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mparo\EVALUACIONES 2018\EVALUACION VA-234-2018\EVALUACION PARA PUBLICAR\"/>
    </mc:Choice>
  </mc:AlternateContent>
  <bookViews>
    <workbookView xWindow="0" yWindow="0" windowWidth="24000" windowHeight="9030" tabRatio="923"/>
  </bookViews>
  <sheets>
    <sheet name="ENTREGA" sheetId="2" r:id="rId1"/>
    <sheet name="APERTURA DE SOBRES" sheetId="22" r:id="rId2"/>
    <sheet name="3. REQUISITOS JURÍDICOS" sheetId="21" r:id="rId3"/>
    <sheet name="3.2.1 EXPERIENCIA GRAL" sheetId="3" r:id="rId4"/>
    <sheet name="3.3 CAP FINANCIERA" sheetId="1" r:id="rId5"/>
    <sheet name="3.4 REQUISITOS COMERCIALES" sheetId="10" r:id="rId6"/>
    <sheet name="10. EVALUACIÓN" sheetId="18" r:id="rId7"/>
    <sheet name="Cálculo Pt3 y Pt4" sheetId="28" r:id="rId8"/>
    <sheet name="Presupuesto Consolidado" sheetId="29" r:id="rId9"/>
    <sheet name="Analisis A.I.U." sheetId="30" r:id="rId10"/>
  </sheets>
  <externalReferences>
    <externalReference r:id="rId11"/>
    <externalReference r:id="rId12"/>
    <externalReference r:id="rId13"/>
    <externalReference r:id="rId14"/>
    <externalReference r:id="rId15"/>
  </externalReferences>
  <definedNames>
    <definedName name="_Dist_Bin" hidden="1">[1]MPC3I4!$A$2040:$DD$3161</definedName>
    <definedName name="_Dist_Values" hidden="1">[1]MPC3I4!$A$2552:$IV$3906</definedName>
    <definedName name="_xlnm._FilterDatabase" localSheetId="1" hidden="1">'APERTURA DE SOBRES'!$A$6:$I$6</definedName>
    <definedName name="_xlnm.Print_Area" localSheetId="6">'10. EVALUACIÓN'!$A$1:$O$15</definedName>
    <definedName name="_xlnm.Print_Area" localSheetId="3">'3.2.1 EXPERIENCIA GRAL'!$A$1:$I$27</definedName>
    <definedName name="_xlnm.Print_Area" localSheetId="4">'3.3 CAP FINANCIERA'!$A$1:$N$8</definedName>
    <definedName name="_xlnm.Print_Area" localSheetId="9">'Analisis A.I.U.'!$A$2:$H$39</definedName>
    <definedName name="_xlnm.Print_Area" localSheetId="8">'Presupuesto Consolidado'!$A$2:$F$164</definedName>
    <definedName name="_xlnm.Print_Area">#REF!</definedName>
    <definedName name="DESC_APU" localSheetId="9">IF(LEN([2]A.P.U.!$B1)=2,VLOOKUP([2]A.P.U.!$B1,[3]Ppto!$D:$P,2,FALSE),IF([2]A.P.U.!$A1="",IF([2]A.P.U.!$B1="",IF([2]A.P.U.!$A1048576="","",DIRECTO),""),'Analisis A.I.U.'!DESCRIPCION_APU))</definedName>
    <definedName name="DESC_APU">IF(LEN([2]A.P.U.!$B1)=2,VLOOKUP([2]A.P.U.!$B1,[3]Ppto!$D:$P,2,FALSE),IF([2]A.P.U.!$A1="",IF([2]A.P.U.!$B1="",IF([2]A.P.U.!$A1048576="","",DIRECTO),""),DESCRIPCION_APU))</definedName>
    <definedName name="DESCRIPCION_APU" localSheetId="9">IF(ISERROR(SEARCH("-",[2]A.P.U.!$B1,3)),INSUMO,ITEM)</definedName>
    <definedName name="DESCRIPCION_APU">IF(ISERROR(SEARCH("-",[2]A.P.U.!$B1,3)),INSUMO,ITEM)</definedName>
    <definedName name="DIRECTO">"DIRECTO:  "&amp;TEXT(SUMIF([2]A.P.U.!$A:$A,[2]A.P.U.!$A1048576,[2]A.P.U.!$H:$H)/2,"#,##0")&amp;" / "&amp;VLOOKUP([2]A.P.U.!$A1048576,[3]Ppto!$D:$F,3,FALSE)</definedName>
    <definedName name="INSUMO">VLOOKUP([2]A.P.U.!$B1,[3]Insumos!$D:$E,2,FALSE)</definedName>
    <definedName name="ITEM">VLOOKUP([2]A.P.U.!$B1,[3]Ppto!$D:$O,2,0)</definedName>
    <definedName name="SUBA">'[4]SUB APU'!$A$1:$D$65536</definedName>
    <definedName name="_xlnm.Print_Titles" localSheetId="2">'3. REQUISITOS JURÍDICOS'!$A:$B,'3. REQUISITOS JURÍDICOS'!$1:$4</definedName>
    <definedName name="_xlnm.Print_Titles" localSheetId="3">'3.2.1 EXPERIENCIA GRAL'!$1:$7</definedName>
    <definedName name="_xlnm.Print_Titles" localSheetId="4">'3.3 CAP FINANCIERA'!$A:$B,'3.3 CAP FINANCIERA'!$1:$5</definedName>
    <definedName name="_xlnm.Print_Titles" localSheetId="5">'3.4 REQUISITOS COMERCIALES'!$1:$3</definedName>
    <definedName name="_xlnm.Print_Titles" localSheetId="9">'Analisis A.I.U.'!$2:$3</definedName>
    <definedName name="_xlnm.Print_Titles" localSheetId="7">'Cálculo Pt3 y Pt4'!$A:$B</definedName>
    <definedName name="_xlnm.Print_Titles" localSheetId="8">'Presupuesto Consolidado'!$2:$9</definedName>
    <definedName name="wrn.items." localSheetId="6" hidden="1">{#N/A,#N/A,FALSE,"Items"}</definedName>
    <definedName name="wrn.items." localSheetId="2" hidden="1">{#N/A,#N/A,FALSE,"Items"}</definedName>
    <definedName name="wrn.items." localSheetId="1" hidden="1">{#N/A,#N/A,FALSE,"Items"}</definedName>
    <definedName name="wrn.items." hidden="1">{#N/A,#N/A,FALSE,"Items"}</definedName>
    <definedName name="wrn1.items" localSheetId="6" hidden="1">{#N/A,#N/A,FALSE,"Items"}</definedName>
    <definedName name="wrn1.items" localSheetId="2" hidden="1">{#N/A,#N/A,FALSE,"Items"}</definedName>
    <definedName name="wrn1.items" localSheetId="1" hidden="1">{#N/A,#N/A,FALSE,"Items"}</definedName>
    <definedName name="wrn1.items" hidden="1">{#N/A,#N/A,FALSE,"Items"}</definedName>
    <definedName name="Z_0DF4D8E0_70F8_43CF_A6D4_A84D04F4D812_.wvu.Cols" localSheetId="0" hidden="1">ENTREGA!#REF!</definedName>
    <definedName name="Z_0DF4D8E0_70F8_43CF_A6D4_A84D04F4D812_.wvu.PrintArea" localSheetId="0" hidden="1">ENTREGA!$A$1:$B$9</definedName>
    <definedName name="Z_0DF4D8E0_70F8_43CF_A6D4_A84D04F4D812_.wvu.Rows" localSheetId="0" hidden="1">ENTREGA!#REF!</definedName>
  </definedNames>
  <calcPr calcId="162913"/>
</workbook>
</file>

<file path=xl/calcChain.xml><?xml version="1.0" encoding="utf-8"?>
<calcChain xmlns="http://schemas.openxmlformats.org/spreadsheetml/2006/main">
  <c r="F167" i="29" l="1"/>
  <c r="M167" i="29"/>
  <c r="Q39" i="30"/>
  <c r="O39" i="30"/>
  <c r="Q38" i="30"/>
  <c r="Q37" i="30"/>
  <c r="H39" i="30"/>
  <c r="H38" i="30"/>
  <c r="H37" i="30"/>
  <c r="Z135" i="28"/>
  <c r="Z134" i="28"/>
  <c r="Z133" i="28"/>
  <c r="Z132" i="28"/>
  <c r="Z131" i="28"/>
  <c r="Z130" i="28"/>
  <c r="Z129" i="28"/>
  <c r="Z128" i="28"/>
  <c r="Z127" i="28"/>
  <c r="Z126" i="28"/>
  <c r="Z125" i="28"/>
  <c r="Z124" i="28"/>
  <c r="Z123" i="28"/>
  <c r="Z122" i="28"/>
  <c r="Z121" i="28"/>
  <c r="Z120" i="28"/>
  <c r="Z119" i="28"/>
  <c r="Z118" i="28"/>
  <c r="Z117" i="28"/>
  <c r="Z116" i="28"/>
  <c r="Z115" i="28"/>
  <c r="Z114" i="28"/>
  <c r="Z113" i="28"/>
  <c r="Z112" i="28"/>
  <c r="Z111" i="28"/>
  <c r="Z110" i="28"/>
  <c r="Z109" i="28"/>
  <c r="Z108" i="28"/>
  <c r="Z107" i="28"/>
  <c r="Z106" i="28"/>
  <c r="Z105" i="28"/>
  <c r="Z104" i="28"/>
  <c r="Z103" i="28"/>
  <c r="Z102" i="28"/>
  <c r="Z101" i="28"/>
  <c r="Z100" i="28"/>
  <c r="Z99" i="28"/>
  <c r="Z98" i="28"/>
  <c r="Z97" i="28"/>
  <c r="Z96" i="28"/>
  <c r="Z95" i="28"/>
  <c r="Z94" i="28"/>
  <c r="Z93" i="28"/>
  <c r="Z92" i="28"/>
  <c r="Z91" i="28"/>
  <c r="Z90" i="28"/>
  <c r="Z89" i="28"/>
  <c r="Z88" i="28"/>
  <c r="Z87" i="28"/>
  <c r="Z86" i="28"/>
  <c r="Z85" i="28"/>
  <c r="Z84" i="28"/>
  <c r="Z83" i="28"/>
  <c r="Z82" i="28"/>
  <c r="Z81" i="28"/>
  <c r="Z80" i="28"/>
  <c r="Z79" i="28"/>
  <c r="Z78" i="28"/>
  <c r="Z77" i="28"/>
  <c r="Z76" i="28"/>
  <c r="Z75" i="28"/>
  <c r="Z74" i="28"/>
  <c r="Z73" i="28"/>
  <c r="Z72" i="28"/>
  <c r="Z71" i="28"/>
  <c r="Z70" i="28"/>
  <c r="Z69" i="28"/>
  <c r="Z68" i="28"/>
  <c r="Z67" i="28"/>
  <c r="Z66" i="28"/>
  <c r="Z65" i="28"/>
  <c r="Z64" i="28"/>
  <c r="Z63" i="28"/>
  <c r="Z62" i="28"/>
  <c r="Z61" i="28"/>
  <c r="Z60" i="28"/>
  <c r="Z59" i="28"/>
  <c r="Z58" i="28"/>
  <c r="Z57" i="28"/>
  <c r="Z56" i="28"/>
  <c r="Z55" i="28"/>
  <c r="Z54" i="28"/>
  <c r="Z53" i="28"/>
  <c r="Z52" i="28"/>
  <c r="Z51" i="28"/>
  <c r="Z50" i="28"/>
  <c r="Z49" i="28"/>
  <c r="Z48" i="28"/>
  <c r="Z47" i="28"/>
  <c r="Z46" i="28"/>
  <c r="Z45" i="28"/>
  <c r="Z44" i="28"/>
  <c r="Z43" i="28"/>
  <c r="Z42" i="28"/>
  <c r="Z41" i="28"/>
  <c r="Z40" i="28"/>
  <c r="Z39" i="28"/>
  <c r="Z38" i="28"/>
  <c r="Z37" i="28"/>
  <c r="Z36" i="28"/>
  <c r="Z35" i="28"/>
  <c r="Z34" i="28"/>
  <c r="Z33" i="28"/>
  <c r="Z32" i="28"/>
  <c r="Z31" i="28"/>
  <c r="Z30" i="28"/>
  <c r="Z29" i="28"/>
  <c r="Z28" i="28"/>
  <c r="Z27" i="28"/>
  <c r="Z26" i="28"/>
  <c r="Z25" i="28"/>
  <c r="Z24" i="28"/>
  <c r="Z23" i="28"/>
  <c r="Z22" i="28"/>
  <c r="Z21" i="28"/>
  <c r="Z20" i="28"/>
  <c r="Z19" i="28"/>
  <c r="Z18" i="28"/>
  <c r="Z17" i="28"/>
  <c r="Z16" i="28"/>
  <c r="Z15" i="28"/>
  <c r="Z14" i="28"/>
  <c r="Z13" i="28"/>
  <c r="Z12" i="28"/>
  <c r="Z11" i="28"/>
  <c r="Z10" i="28"/>
  <c r="Z9" i="28"/>
  <c r="Z8" i="28"/>
  <c r="X135" i="28"/>
  <c r="X134" i="28"/>
  <c r="X133" i="28"/>
  <c r="X132" i="28"/>
  <c r="X131" i="28"/>
  <c r="X130" i="28"/>
  <c r="X129" i="28"/>
  <c r="X128" i="28"/>
  <c r="X127" i="28"/>
  <c r="X126" i="28"/>
  <c r="X125" i="28"/>
  <c r="X124" i="28"/>
  <c r="X123" i="28"/>
  <c r="X122" i="28"/>
  <c r="X121" i="28"/>
  <c r="X120" i="28"/>
  <c r="X119" i="28"/>
  <c r="X118" i="28"/>
  <c r="X117" i="28"/>
  <c r="X116" i="28"/>
  <c r="X115" i="28"/>
  <c r="X114" i="28"/>
  <c r="X113" i="28"/>
  <c r="X112" i="28"/>
  <c r="X111" i="28"/>
  <c r="X110" i="28"/>
  <c r="X109" i="28"/>
  <c r="X108" i="28"/>
  <c r="X107" i="28"/>
  <c r="X106" i="28"/>
  <c r="X105" i="28"/>
  <c r="X104" i="28"/>
  <c r="X103" i="28"/>
  <c r="X102" i="28"/>
  <c r="X101" i="28"/>
  <c r="X100" i="28"/>
  <c r="X99" i="28"/>
  <c r="X98" i="28"/>
  <c r="X97" i="28"/>
  <c r="X96" i="28"/>
  <c r="X95" i="28"/>
  <c r="X94" i="28"/>
  <c r="X93" i="28"/>
  <c r="X92" i="28"/>
  <c r="X91" i="28"/>
  <c r="X90" i="28"/>
  <c r="X89" i="28"/>
  <c r="X88" i="28"/>
  <c r="X87" i="28"/>
  <c r="X86" i="28"/>
  <c r="X85" i="28"/>
  <c r="X84" i="28"/>
  <c r="X83" i="28"/>
  <c r="X82" i="28"/>
  <c r="X81" i="28"/>
  <c r="X80" i="28"/>
  <c r="X79" i="28"/>
  <c r="X78" i="28"/>
  <c r="X77" i="28"/>
  <c r="X76" i="28"/>
  <c r="X75" i="28"/>
  <c r="X74" i="28"/>
  <c r="X73" i="28"/>
  <c r="X72" i="28"/>
  <c r="X71" i="28"/>
  <c r="X70" i="28"/>
  <c r="X69" i="28"/>
  <c r="X68" i="28"/>
  <c r="X67" i="28"/>
  <c r="X66" i="28"/>
  <c r="X65" i="28"/>
  <c r="X64" i="28"/>
  <c r="X63" i="28"/>
  <c r="X62" i="28"/>
  <c r="X61" i="28"/>
  <c r="X60" i="28"/>
  <c r="X59" i="28"/>
  <c r="X58" i="28"/>
  <c r="X57" i="28"/>
  <c r="X56" i="28"/>
  <c r="X55" i="28"/>
  <c r="X54" i="28"/>
  <c r="X53" i="28"/>
  <c r="X52" i="28"/>
  <c r="X51" i="28"/>
  <c r="X50" i="28"/>
  <c r="X49" i="28"/>
  <c r="X48" i="28"/>
  <c r="X47" i="28"/>
  <c r="X46" i="28"/>
  <c r="X45" i="28"/>
  <c r="X44" i="28"/>
  <c r="X43" i="28"/>
  <c r="X42" i="28"/>
  <c r="X41" i="28"/>
  <c r="X40" i="28"/>
  <c r="X39" i="28"/>
  <c r="X38" i="28"/>
  <c r="X37" i="28"/>
  <c r="X36" i="28"/>
  <c r="X35" i="28"/>
  <c r="X34" i="28"/>
  <c r="X33" i="28"/>
  <c r="X32" i="28"/>
  <c r="X31" i="28"/>
  <c r="X30" i="28"/>
  <c r="X29" i="28"/>
  <c r="X28" i="28"/>
  <c r="X27" i="28"/>
  <c r="X26" i="28"/>
  <c r="X25" i="28"/>
  <c r="X24" i="28"/>
  <c r="X23" i="28"/>
  <c r="X22" i="28"/>
  <c r="X21" i="28"/>
  <c r="X20" i="28"/>
  <c r="X19" i="28"/>
  <c r="X18" i="28"/>
  <c r="X17" i="28"/>
  <c r="X16" i="28"/>
  <c r="X15" i="28"/>
  <c r="X14" i="28"/>
  <c r="X13" i="28"/>
  <c r="X12" i="28"/>
  <c r="X11" i="28"/>
  <c r="X10" i="28"/>
  <c r="X9" i="28"/>
  <c r="X8" i="28"/>
  <c r="V135" i="28"/>
  <c r="V134" i="28"/>
  <c r="V133" i="28"/>
  <c r="V132" i="28"/>
  <c r="V131" i="28"/>
  <c r="V130" i="28"/>
  <c r="V129" i="28"/>
  <c r="V128" i="28"/>
  <c r="V127" i="28"/>
  <c r="V126" i="28"/>
  <c r="V125" i="28"/>
  <c r="V124" i="28"/>
  <c r="V123" i="28"/>
  <c r="V122" i="28"/>
  <c r="V121" i="28"/>
  <c r="V120" i="28"/>
  <c r="V119" i="28"/>
  <c r="V118" i="28"/>
  <c r="V117" i="28"/>
  <c r="V116" i="28"/>
  <c r="V115" i="28"/>
  <c r="V114" i="28"/>
  <c r="V113" i="28"/>
  <c r="V112" i="28"/>
  <c r="V111" i="28"/>
  <c r="V110" i="28"/>
  <c r="V109" i="28"/>
  <c r="V108" i="28"/>
  <c r="V107" i="28"/>
  <c r="V106" i="28"/>
  <c r="V105" i="28"/>
  <c r="V104" i="28"/>
  <c r="V103" i="28"/>
  <c r="V102" i="28"/>
  <c r="V101" i="28"/>
  <c r="V100" i="28"/>
  <c r="V99" i="28"/>
  <c r="V98" i="28"/>
  <c r="V97" i="28"/>
  <c r="V96" i="28"/>
  <c r="V95" i="28"/>
  <c r="V94" i="28"/>
  <c r="V93" i="28"/>
  <c r="V92" i="28"/>
  <c r="V91" i="28"/>
  <c r="V90" i="28"/>
  <c r="V89" i="28"/>
  <c r="V88" i="28"/>
  <c r="V87" i="28"/>
  <c r="V86" i="28"/>
  <c r="V85" i="28"/>
  <c r="V84" i="28"/>
  <c r="V83" i="28"/>
  <c r="V82" i="28"/>
  <c r="V81" i="28"/>
  <c r="V80" i="28"/>
  <c r="V79" i="28"/>
  <c r="V78" i="28"/>
  <c r="V77" i="28"/>
  <c r="V76" i="28"/>
  <c r="V75" i="28"/>
  <c r="V74" i="28"/>
  <c r="V73" i="28"/>
  <c r="V72" i="28"/>
  <c r="V71" i="28"/>
  <c r="V70" i="28"/>
  <c r="V69" i="28"/>
  <c r="V68" i="28"/>
  <c r="V67" i="28"/>
  <c r="V66" i="28"/>
  <c r="V65" i="28"/>
  <c r="V64" i="28"/>
  <c r="V63" i="28"/>
  <c r="V62" i="28"/>
  <c r="V61" i="28"/>
  <c r="V60" i="28"/>
  <c r="V59" i="28"/>
  <c r="V58" i="28"/>
  <c r="V57" i="28"/>
  <c r="V56" i="28"/>
  <c r="V55" i="28"/>
  <c r="V54" i="28"/>
  <c r="V53" i="28"/>
  <c r="V52" i="28"/>
  <c r="V51" i="28"/>
  <c r="V50" i="28"/>
  <c r="V49" i="28"/>
  <c r="V48" i="28"/>
  <c r="V47" i="28"/>
  <c r="V46" i="28"/>
  <c r="V45" i="28"/>
  <c r="V44" i="28"/>
  <c r="V43" i="28"/>
  <c r="V42" i="28"/>
  <c r="V41" i="28"/>
  <c r="V40" i="28"/>
  <c r="V39" i="28"/>
  <c r="V38" i="28"/>
  <c r="V37" i="28"/>
  <c r="V36" i="28"/>
  <c r="V35" i="28"/>
  <c r="V34" i="28"/>
  <c r="V33" i="28"/>
  <c r="V32" i="28"/>
  <c r="V31" i="28"/>
  <c r="V30" i="28"/>
  <c r="V29" i="28"/>
  <c r="V28" i="28"/>
  <c r="V27" i="28"/>
  <c r="V26" i="28"/>
  <c r="V25" i="28"/>
  <c r="V24" i="28"/>
  <c r="V23" i="28"/>
  <c r="V22" i="28"/>
  <c r="V21" i="28"/>
  <c r="V20" i="28"/>
  <c r="V19" i="28"/>
  <c r="V18" i="28"/>
  <c r="V17" i="28"/>
  <c r="V16" i="28"/>
  <c r="V15" i="28"/>
  <c r="V14" i="28"/>
  <c r="V13" i="28"/>
  <c r="V12" i="28"/>
  <c r="V11" i="28"/>
  <c r="V10" i="28"/>
  <c r="V9" i="28"/>
  <c r="V8" i="28"/>
  <c r="T135" i="28"/>
  <c r="T134" i="28"/>
  <c r="T133" i="28"/>
  <c r="T132" i="28"/>
  <c r="T131" i="28"/>
  <c r="T130" i="28"/>
  <c r="T129" i="28"/>
  <c r="T128" i="28"/>
  <c r="T127" i="28"/>
  <c r="T126" i="28"/>
  <c r="T125" i="28"/>
  <c r="T124" i="28"/>
  <c r="T123" i="28"/>
  <c r="T122" i="28"/>
  <c r="T121" i="28"/>
  <c r="T120" i="28"/>
  <c r="T119" i="28"/>
  <c r="T118" i="28"/>
  <c r="T117" i="28"/>
  <c r="T116" i="28"/>
  <c r="T115" i="28"/>
  <c r="T114" i="28"/>
  <c r="T113" i="28"/>
  <c r="T112" i="28"/>
  <c r="T111" i="28"/>
  <c r="T110" i="28"/>
  <c r="T109" i="28"/>
  <c r="T108" i="28"/>
  <c r="T107" i="28"/>
  <c r="T106" i="28"/>
  <c r="T105" i="28"/>
  <c r="T104" i="28"/>
  <c r="T103" i="28"/>
  <c r="T102" i="28"/>
  <c r="T101" i="28"/>
  <c r="T100" i="28"/>
  <c r="T99" i="28"/>
  <c r="T98" i="28"/>
  <c r="T97" i="28"/>
  <c r="T96" i="28"/>
  <c r="T95" i="28"/>
  <c r="T94" i="28"/>
  <c r="T93" i="28"/>
  <c r="T92" i="28"/>
  <c r="T91" i="28"/>
  <c r="T90" i="28"/>
  <c r="T89" i="28"/>
  <c r="T88" i="28"/>
  <c r="T87" i="28"/>
  <c r="T86" i="28"/>
  <c r="T85" i="28"/>
  <c r="T84" i="28"/>
  <c r="T83" i="28"/>
  <c r="T82" i="28"/>
  <c r="T81" i="28"/>
  <c r="T80" i="28"/>
  <c r="T79" i="28"/>
  <c r="T78" i="28"/>
  <c r="T77" i="28"/>
  <c r="T76" i="28"/>
  <c r="T75" i="28"/>
  <c r="T74" i="28"/>
  <c r="T73" i="28"/>
  <c r="T72" i="28"/>
  <c r="T71" i="28"/>
  <c r="T70" i="28"/>
  <c r="T69" i="28"/>
  <c r="T68" i="28"/>
  <c r="T67" i="28"/>
  <c r="T66" i="28"/>
  <c r="T65" i="28"/>
  <c r="T64" i="28"/>
  <c r="T63" i="28"/>
  <c r="T62" i="28"/>
  <c r="T61" i="28"/>
  <c r="T60" i="28"/>
  <c r="T59" i="28"/>
  <c r="T58" i="28"/>
  <c r="T57" i="28"/>
  <c r="T56" i="28"/>
  <c r="T55" i="28"/>
  <c r="T54" i="28"/>
  <c r="T53" i="28"/>
  <c r="T52" i="28"/>
  <c r="T51" i="28"/>
  <c r="T50" i="28"/>
  <c r="T49" i="28"/>
  <c r="T48" i="28"/>
  <c r="T47" i="28"/>
  <c r="T46" i="28"/>
  <c r="T45" i="28"/>
  <c r="T44" i="28"/>
  <c r="T43" i="28"/>
  <c r="T42" i="28"/>
  <c r="T41" i="28"/>
  <c r="T40" i="28"/>
  <c r="T39" i="28"/>
  <c r="T38" i="28"/>
  <c r="T37" i="28"/>
  <c r="T36" i="28"/>
  <c r="T35" i="28"/>
  <c r="T34" i="28"/>
  <c r="T33" i="28"/>
  <c r="T32" i="28"/>
  <c r="T31" i="28"/>
  <c r="T30" i="28"/>
  <c r="T29" i="28"/>
  <c r="T28" i="28"/>
  <c r="T27" i="28"/>
  <c r="T26" i="28"/>
  <c r="T25" i="28"/>
  <c r="T24" i="28"/>
  <c r="T23" i="28"/>
  <c r="T22" i="28"/>
  <c r="T21" i="28"/>
  <c r="T20" i="28"/>
  <c r="T19" i="28"/>
  <c r="T18" i="28"/>
  <c r="T17" i="28"/>
  <c r="T16" i="28"/>
  <c r="T15" i="28"/>
  <c r="T14" i="28"/>
  <c r="T13" i="28"/>
  <c r="T12" i="28"/>
  <c r="T11" i="28"/>
  <c r="T10" i="28"/>
  <c r="T9" i="28"/>
  <c r="T8" i="28"/>
  <c r="R135" i="28"/>
  <c r="R134" i="28"/>
  <c r="R133" i="28"/>
  <c r="R132" i="28"/>
  <c r="R131" i="28"/>
  <c r="R130" i="28"/>
  <c r="R129" i="28"/>
  <c r="R128" i="28"/>
  <c r="R127" i="28"/>
  <c r="R126" i="28"/>
  <c r="R125" i="28"/>
  <c r="R124" i="28"/>
  <c r="R123" i="28"/>
  <c r="R122" i="28"/>
  <c r="R121" i="28"/>
  <c r="R120" i="28"/>
  <c r="R119" i="28"/>
  <c r="R118" i="28"/>
  <c r="R117" i="28"/>
  <c r="R116" i="28"/>
  <c r="R115" i="28"/>
  <c r="R114" i="28"/>
  <c r="R113" i="28"/>
  <c r="R112" i="28"/>
  <c r="R111" i="28"/>
  <c r="R110" i="28"/>
  <c r="R109" i="28"/>
  <c r="R108" i="28"/>
  <c r="R107" i="28"/>
  <c r="R106" i="28"/>
  <c r="R105" i="28"/>
  <c r="R104" i="28"/>
  <c r="R103" i="28"/>
  <c r="R102" i="28"/>
  <c r="R101" i="28"/>
  <c r="R100" i="28"/>
  <c r="R99" i="28"/>
  <c r="R98" i="28"/>
  <c r="R97" i="28"/>
  <c r="R96" i="28"/>
  <c r="R95" i="28"/>
  <c r="R94" i="28"/>
  <c r="R93" i="28"/>
  <c r="R92" i="28"/>
  <c r="R91" i="28"/>
  <c r="R90" i="28"/>
  <c r="R89" i="28"/>
  <c r="R88" i="28"/>
  <c r="R87" i="28"/>
  <c r="R86" i="28"/>
  <c r="R85" i="28"/>
  <c r="R84" i="28"/>
  <c r="R83" i="28"/>
  <c r="R82" i="28"/>
  <c r="R81" i="28"/>
  <c r="R80" i="28"/>
  <c r="R79" i="28"/>
  <c r="R78" i="28"/>
  <c r="R77" i="28"/>
  <c r="R76" i="28"/>
  <c r="R75" i="28"/>
  <c r="R74" i="28"/>
  <c r="R73" i="28"/>
  <c r="R72" i="28"/>
  <c r="R71" i="28"/>
  <c r="R70" i="28"/>
  <c r="R69" i="28"/>
  <c r="R68" i="28"/>
  <c r="R67" i="28"/>
  <c r="R66" i="28"/>
  <c r="R65" i="28"/>
  <c r="R64" i="28"/>
  <c r="R63" i="28"/>
  <c r="R62" i="28"/>
  <c r="R61" i="28"/>
  <c r="R60" i="28"/>
  <c r="R59" i="28"/>
  <c r="R58" i="28"/>
  <c r="R57" i="28"/>
  <c r="R56" i="28"/>
  <c r="R55" i="28"/>
  <c r="R54" i="28"/>
  <c r="R53" i="28"/>
  <c r="R52" i="28"/>
  <c r="R51" i="28"/>
  <c r="R50" i="28"/>
  <c r="R49" i="28"/>
  <c r="R48" i="28"/>
  <c r="R47" i="28"/>
  <c r="R46" i="28"/>
  <c r="R45" i="28"/>
  <c r="R44" i="28"/>
  <c r="R43" i="28"/>
  <c r="R42" i="28"/>
  <c r="R41" i="28"/>
  <c r="R40" i="28"/>
  <c r="R39" i="28"/>
  <c r="R38" i="28"/>
  <c r="R37" i="28"/>
  <c r="R36" i="28"/>
  <c r="R35" i="28"/>
  <c r="R34" i="28"/>
  <c r="R33" i="28"/>
  <c r="R32" i="28"/>
  <c r="R31" i="28"/>
  <c r="R30" i="28"/>
  <c r="R29" i="28"/>
  <c r="R28" i="28"/>
  <c r="R27" i="28"/>
  <c r="R26" i="28"/>
  <c r="R25" i="28"/>
  <c r="R24" i="28"/>
  <c r="R23" i="28"/>
  <c r="R22" i="28"/>
  <c r="R21" i="28"/>
  <c r="R20" i="28"/>
  <c r="R19" i="28"/>
  <c r="R18" i="28"/>
  <c r="R17" i="28"/>
  <c r="R16" i="28"/>
  <c r="R15" i="28"/>
  <c r="R14" i="28"/>
  <c r="R13" i="28"/>
  <c r="R12" i="28"/>
  <c r="R11" i="28"/>
  <c r="R10" i="28"/>
  <c r="R9" i="28"/>
  <c r="R8" i="28"/>
  <c r="P135" i="28"/>
  <c r="P134" i="28"/>
  <c r="P133" i="28"/>
  <c r="P132" i="28"/>
  <c r="P131" i="28"/>
  <c r="P130" i="28"/>
  <c r="P129" i="28"/>
  <c r="P128" i="28"/>
  <c r="P127" i="28"/>
  <c r="P126" i="28"/>
  <c r="P125" i="28"/>
  <c r="P124" i="28"/>
  <c r="P123" i="28"/>
  <c r="P122" i="28"/>
  <c r="P121" i="28"/>
  <c r="P120" i="28"/>
  <c r="P119" i="28"/>
  <c r="P118" i="28"/>
  <c r="P117" i="28"/>
  <c r="P116" i="28"/>
  <c r="P115" i="28"/>
  <c r="P114" i="28"/>
  <c r="P113" i="28"/>
  <c r="P112" i="28"/>
  <c r="P111" i="28"/>
  <c r="P110" i="28"/>
  <c r="P109" i="28"/>
  <c r="P108" i="28"/>
  <c r="P107" i="28"/>
  <c r="P106" i="28"/>
  <c r="P105" i="28"/>
  <c r="P104" i="28"/>
  <c r="P103" i="28"/>
  <c r="P102" i="28"/>
  <c r="P101" i="28"/>
  <c r="P100" i="28"/>
  <c r="P99" i="28"/>
  <c r="P98" i="28"/>
  <c r="P97" i="28"/>
  <c r="P96" i="28"/>
  <c r="P95" i="28"/>
  <c r="P94" i="28"/>
  <c r="P93" i="28"/>
  <c r="P92" i="28"/>
  <c r="P91" i="28"/>
  <c r="P90" i="28"/>
  <c r="P89" i="28"/>
  <c r="P88" i="28"/>
  <c r="P87" i="28"/>
  <c r="P86" i="28"/>
  <c r="P85" i="28"/>
  <c r="P84" i="28"/>
  <c r="P83" i="28"/>
  <c r="P82" i="28"/>
  <c r="P81" i="28"/>
  <c r="P80" i="28"/>
  <c r="P79" i="28"/>
  <c r="P78" i="28"/>
  <c r="P77" i="28"/>
  <c r="P76" i="28"/>
  <c r="P75" i="28"/>
  <c r="P74" i="28"/>
  <c r="P73" i="28"/>
  <c r="P72" i="28"/>
  <c r="P71" i="28"/>
  <c r="P70" i="28"/>
  <c r="P69" i="28"/>
  <c r="P68" i="28"/>
  <c r="P67" i="28"/>
  <c r="P66" i="28"/>
  <c r="P65" i="28"/>
  <c r="P64" i="28"/>
  <c r="P63" i="28"/>
  <c r="P62" i="28"/>
  <c r="P61" i="28"/>
  <c r="P60" i="28"/>
  <c r="P59" i="28"/>
  <c r="P58" i="28"/>
  <c r="P57" i="28"/>
  <c r="P56" i="28"/>
  <c r="P55" i="28"/>
  <c r="P54" i="28"/>
  <c r="P53" i="28"/>
  <c r="P52" i="28"/>
  <c r="P51" i="28"/>
  <c r="P50" i="28"/>
  <c r="P49" i="28"/>
  <c r="P48" i="28"/>
  <c r="P47" i="28"/>
  <c r="P46" i="28"/>
  <c r="P45" i="28"/>
  <c r="P44" i="28"/>
  <c r="P43" i="28"/>
  <c r="P42" i="28"/>
  <c r="P41" i="28"/>
  <c r="P40" i="28"/>
  <c r="P39" i="28"/>
  <c r="P38" i="28"/>
  <c r="P37" i="28"/>
  <c r="P36" i="28"/>
  <c r="P35" i="28"/>
  <c r="P34" i="28"/>
  <c r="P33" i="28"/>
  <c r="P32" i="28"/>
  <c r="P31" i="28"/>
  <c r="P30" i="28"/>
  <c r="P29" i="28"/>
  <c r="P28" i="28"/>
  <c r="P27" i="28"/>
  <c r="P26" i="28"/>
  <c r="P25" i="28"/>
  <c r="P24" i="28"/>
  <c r="P23" i="28"/>
  <c r="P22" i="28"/>
  <c r="P21" i="28"/>
  <c r="P20" i="28"/>
  <c r="P19" i="28"/>
  <c r="P18" i="28"/>
  <c r="P17" i="28"/>
  <c r="P16" i="28"/>
  <c r="P15" i="28"/>
  <c r="P14" i="28"/>
  <c r="P13" i="28"/>
  <c r="P12" i="28"/>
  <c r="P11" i="28"/>
  <c r="P10" i="28"/>
  <c r="P9" i="28"/>
  <c r="P8" i="28"/>
  <c r="N135" i="28"/>
  <c r="N134" i="28"/>
  <c r="N133" i="28"/>
  <c r="N132" i="28"/>
  <c r="N131" i="28"/>
  <c r="N130" i="28"/>
  <c r="N129" i="28"/>
  <c r="N128" i="28"/>
  <c r="N127" i="28"/>
  <c r="N126" i="28"/>
  <c r="N125" i="28"/>
  <c r="N124" i="28"/>
  <c r="N123" i="28"/>
  <c r="N122" i="28"/>
  <c r="N121" i="28"/>
  <c r="N120" i="28"/>
  <c r="N119" i="28"/>
  <c r="N118" i="28"/>
  <c r="N117" i="28"/>
  <c r="N116" i="28"/>
  <c r="N115" i="28"/>
  <c r="N114" i="28"/>
  <c r="N113" i="28"/>
  <c r="N112" i="28"/>
  <c r="N111" i="28"/>
  <c r="N110" i="28"/>
  <c r="N109" i="28"/>
  <c r="N108" i="28"/>
  <c r="N107" i="28"/>
  <c r="N106" i="28"/>
  <c r="N105" i="28"/>
  <c r="N104" i="28"/>
  <c r="N103" i="28"/>
  <c r="N102" i="28"/>
  <c r="N101" i="28"/>
  <c r="N100" i="28"/>
  <c r="N99" i="28"/>
  <c r="N98" i="28"/>
  <c r="N97" i="28"/>
  <c r="N96" i="28"/>
  <c r="N95" i="28"/>
  <c r="N94" i="28"/>
  <c r="N93" i="28"/>
  <c r="N92" i="28"/>
  <c r="N91" i="28"/>
  <c r="N90" i="28"/>
  <c r="N89" i="28"/>
  <c r="N88" i="28"/>
  <c r="N87" i="28"/>
  <c r="N86" i="28"/>
  <c r="N85" i="28"/>
  <c r="N84" i="28"/>
  <c r="N83" i="28"/>
  <c r="N82" i="28"/>
  <c r="N81" i="28"/>
  <c r="N80" i="28"/>
  <c r="N79" i="28"/>
  <c r="N78" i="28"/>
  <c r="N77" i="28"/>
  <c r="N76" i="28"/>
  <c r="N75" i="28"/>
  <c r="N74" i="28"/>
  <c r="N73" i="28"/>
  <c r="N72" i="28"/>
  <c r="N71" i="28"/>
  <c r="N70" i="28"/>
  <c r="N69" i="28"/>
  <c r="N68" i="28"/>
  <c r="N67" i="28"/>
  <c r="N66" i="28"/>
  <c r="N65" i="28"/>
  <c r="N64" i="28"/>
  <c r="N63" i="28"/>
  <c r="N62" i="28"/>
  <c r="N61" i="28"/>
  <c r="N60" i="28"/>
  <c r="N59" i="28"/>
  <c r="N58" i="28"/>
  <c r="N57" i="28"/>
  <c r="N56" i="28"/>
  <c r="N55" i="28"/>
  <c r="N54" i="28"/>
  <c r="N53" i="28"/>
  <c r="N52" i="28"/>
  <c r="N51" i="28"/>
  <c r="N50" i="28"/>
  <c r="N49" i="28"/>
  <c r="N48" i="28"/>
  <c r="N47" i="28"/>
  <c r="N46" i="28"/>
  <c r="N45" i="28"/>
  <c r="N44" i="28"/>
  <c r="N43" i="28"/>
  <c r="N42" i="28"/>
  <c r="N41" i="28"/>
  <c r="N40" i="28"/>
  <c r="N39" i="28"/>
  <c r="N38" i="28"/>
  <c r="N37" i="28"/>
  <c r="N36" i="28"/>
  <c r="N35" i="28"/>
  <c r="N34" i="28"/>
  <c r="N33" i="28"/>
  <c r="N32" i="28"/>
  <c r="N31" i="28"/>
  <c r="N30" i="28"/>
  <c r="N29" i="28"/>
  <c r="N28" i="28"/>
  <c r="N27" i="28"/>
  <c r="N26" i="28"/>
  <c r="N25" i="28"/>
  <c r="N24" i="28"/>
  <c r="N23" i="28"/>
  <c r="N22" i="28"/>
  <c r="N21" i="28"/>
  <c r="N20" i="28"/>
  <c r="N19" i="28"/>
  <c r="N18" i="28"/>
  <c r="N17" i="28"/>
  <c r="N16" i="28"/>
  <c r="N15" i="28"/>
  <c r="N14" i="28"/>
  <c r="N13" i="28"/>
  <c r="N12" i="28"/>
  <c r="N11" i="28"/>
  <c r="N10" i="28"/>
  <c r="N9" i="28"/>
  <c r="N8" i="28"/>
  <c r="L135" i="28"/>
  <c r="L134" i="28"/>
  <c r="L133" i="28"/>
  <c r="L132" i="28"/>
  <c r="L131" i="28"/>
  <c r="L130" i="28"/>
  <c r="L129" i="28"/>
  <c r="L128" i="28"/>
  <c r="L127" i="28"/>
  <c r="L126" i="28"/>
  <c r="L125" i="28"/>
  <c r="L124" i="28"/>
  <c r="L123" i="28"/>
  <c r="L122" i="28"/>
  <c r="L121" i="28"/>
  <c r="L120" i="28"/>
  <c r="L119" i="28"/>
  <c r="L118" i="28"/>
  <c r="L117" i="28"/>
  <c r="L116" i="28"/>
  <c r="L115" i="28"/>
  <c r="L114" i="28"/>
  <c r="L113" i="28"/>
  <c r="L112" i="28"/>
  <c r="L111" i="28"/>
  <c r="L110" i="28"/>
  <c r="L109" i="28"/>
  <c r="L108" i="28"/>
  <c r="L107" i="28"/>
  <c r="L106" i="28"/>
  <c r="L105" i="28"/>
  <c r="L104" i="28"/>
  <c r="L103" i="28"/>
  <c r="L102" i="28"/>
  <c r="L101" i="28"/>
  <c r="L100" i="28"/>
  <c r="L99" i="28"/>
  <c r="L98" i="28"/>
  <c r="L97" i="28"/>
  <c r="L96" i="28"/>
  <c r="L95" i="28"/>
  <c r="L94" i="28"/>
  <c r="L93" i="28"/>
  <c r="L92" i="28"/>
  <c r="L91" i="28"/>
  <c r="L90" i="28"/>
  <c r="L89" i="28"/>
  <c r="L88" i="28"/>
  <c r="L87" i="28"/>
  <c r="L86" i="28"/>
  <c r="L85" i="28"/>
  <c r="L84" i="28"/>
  <c r="L83" i="28"/>
  <c r="L82" i="28"/>
  <c r="L81" i="28"/>
  <c r="L80" i="28"/>
  <c r="L79" i="28"/>
  <c r="L78" i="28"/>
  <c r="L77" i="28"/>
  <c r="L76" i="28"/>
  <c r="L75" i="28"/>
  <c r="L74" i="28"/>
  <c r="L73" i="28"/>
  <c r="L72" i="28"/>
  <c r="L71" i="28"/>
  <c r="L70" i="28"/>
  <c r="L69" i="28"/>
  <c r="L68" i="28"/>
  <c r="L67" i="28"/>
  <c r="L66" i="28"/>
  <c r="L65" i="28"/>
  <c r="L64" i="28"/>
  <c r="L63" i="28"/>
  <c r="L62" i="28"/>
  <c r="L61" i="28"/>
  <c r="L60" i="28"/>
  <c r="L59" i="28"/>
  <c r="L58" i="28"/>
  <c r="L57" i="28"/>
  <c r="L56" i="28"/>
  <c r="L55" i="28"/>
  <c r="L54" i="28"/>
  <c r="L53" i="28"/>
  <c r="L52" i="28"/>
  <c r="L51" i="28"/>
  <c r="L50" i="28"/>
  <c r="L49" i="28"/>
  <c r="L48" i="28"/>
  <c r="L47" i="28"/>
  <c r="L46" i="28"/>
  <c r="L45" i="28"/>
  <c r="L44" i="28"/>
  <c r="L43" i="28"/>
  <c r="L42" i="28"/>
  <c r="L41" i="28"/>
  <c r="L40" i="28"/>
  <c r="L39" i="28"/>
  <c r="L38" i="28"/>
  <c r="L37" i="28"/>
  <c r="L36" i="28"/>
  <c r="L35" i="28"/>
  <c r="L34" i="28"/>
  <c r="L33" i="28"/>
  <c r="L32" i="28"/>
  <c r="L31" i="28"/>
  <c r="L30" i="28"/>
  <c r="L29" i="28"/>
  <c r="L28" i="28"/>
  <c r="L27" i="28"/>
  <c r="L26" i="28"/>
  <c r="L25" i="28"/>
  <c r="L24" i="28"/>
  <c r="L23" i="28"/>
  <c r="L22" i="28"/>
  <c r="L21" i="28"/>
  <c r="L20" i="28"/>
  <c r="L19" i="28"/>
  <c r="L18" i="28"/>
  <c r="L17" i="28"/>
  <c r="L16" i="28"/>
  <c r="L15" i="28"/>
  <c r="L14" i="28"/>
  <c r="L13" i="28"/>
  <c r="L12" i="28"/>
  <c r="L11" i="28"/>
  <c r="L10" i="28"/>
  <c r="L9" i="28"/>
  <c r="L8" i="28"/>
  <c r="J135" i="28"/>
  <c r="J134" i="28"/>
  <c r="J133" i="28"/>
  <c r="J132" i="28"/>
  <c r="J131" i="28"/>
  <c r="J130" i="28"/>
  <c r="J129" i="28"/>
  <c r="J128" i="28"/>
  <c r="J127" i="28"/>
  <c r="J126" i="28"/>
  <c r="J125" i="28"/>
  <c r="J124" i="28"/>
  <c r="J123" i="28"/>
  <c r="J122" i="28"/>
  <c r="J121" i="28"/>
  <c r="J120" i="28"/>
  <c r="J119" i="28"/>
  <c r="J118" i="28"/>
  <c r="J117" i="28"/>
  <c r="J116" i="28"/>
  <c r="J115" i="28"/>
  <c r="J114" i="28"/>
  <c r="J113" i="28"/>
  <c r="J112" i="28"/>
  <c r="J111" i="28"/>
  <c r="J110" i="28"/>
  <c r="J109" i="28"/>
  <c r="J108" i="28"/>
  <c r="J107" i="28"/>
  <c r="J106" i="28"/>
  <c r="J105" i="28"/>
  <c r="J104" i="28"/>
  <c r="J103" i="28"/>
  <c r="J102" i="28"/>
  <c r="J101" i="28"/>
  <c r="J100" i="28"/>
  <c r="J99" i="28"/>
  <c r="J98" i="28"/>
  <c r="J97" i="28"/>
  <c r="J96" i="28"/>
  <c r="J95" i="28"/>
  <c r="J94" i="28"/>
  <c r="J93" i="28"/>
  <c r="J92" i="28"/>
  <c r="J91" i="28"/>
  <c r="J90" i="28"/>
  <c r="J89" i="28"/>
  <c r="J88" i="28"/>
  <c r="J87" i="28"/>
  <c r="J86" i="28"/>
  <c r="J85" i="28"/>
  <c r="J84" i="28"/>
  <c r="J83" i="28"/>
  <c r="J82" i="28"/>
  <c r="J81" i="28"/>
  <c r="J80" i="28"/>
  <c r="J79" i="28"/>
  <c r="J78" i="28"/>
  <c r="J77" i="28"/>
  <c r="J76" i="28"/>
  <c r="J75" i="28"/>
  <c r="J74" i="28"/>
  <c r="J73" i="28"/>
  <c r="J72" i="28"/>
  <c r="J71" i="28"/>
  <c r="J70" i="28"/>
  <c r="J69" i="28"/>
  <c r="J68" i="28"/>
  <c r="J67" i="28"/>
  <c r="J66" i="28"/>
  <c r="J65" i="28"/>
  <c r="J64" i="28"/>
  <c r="J63" i="28"/>
  <c r="J62" i="28"/>
  <c r="J61" i="28"/>
  <c r="J60" i="28"/>
  <c r="J59" i="28"/>
  <c r="J58" i="28"/>
  <c r="J57" i="28"/>
  <c r="J56" i="28"/>
  <c r="J55" i="28"/>
  <c r="J54" i="28"/>
  <c r="J53" i="28"/>
  <c r="J52" i="28"/>
  <c r="J51" i="28"/>
  <c r="J50" i="28"/>
  <c r="J49" i="28"/>
  <c r="J48" i="28"/>
  <c r="J47" i="28"/>
  <c r="J46" i="28"/>
  <c r="J45" i="28"/>
  <c r="J44" i="28"/>
  <c r="J43" i="28"/>
  <c r="J42" i="28"/>
  <c r="J41" i="28"/>
  <c r="J40" i="28"/>
  <c r="J39" i="28"/>
  <c r="J38" i="28"/>
  <c r="J37" i="28"/>
  <c r="J36" i="28"/>
  <c r="J35" i="28"/>
  <c r="J34" i="28"/>
  <c r="J33" i="28"/>
  <c r="J32" i="28"/>
  <c r="J31" i="28"/>
  <c r="J30" i="28"/>
  <c r="J29" i="28"/>
  <c r="J28" i="28"/>
  <c r="J27" i="28"/>
  <c r="J26" i="28"/>
  <c r="J25" i="28"/>
  <c r="J24" i="28"/>
  <c r="J23" i="28"/>
  <c r="J22" i="28"/>
  <c r="J21" i="28"/>
  <c r="J20" i="28"/>
  <c r="J19" i="28"/>
  <c r="J18" i="28"/>
  <c r="J17" i="28"/>
  <c r="J16" i="28"/>
  <c r="J15" i="28"/>
  <c r="J14" i="28"/>
  <c r="J13" i="28"/>
  <c r="J12" i="28"/>
  <c r="J11" i="28"/>
  <c r="J10" i="28"/>
  <c r="J9" i="28"/>
  <c r="J8" i="28"/>
  <c r="H135" i="28"/>
  <c r="H134" i="28"/>
  <c r="H133" i="28"/>
  <c r="H132" i="28"/>
  <c r="H131" i="28"/>
  <c r="H130" i="28"/>
  <c r="H129" i="28"/>
  <c r="H128" i="28"/>
  <c r="H127" i="28"/>
  <c r="H126" i="28"/>
  <c r="H125" i="28"/>
  <c r="H124" i="28"/>
  <c r="H123" i="28"/>
  <c r="H122" i="28"/>
  <c r="H121" i="28"/>
  <c r="H120" i="28"/>
  <c r="H119" i="28"/>
  <c r="H118" i="28"/>
  <c r="H117" i="28"/>
  <c r="H116" i="28"/>
  <c r="H115" i="28"/>
  <c r="H114" i="28"/>
  <c r="H113" i="28"/>
  <c r="H112" i="28"/>
  <c r="H111" i="28"/>
  <c r="H110" i="28"/>
  <c r="H109" i="28"/>
  <c r="H108" i="28"/>
  <c r="H107" i="28"/>
  <c r="H106" i="28"/>
  <c r="H105" i="28"/>
  <c r="H104" i="28"/>
  <c r="H103" i="28"/>
  <c r="H102" i="28"/>
  <c r="H101" i="28"/>
  <c r="H100" i="28"/>
  <c r="H99" i="28"/>
  <c r="H98" i="28"/>
  <c r="H97" i="28"/>
  <c r="H96" i="28"/>
  <c r="H95" i="28"/>
  <c r="H94" i="28"/>
  <c r="H93" i="28"/>
  <c r="H92" i="28"/>
  <c r="H91" i="28"/>
  <c r="H90" i="28"/>
  <c r="H89" i="28"/>
  <c r="H88" i="28"/>
  <c r="H87" i="28"/>
  <c r="H86" i="28"/>
  <c r="H85" i="28"/>
  <c r="H84" i="28"/>
  <c r="H83" i="28"/>
  <c r="H82" i="28"/>
  <c r="H81" i="28"/>
  <c r="H80" i="28"/>
  <c r="H79" i="28"/>
  <c r="H78" i="28"/>
  <c r="H77" i="28"/>
  <c r="H76" i="28"/>
  <c r="H75" i="28"/>
  <c r="H74" i="28"/>
  <c r="H73" i="28"/>
  <c r="H72" i="28"/>
  <c r="H71" i="28"/>
  <c r="H70" i="28"/>
  <c r="H69" i="28"/>
  <c r="H68" i="28"/>
  <c r="H67" i="28"/>
  <c r="H66" i="28"/>
  <c r="H65" i="28"/>
  <c r="H64" i="28"/>
  <c r="H63" i="28"/>
  <c r="H62" i="28"/>
  <c r="H61" i="28"/>
  <c r="H60" i="28"/>
  <c r="H59" i="28"/>
  <c r="H58" i="28"/>
  <c r="H57" i="28"/>
  <c r="H56" i="28"/>
  <c r="H55" i="28"/>
  <c r="H54" i="28"/>
  <c r="H53" i="28"/>
  <c r="H52" i="28"/>
  <c r="H51" i="28"/>
  <c r="H50" i="28"/>
  <c r="H49" i="28"/>
  <c r="H48" i="28"/>
  <c r="H47" i="28"/>
  <c r="H46" i="28"/>
  <c r="H45" i="28"/>
  <c r="H44" i="28"/>
  <c r="H43" i="28"/>
  <c r="H42" i="28"/>
  <c r="H41" i="28"/>
  <c r="H40" i="28"/>
  <c r="H39" i="28"/>
  <c r="H38" i="28"/>
  <c r="H37" i="28"/>
  <c r="H36" i="28"/>
  <c r="H35" i="28"/>
  <c r="H34" i="28"/>
  <c r="H33" i="28"/>
  <c r="H32" i="28"/>
  <c r="H31" i="28"/>
  <c r="H30" i="28"/>
  <c r="H29" i="28"/>
  <c r="H28" i="28"/>
  <c r="H27" i="28"/>
  <c r="H26" i="28"/>
  <c r="H25" i="28"/>
  <c r="H24" i="28"/>
  <c r="H23" i="28"/>
  <c r="H22" i="28"/>
  <c r="H21" i="28"/>
  <c r="H20" i="28"/>
  <c r="H19" i="28"/>
  <c r="H18" i="28"/>
  <c r="H17" i="28"/>
  <c r="H16" i="28"/>
  <c r="H15" i="28"/>
  <c r="H14" i="28"/>
  <c r="H13" i="28"/>
  <c r="H12" i="28"/>
  <c r="H11" i="28"/>
  <c r="H10" i="28"/>
  <c r="H9" i="28"/>
  <c r="H8" i="28"/>
  <c r="Z138" i="28"/>
  <c r="Z137" i="28"/>
  <c r="Z136" i="28"/>
  <c r="X138" i="28"/>
  <c r="X137" i="28"/>
  <c r="X136" i="28"/>
  <c r="V138" i="28"/>
  <c r="V137" i="28"/>
  <c r="V136" i="28"/>
  <c r="T138" i="28"/>
  <c r="T137" i="28"/>
  <c r="T136" i="28"/>
  <c r="R138" i="28"/>
  <c r="R137" i="28"/>
  <c r="R136" i="28"/>
  <c r="P138" i="28"/>
  <c r="P137" i="28"/>
  <c r="P136" i="28"/>
  <c r="N138" i="28"/>
  <c r="N137" i="28"/>
  <c r="N136" i="28"/>
  <c r="L138" i="28"/>
  <c r="L137" i="28"/>
  <c r="L136" i="28"/>
  <c r="J138" i="28"/>
  <c r="J137" i="28"/>
  <c r="J136" i="28"/>
  <c r="H138" i="28"/>
  <c r="H137" i="28"/>
  <c r="H136" i="28"/>
  <c r="G4" i="28"/>
  <c r="E4" i="28"/>
  <c r="L11" i="18"/>
  <c r="G6" i="3"/>
  <c r="G7" i="18"/>
  <c r="H7" i="18" s="1"/>
  <c r="Q42" i="30"/>
  <c r="I36" i="30"/>
  <c r="I35" i="30"/>
  <c r="I30" i="30"/>
  <c r="I28" i="30"/>
  <c r="I19" i="30"/>
  <c r="I17" i="30"/>
  <c r="I13" i="30"/>
  <c r="I10" i="30"/>
  <c r="I7" i="30"/>
  <c r="I27" i="30"/>
  <c r="I26" i="30"/>
  <c r="I24" i="30"/>
  <c r="I23" i="30"/>
  <c r="I22" i="30"/>
  <c r="I16" i="30"/>
  <c r="I12" i="30"/>
  <c r="I9" i="30"/>
  <c r="I6" i="30"/>
  <c r="Q30" i="30"/>
  <c r="Q28" i="30"/>
  <c r="Q27" i="30"/>
  <c r="Q26" i="30"/>
  <c r="Q24" i="30"/>
  <c r="Q23" i="30"/>
  <c r="Q22" i="30"/>
  <c r="Q19" i="30"/>
  <c r="Q17" i="30"/>
  <c r="Q16" i="30"/>
  <c r="Q13" i="30"/>
  <c r="Q12" i="30"/>
  <c r="Q10" i="30"/>
  <c r="Q9" i="30"/>
  <c r="Q7" i="30"/>
  <c r="Q6" i="30"/>
  <c r="H30" i="30"/>
  <c r="H28" i="30"/>
  <c r="H27" i="30"/>
  <c r="H26" i="30"/>
  <c r="H24" i="30"/>
  <c r="H23" i="30"/>
  <c r="H22" i="30"/>
  <c r="H19" i="30"/>
  <c r="H17" i="30"/>
  <c r="H16" i="30"/>
  <c r="H13" i="30"/>
  <c r="H12" i="30"/>
  <c r="H10" i="30"/>
  <c r="H9" i="30"/>
  <c r="H7" i="30"/>
  <c r="H6" i="30"/>
  <c r="J1" i="30"/>
  <c r="K1" i="30" s="1"/>
  <c r="A1" i="30"/>
  <c r="B1" i="30" s="1"/>
  <c r="M166" i="29"/>
  <c r="G140" i="28" l="1"/>
  <c r="I140" i="28"/>
  <c r="O140" i="28"/>
  <c r="Q140" i="28"/>
  <c r="W140" i="28"/>
  <c r="Y140" i="28"/>
  <c r="I139" i="28"/>
  <c r="S139" i="28"/>
  <c r="M140" i="28"/>
  <c r="U140" i="28"/>
  <c r="K140" i="28"/>
  <c r="S140" i="28"/>
  <c r="G139" i="28"/>
  <c r="K139" i="28"/>
  <c r="M139" i="28"/>
  <c r="O139" i="28"/>
  <c r="Q139" i="28"/>
  <c r="U139" i="28"/>
  <c r="W139" i="28"/>
  <c r="Y139" i="28"/>
  <c r="H42" i="30"/>
  <c r="Q31" i="30"/>
  <c r="H31" i="30"/>
  <c r="A9" i="28" l="1"/>
  <c r="A10" i="28"/>
  <c r="A11" i="28"/>
  <c r="A12" i="28"/>
  <c r="A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A86" i="28"/>
  <c r="A87" i="28"/>
  <c r="A88" i="28"/>
  <c r="A89" i="28"/>
  <c r="A90" i="28"/>
  <c r="A91" i="28"/>
  <c r="A92" i="28"/>
  <c r="A93" i="28"/>
  <c r="A94" i="28"/>
  <c r="A95" i="28"/>
  <c r="A96" i="28"/>
  <c r="A97" i="28"/>
  <c r="A98" i="28"/>
  <c r="A99" i="28"/>
  <c r="A100" i="28"/>
  <c r="A101" i="28"/>
  <c r="A102" i="28"/>
  <c r="A103" i="28"/>
  <c r="A104" i="28"/>
  <c r="A105"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A132" i="28"/>
  <c r="A133" i="28"/>
  <c r="A134" i="28"/>
  <c r="A135" i="28"/>
  <c r="M158" i="29"/>
  <c r="K158" i="29"/>
  <c r="M156" i="29"/>
  <c r="M155" i="29"/>
  <c r="M154" i="29"/>
  <c r="M153" i="29"/>
  <c r="M151" i="29"/>
  <c r="M150" i="29"/>
  <c r="M149" i="29"/>
  <c r="K149" i="29"/>
  <c r="M148" i="29"/>
  <c r="M147" i="29"/>
  <c r="M146" i="29"/>
  <c r="K146" i="29"/>
  <c r="K145" i="29"/>
  <c r="M145" i="29" s="1"/>
  <c r="M144" i="29"/>
  <c r="K143" i="29"/>
  <c r="M143" i="29" s="1"/>
  <c r="M142" i="29"/>
  <c r="M141" i="29"/>
  <c r="K141" i="29"/>
  <c r="K140" i="29"/>
  <c r="M140" i="29" s="1"/>
  <c r="M139" i="29"/>
  <c r="K139" i="29"/>
  <c r="M138" i="29"/>
  <c r="M137" i="29"/>
  <c r="M136" i="29"/>
  <c r="K135" i="29"/>
  <c r="M135" i="29" s="1"/>
  <c r="K134" i="29"/>
  <c r="M134" i="29" s="1"/>
  <c r="K132" i="29"/>
  <c r="M132" i="29" s="1"/>
  <c r="K131" i="29"/>
  <c r="M131" i="29" s="1"/>
  <c r="M128" i="29"/>
  <c r="M126" i="29"/>
  <c r="M125" i="29"/>
  <c r="M124" i="29"/>
  <c r="M123" i="29"/>
  <c r="M122" i="29"/>
  <c r="M121" i="29"/>
  <c r="M120" i="29"/>
  <c r="M119" i="29"/>
  <c r="M118" i="29"/>
  <c r="M117" i="29"/>
  <c r="M116" i="29"/>
  <c r="M115" i="29"/>
  <c r="M114" i="29"/>
  <c r="M113" i="29"/>
  <c r="M112" i="29"/>
  <c r="M111" i="29"/>
  <c r="M110" i="29"/>
  <c r="M109" i="29"/>
  <c r="M108" i="29"/>
  <c r="M107" i="29"/>
  <c r="M106" i="29"/>
  <c r="M104" i="29"/>
  <c r="M103" i="29"/>
  <c r="M100" i="29"/>
  <c r="M99" i="29"/>
  <c r="M98" i="29"/>
  <c r="M97" i="29"/>
  <c r="M96" i="29"/>
  <c r="M95" i="29"/>
  <c r="M94" i="29"/>
  <c r="M93" i="29"/>
  <c r="M92" i="29"/>
  <c r="M91" i="29"/>
  <c r="M90" i="29"/>
  <c r="M89" i="29"/>
  <c r="M88" i="29"/>
  <c r="M85" i="29"/>
  <c r="M84" i="29"/>
  <c r="M83" i="29"/>
  <c r="M82" i="29"/>
  <c r="M81" i="29"/>
  <c r="M80" i="29"/>
  <c r="M79" i="29"/>
  <c r="K78" i="29"/>
  <c r="M78" i="29" s="1"/>
  <c r="M77" i="29"/>
  <c r="M76" i="29"/>
  <c r="M75" i="29"/>
  <c r="M74" i="29"/>
  <c r="M73" i="29"/>
  <c r="M72" i="29"/>
  <c r="M71" i="29"/>
  <c r="K70" i="29"/>
  <c r="M70" i="29" s="1"/>
  <c r="M69" i="29"/>
  <c r="K69" i="29"/>
  <c r="K68" i="29"/>
  <c r="M68" i="29" s="1"/>
  <c r="M67" i="29"/>
  <c r="K67" i="29"/>
  <c r="M66" i="29"/>
  <c r="K65" i="29"/>
  <c r="M65" i="29" s="1"/>
  <c r="M64" i="29"/>
  <c r="M63" i="29"/>
  <c r="M62" i="29"/>
  <c r="M61" i="29"/>
  <c r="M60" i="29"/>
  <c r="M59" i="29"/>
  <c r="M58" i="29"/>
  <c r="M57" i="29"/>
  <c r="M56" i="29"/>
  <c r="M54" i="29"/>
  <c r="M53" i="29"/>
  <c r="M52" i="29"/>
  <c r="M51" i="29"/>
  <c r="M50" i="29"/>
  <c r="M49" i="29"/>
  <c r="M48" i="29"/>
  <c r="M47" i="29"/>
  <c r="M46" i="29"/>
  <c r="M45" i="29"/>
  <c r="M44" i="29"/>
  <c r="M43" i="29"/>
  <c r="M42" i="29"/>
  <c r="K41" i="29"/>
  <c r="M41" i="29" s="1"/>
  <c r="M40" i="29"/>
  <c r="M39" i="29"/>
  <c r="K38" i="29"/>
  <c r="M38" i="29" s="1"/>
  <c r="M37" i="29"/>
  <c r="M36" i="29"/>
  <c r="M35" i="29"/>
  <c r="M34" i="29"/>
  <c r="M33" i="29"/>
  <c r="M32" i="29"/>
  <c r="M31" i="29"/>
  <c r="M28" i="29"/>
  <c r="M26" i="29"/>
  <c r="M25" i="29"/>
  <c r="M23" i="29"/>
  <c r="M22" i="29"/>
  <c r="K21" i="29"/>
  <c r="M21" i="29" s="1"/>
  <c r="K19" i="29"/>
  <c r="M19" i="29" s="1"/>
  <c r="M18" i="29"/>
  <c r="M16" i="29"/>
  <c r="M14" i="29"/>
  <c r="M13" i="29"/>
  <c r="M12" i="29"/>
  <c r="F158" i="29"/>
  <c r="D158" i="29"/>
  <c r="F156" i="29"/>
  <c r="F155" i="29"/>
  <c r="F154" i="29"/>
  <c r="F153" i="29"/>
  <c r="F151" i="29"/>
  <c r="F150" i="29"/>
  <c r="F149" i="29"/>
  <c r="D149" i="29"/>
  <c r="F148" i="29"/>
  <c r="F147" i="29"/>
  <c r="F146" i="29"/>
  <c r="D146" i="29"/>
  <c r="D145" i="29"/>
  <c r="F145" i="29" s="1"/>
  <c r="F144" i="29"/>
  <c r="D143" i="29"/>
  <c r="F143" i="29" s="1"/>
  <c r="F142" i="29"/>
  <c r="F141" i="29"/>
  <c r="D141" i="29"/>
  <c r="D140" i="29"/>
  <c r="F140" i="29" s="1"/>
  <c r="F139" i="29"/>
  <c r="D139" i="29"/>
  <c r="F138" i="29"/>
  <c r="F137" i="29"/>
  <c r="F136" i="29"/>
  <c r="D135" i="29"/>
  <c r="F135" i="29" s="1"/>
  <c r="D134" i="29"/>
  <c r="F134" i="29" s="1"/>
  <c r="D132" i="29"/>
  <c r="F132" i="29" s="1"/>
  <c r="D131" i="29"/>
  <c r="F131" i="29" s="1"/>
  <c r="F128" i="29"/>
  <c r="F126" i="29"/>
  <c r="F125" i="29"/>
  <c r="F124" i="29"/>
  <c r="F123" i="29"/>
  <c r="F122" i="29"/>
  <c r="F121" i="29"/>
  <c r="F120" i="29"/>
  <c r="F119" i="29"/>
  <c r="F118" i="29"/>
  <c r="F117" i="29"/>
  <c r="F116" i="29"/>
  <c r="F115" i="29"/>
  <c r="F114" i="29"/>
  <c r="F113" i="29"/>
  <c r="F112" i="29"/>
  <c r="F111" i="29"/>
  <c r="F110" i="29"/>
  <c r="F109" i="29"/>
  <c r="F108" i="29"/>
  <c r="F107" i="29"/>
  <c r="F106" i="29"/>
  <c r="F104" i="29"/>
  <c r="F103" i="29"/>
  <c r="F100" i="29"/>
  <c r="F99" i="29"/>
  <c r="F98" i="29"/>
  <c r="F97" i="29"/>
  <c r="F96" i="29"/>
  <c r="F95" i="29"/>
  <c r="F94" i="29"/>
  <c r="F93" i="29"/>
  <c r="F92" i="29"/>
  <c r="F91" i="29"/>
  <c r="F90" i="29"/>
  <c r="F89" i="29"/>
  <c r="F88" i="29"/>
  <c r="F85" i="29"/>
  <c r="F84" i="29"/>
  <c r="F83" i="29"/>
  <c r="F82" i="29"/>
  <c r="F81" i="29"/>
  <c r="F80" i="29"/>
  <c r="F79" i="29"/>
  <c r="D78" i="29"/>
  <c r="F78" i="29" s="1"/>
  <c r="F77" i="29"/>
  <c r="F76" i="29"/>
  <c r="F75" i="29"/>
  <c r="F74" i="29"/>
  <c r="F73" i="29"/>
  <c r="F72" i="29"/>
  <c r="F71" i="29"/>
  <c r="D70" i="29"/>
  <c r="F70" i="29" s="1"/>
  <c r="F69" i="29"/>
  <c r="D69" i="29"/>
  <c r="D68" i="29"/>
  <c r="F68" i="29" s="1"/>
  <c r="F67" i="29"/>
  <c r="D67" i="29"/>
  <c r="F66" i="29"/>
  <c r="D65" i="29"/>
  <c r="F65" i="29" s="1"/>
  <c r="F64" i="29"/>
  <c r="F63" i="29"/>
  <c r="F62" i="29"/>
  <c r="F61" i="29"/>
  <c r="F60" i="29"/>
  <c r="F59" i="29"/>
  <c r="F58" i="29"/>
  <c r="F57" i="29"/>
  <c r="F56" i="29"/>
  <c r="F54" i="29"/>
  <c r="F53" i="29"/>
  <c r="F52" i="29"/>
  <c r="F51" i="29"/>
  <c r="F50" i="29"/>
  <c r="F49" i="29"/>
  <c r="F48" i="29"/>
  <c r="F47" i="29"/>
  <c r="F46" i="29"/>
  <c r="F45" i="29"/>
  <c r="F44" i="29"/>
  <c r="F43" i="29"/>
  <c r="F42" i="29"/>
  <c r="D41" i="29"/>
  <c r="F41" i="29" s="1"/>
  <c r="F40" i="29"/>
  <c r="F39" i="29"/>
  <c r="D38" i="29"/>
  <c r="F38" i="29" s="1"/>
  <c r="F37" i="29"/>
  <c r="F36" i="29"/>
  <c r="F35" i="29"/>
  <c r="F34" i="29"/>
  <c r="F33" i="29"/>
  <c r="F32" i="29"/>
  <c r="F31" i="29"/>
  <c r="F28" i="29"/>
  <c r="F26" i="29"/>
  <c r="F25" i="29"/>
  <c r="F23" i="29"/>
  <c r="F22" i="29"/>
  <c r="D21" i="29"/>
  <c r="F21" i="29" s="1"/>
  <c r="D19" i="29"/>
  <c r="F19" i="29" s="1"/>
  <c r="F18" i="29"/>
  <c r="F16" i="29"/>
  <c r="F14" i="29"/>
  <c r="F13" i="29"/>
  <c r="F159" i="29" s="1"/>
  <c r="F12" i="29"/>
  <c r="H1" i="29"/>
  <c r="I1" i="29" s="1"/>
  <c r="A1" i="29"/>
  <c r="B1" i="29" s="1"/>
  <c r="M159" i="29" l="1"/>
  <c r="L162" i="29" l="1"/>
  <c r="L161" i="29"/>
  <c r="E162" i="29"/>
  <c r="E161" i="29"/>
  <c r="B7" i="28"/>
  <c r="G15" i="18" l="1"/>
  <c r="I15" i="18" s="1"/>
  <c r="F15" i="18"/>
  <c r="H15" i="18" s="1"/>
  <c r="A4" i="28"/>
  <c r="M161" i="29" l="1"/>
  <c r="Q33" i="30" l="1"/>
  <c r="M162" i="29"/>
  <c r="M163" i="29" s="1"/>
  <c r="Q36" i="30" l="1"/>
  <c r="O34" i="30"/>
  <c r="Q35" i="30"/>
  <c r="Q34" i="30" l="1"/>
  <c r="L160" i="29"/>
  <c r="Q41" i="30" l="1"/>
  <c r="L164" i="29"/>
  <c r="G14" i="18" s="1"/>
  <c r="M160" i="29"/>
  <c r="M164" i="29" s="1"/>
  <c r="F14" i="18" s="1"/>
  <c r="B13" i="18" l="1"/>
  <c r="B14" i="18"/>
  <c r="B15" i="18"/>
  <c r="A8" i="28" l="1"/>
  <c r="F166" i="29" l="1"/>
  <c r="H33" i="30" l="1"/>
  <c r="H36" i="30" l="1"/>
  <c r="F34" i="30"/>
  <c r="E160" i="29" s="1"/>
  <c r="H35" i="30"/>
  <c r="F161" i="29"/>
  <c r="F162" i="29"/>
  <c r="F163" i="29" s="1"/>
  <c r="F160" i="29" l="1"/>
  <c r="F164" i="29" s="1"/>
  <c r="F13" i="18" s="1"/>
  <c r="E164" i="29"/>
  <c r="G13" i="18" s="1"/>
  <c r="H34" i="30"/>
  <c r="F39" i="30"/>
  <c r="B5" i="10"/>
  <c r="B6" i="10"/>
  <c r="B4" i="10"/>
  <c r="B7" i="1"/>
  <c r="B8" i="1"/>
  <c r="B6" i="1"/>
  <c r="G25" i="3"/>
  <c r="G26" i="3" s="1"/>
  <c r="H25" i="3" s="1"/>
  <c r="L6" i="1" l="1"/>
  <c r="K6" i="1"/>
  <c r="I6" i="1"/>
  <c r="J6" i="1" s="1"/>
  <c r="M6" i="1"/>
  <c r="N6" i="1" s="1"/>
  <c r="M8" i="1"/>
  <c r="I8" i="1"/>
  <c r="K8" i="1"/>
  <c r="E8" i="1"/>
  <c r="J8" i="1"/>
  <c r="N8" i="1"/>
  <c r="L8" i="1"/>
  <c r="F8" i="1"/>
  <c r="L7" i="1"/>
  <c r="I7" i="1"/>
  <c r="J7" i="1" s="1"/>
  <c r="K7" i="1"/>
  <c r="M7" i="1" s="1"/>
  <c r="N7" i="1" s="1"/>
  <c r="E7" i="1"/>
  <c r="F7" i="1" s="1"/>
  <c r="H41" i="30"/>
  <c r="E6" i="1"/>
  <c r="F6" i="1" s="1"/>
  <c r="D8" i="22"/>
  <c r="D9" i="22"/>
  <c r="D7" i="22"/>
  <c r="Y7" i="28" l="1"/>
  <c r="W7" i="28"/>
  <c r="U7" i="28"/>
  <c r="S7" i="28"/>
  <c r="Q7" i="28"/>
  <c r="O7" i="28"/>
  <c r="M7" i="28"/>
  <c r="K7" i="28"/>
  <c r="I7" i="28"/>
  <c r="G7" i="28"/>
  <c r="E7" i="28"/>
  <c r="C7" i="28"/>
  <c r="E10" i="28" l="1"/>
  <c r="E13" i="28"/>
  <c r="E16" i="28"/>
  <c r="E20" i="28"/>
  <c r="E24" i="28"/>
  <c r="E28" i="28"/>
  <c r="E32" i="28"/>
  <c r="E36" i="28"/>
  <c r="E40" i="28"/>
  <c r="E47" i="28"/>
  <c r="E51" i="28"/>
  <c r="E55" i="28"/>
  <c r="E59" i="28"/>
  <c r="E63" i="28"/>
  <c r="E67" i="28"/>
  <c r="E71" i="28"/>
  <c r="E77" i="28"/>
  <c r="E81" i="28"/>
  <c r="E85" i="28"/>
  <c r="E87" i="28"/>
  <c r="E90" i="28"/>
  <c r="E94" i="28"/>
  <c r="E98" i="28"/>
  <c r="E102" i="28"/>
  <c r="E106" i="28"/>
  <c r="E111" i="28"/>
  <c r="E114" i="28"/>
  <c r="E118" i="28"/>
  <c r="E122" i="28"/>
  <c r="E126" i="28"/>
  <c r="E130" i="28"/>
  <c r="E133" i="28"/>
  <c r="E9" i="28"/>
  <c r="E17" i="28"/>
  <c r="E25" i="28"/>
  <c r="E30" i="28"/>
  <c r="E35" i="28"/>
  <c r="E41" i="28"/>
  <c r="E45" i="28"/>
  <c r="E50" i="28"/>
  <c r="E56" i="28"/>
  <c r="E61" i="28"/>
  <c r="E66" i="28"/>
  <c r="E72" i="28"/>
  <c r="E75" i="28"/>
  <c r="E80" i="28"/>
  <c r="E86" i="28"/>
  <c r="E93" i="28"/>
  <c r="E99" i="28"/>
  <c r="E104" i="28"/>
  <c r="E109" i="28"/>
  <c r="E112" i="28"/>
  <c r="E116" i="28"/>
  <c r="E121" i="28"/>
  <c r="E127" i="28"/>
  <c r="E131" i="28"/>
  <c r="E135" i="28"/>
  <c r="E23" i="28"/>
  <c r="E39" i="28"/>
  <c r="E54" i="28"/>
  <c r="E70" i="28"/>
  <c r="E84" i="28"/>
  <c r="E97" i="28"/>
  <c r="E125" i="28"/>
  <c r="E11" i="28"/>
  <c r="E14" i="28"/>
  <c r="E18" i="28"/>
  <c r="E21" i="28"/>
  <c r="E26" i="28"/>
  <c r="E31" i="28"/>
  <c r="E37" i="28"/>
  <c r="E42" i="28"/>
  <c r="E46" i="28"/>
  <c r="E52" i="28"/>
  <c r="E57" i="28"/>
  <c r="E62" i="28"/>
  <c r="E68" i="28"/>
  <c r="E73" i="28"/>
  <c r="E76" i="28"/>
  <c r="E82" i="28"/>
  <c r="E89" i="28"/>
  <c r="E95" i="28"/>
  <c r="E100" i="28"/>
  <c r="E105" i="28"/>
  <c r="E110" i="28"/>
  <c r="E117" i="28"/>
  <c r="E123" i="28"/>
  <c r="E128" i="28"/>
  <c r="E132" i="28"/>
  <c r="E29" i="28"/>
  <c r="E44" i="28"/>
  <c r="E60" i="28"/>
  <c r="E74" i="28"/>
  <c r="E92" i="28"/>
  <c r="E108" i="28"/>
  <c r="E120" i="28"/>
  <c r="E15" i="28"/>
  <c r="E19" i="28"/>
  <c r="E22" i="28"/>
  <c r="E27" i="28"/>
  <c r="E33" i="28"/>
  <c r="E38" i="28"/>
  <c r="E43" i="28"/>
  <c r="E48" i="28"/>
  <c r="E53" i="28"/>
  <c r="E58" i="28"/>
  <c r="E64" i="28"/>
  <c r="E69" i="28"/>
  <c r="E78" i="28"/>
  <c r="E83" i="28"/>
  <c r="E91" i="28"/>
  <c r="E96" i="28"/>
  <c r="E101" i="28"/>
  <c r="E107" i="28"/>
  <c r="E113" i="28"/>
  <c r="E119" i="28"/>
  <c r="E124" i="28"/>
  <c r="E129" i="28"/>
  <c r="E134" i="28"/>
  <c r="E12" i="28"/>
  <c r="E34" i="28"/>
  <c r="E49" i="28"/>
  <c r="E65" i="28"/>
  <c r="E79" i="28"/>
  <c r="E88" i="28"/>
  <c r="E103" i="28"/>
  <c r="E115" i="28"/>
  <c r="C9" i="28"/>
  <c r="C14" i="28"/>
  <c r="C17" i="28"/>
  <c r="C22" i="28"/>
  <c r="C26" i="28"/>
  <c r="C30" i="28"/>
  <c r="C34" i="28"/>
  <c r="C38" i="28"/>
  <c r="C42" i="28"/>
  <c r="C45" i="28"/>
  <c r="C49" i="28"/>
  <c r="C53" i="28"/>
  <c r="C57" i="28"/>
  <c r="C61" i="28"/>
  <c r="C65" i="28"/>
  <c r="C69" i="28"/>
  <c r="C73" i="28"/>
  <c r="C75" i="28"/>
  <c r="C79" i="28"/>
  <c r="C83" i="28"/>
  <c r="C92" i="28"/>
  <c r="C96" i="28"/>
  <c r="C100" i="28"/>
  <c r="C104" i="28"/>
  <c r="C108" i="28"/>
  <c r="C116" i="28"/>
  <c r="C120" i="28"/>
  <c r="C124" i="28"/>
  <c r="C128" i="28"/>
  <c r="C131" i="28"/>
  <c r="C10" i="28"/>
  <c r="C12" i="28"/>
  <c r="C15" i="28"/>
  <c r="C18" i="28"/>
  <c r="C23" i="28"/>
  <c r="C27" i="28"/>
  <c r="C31" i="28"/>
  <c r="C35" i="28"/>
  <c r="C39" i="28"/>
  <c r="C43" i="28"/>
  <c r="C46" i="28"/>
  <c r="C50" i="28"/>
  <c r="C54" i="28"/>
  <c r="C58" i="28"/>
  <c r="C62" i="28"/>
  <c r="C66" i="28"/>
  <c r="C70" i="28"/>
  <c r="C76" i="28"/>
  <c r="C80" i="28"/>
  <c r="C84" i="28"/>
  <c r="C89" i="28"/>
  <c r="C93" i="28"/>
  <c r="C97" i="28"/>
  <c r="C101" i="28"/>
  <c r="C105" i="28"/>
  <c r="C109" i="28"/>
  <c r="C113" i="28"/>
  <c r="C117" i="28"/>
  <c r="C121" i="28"/>
  <c r="C125" i="28"/>
  <c r="C129" i="28"/>
  <c r="C132" i="28"/>
  <c r="C135" i="28"/>
  <c r="C13" i="28"/>
  <c r="C16" i="28"/>
  <c r="C20" i="28"/>
  <c r="C24" i="28"/>
  <c r="C28" i="28"/>
  <c r="C32" i="28"/>
  <c r="C36" i="28"/>
  <c r="C40" i="28"/>
  <c r="C47" i="28"/>
  <c r="C51" i="28"/>
  <c r="C55" i="28"/>
  <c r="C59" i="28"/>
  <c r="C63" i="28"/>
  <c r="C67" i="28"/>
  <c r="C71" i="28"/>
  <c r="C77" i="28"/>
  <c r="C81" i="28"/>
  <c r="C85" i="28"/>
  <c r="C87" i="28"/>
  <c r="C90" i="28"/>
  <c r="C94" i="28"/>
  <c r="C98" i="28"/>
  <c r="C102" i="28"/>
  <c r="C106" i="28"/>
  <c r="C111" i="28"/>
  <c r="C114" i="28"/>
  <c r="C118" i="28"/>
  <c r="C122" i="28"/>
  <c r="C126" i="28"/>
  <c r="C130" i="28"/>
  <c r="C133" i="28"/>
  <c r="C11" i="28"/>
  <c r="C19" i="28"/>
  <c r="C21" i="28"/>
  <c r="C25" i="28"/>
  <c r="C29" i="28"/>
  <c r="C33" i="28"/>
  <c r="C37" i="28"/>
  <c r="C41" i="28"/>
  <c r="C44" i="28"/>
  <c r="C48" i="28"/>
  <c r="C52" i="28"/>
  <c r="C56" i="28"/>
  <c r="C60" i="28"/>
  <c r="C64" i="28"/>
  <c r="C68" i="28"/>
  <c r="C72" i="28"/>
  <c r="C74" i="28"/>
  <c r="C78" i="28"/>
  <c r="C82" i="28"/>
  <c r="C86" i="28"/>
  <c r="C88" i="28"/>
  <c r="C91" i="28"/>
  <c r="C95" i="28"/>
  <c r="C99" i="28"/>
  <c r="C103" i="28"/>
  <c r="C107" i="28"/>
  <c r="C110" i="28"/>
  <c r="C112" i="28"/>
  <c r="C115" i="28"/>
  <c r="C119" i="28"/>
  <c r="C134" i="28"/>
  <c r="C123" i="28"/>
  <c r="C127" i="28"/>
  <c r="E8" i="28"/>
  <c r="C8" i="28"/>
  <c r="E138" i="28"/>
  <c r="E136" i="28"/>
  <c r="E137" i="28"/>
  <c r="C138" i="28"/>
  <c r="C137" i="28"/>
  <c r="C136" i="28"/>
  <c r="B112" i="28" l="1"/>
  <c r="F112" i="28" s="1"/>
  <c r="B86" i="28"/>
  <c r="F86" i="28" s="1"/>
  <c r="B56" i="28"/>
  <c r="F56" i="28" s="1"/>
  <c r="B126" i="28"/>
  <c r="F126" i="28" s="1"/>
  <c r="B98" i="28"/>
  <c r="F98" i="28" s="1"/>
  <c r="B71" i="28"/>
  <c r="F71" i="28" s="1"/>
  <c r="B55" i="28"/>
  <c r="F55" i="28" s="1"/>
  <c r="B129" i="28"/>
  <c r="F129" i="28" s="1"/>
  <c r="B101" i="28"/>
  <c r="F101" i="28" s="1"/>
  <c r="B104" i="28"/>
  <c r="F104" i="28" s="1"/>
  <c r="B75" i="28"/>
  <c r="F75" i="28" s="1"/>
  <c r="B110" i="28"/>
  <c r="F110" i="28" s="1"/>
  <c r="B82" i="28"/>
  <c r="F82" i="28" s="1"/>
  <c r="B81" i="28"/>
  <c r="F81" i="28" s="1"/>
  <c r="B125" i="28"/>
  <c r="F125" i="28" s="1"/>
  <c r="B97" i="28"/>
  <c r="F97" i="28" s="1"/>
  <c r="B70" i="28"/>
  <c r="F70" i="28" s="1"/>
  <c r="B107" i="28"/>
  <c r="F107" i="28" s="1"/>
  <c r="B91" i="28"/>
  <c r="F91" i="28" s="1"/>
  <c r="B118" i="28"/>
  <c r="F118" i="28" s="1"/>
  <c r="B90" i="28"/>
  <c r="F90" i="28" s="1"/>
  <c r="B63" i="28"/>
  <c r="F63" i="28" s="1"/>
  <c r="B121" i="28"/>
  <c r="F121" i="28" s="1"/>
  <c r="B93" i="28"/>
  <c r="F93" i="28" s="1"/>
  <c r="B124" i="28"/>
  <c r="F124" i="28" s="1"/>
  <c r="B96" i="28"/>
  <c r="F96" i="28" s="1"/>
  <c r="B69" i="28"/>
  <c r="F69" i="28" s="1"/>
  <c r="B53" i="28"/>
  <c r="F53" i="28" s="1"/>
  <c r="B123" i="28"/>
  <c r="F123" i="28" s="1"/>
  <c r="B99" i="28"/>
  <c r="F99" i="28" s="1"/>
  <c r="B72" i="28"/>
  <c r="F72" i="28" s="1"/>
  <c r="B111" i="28"/>
  <c r="F111" i="28" s="1"/>
  <c r="B85" i="28"/>
  <c r="F85" i="28" s="1"/>
  <c r="B113" i="28"/>
  <c r="F113" i="28" s="1"/>
  <c r="B58" i="28"/>
  <c r="F58" i="28" s="1"/>
  <c r="B131" i="28"/>
  <c r="F131" i="28" s="1"/>
  <c r="B116" i="28"/>
  <c r="F116" i="28" s="1"/>
  <c r="B61" i="28"/>
  <c r="F61" i="28" s="1"/>
  <c r="B134" i="28"/>
  <c r="F134" i="28" s="1"/>
  <c r="B95" i="28"/>
  <c r="F95" i="28" s="1"/>
  <c r="B68" i="28"/>
  <c r="F68" i="28" s="1"/>
  <c r="B52" i="28"/>
  <c r="F52" i="28" s="1"/>
  <c r="B122" i="28"/>
  <c r="F122" i="28" s="1"/>
  <c r="B94" i="28"/>
  <c r="F94" i="28" s="1"/>
  <c r="B67" i="28"/>
  <c r="F67" i="28" s="1"/>
  <c r="B84" i="28"/>
  <c r="F84" i="28" s="1"/>
  <c r="B54" i="28"/>
  <c r="F54" i="28" s="1"/>
  <c r="B128" i="28"/>
  <c r="F128" i="28" s="1"/>
  <c r="B100" i="28"/>
  <c r="F100" i="28" s="1"/>
  <c r="B73" i="28"/>
  <c r="F73" i="28" s="1"/>
  <c r="B57" i="28"/>
  <c r="F57" i="28" s="1"/>
  <c r="B119" i="28"/>
  <c r="F119" i="28" s="1"/>
  <c r="B78" i="28"/>
  <c r="F78" i="28" s="1"/>
  <c r="B64" i="28"/>
  <c r="F64" i="28" s="1"/>
  <c r="B133" i="28"/>
  <c r="F133" i="28" s="1"/>
  <c r="B106" i="28"/>
  <c r="F106" i="28" s="1"/>
  <c r="B77" i="28"/>
  <c r="F77" i="28" s="1"/>
  <c r="B109" i="28"/>
  <c r="F109" i="28" s="1"/>
  <c r="B80" i="28"/>
  <c r="F80" i="28" s="1"/>
  <c r="B66" i="28"/>
  <c r="F66" i="28" s="1"/>
  <c r="B83" i="28"/>
  <c r="F83" i="28" s="1"/>
  <c r="B127" i="28"/>
  <c r="F127" i="28" s="1"/>
  <c r="B115" i="28"/>
  <c r="F115" i="28" s="1"/>
  <c r="B103" i="28"/>
  <c r="F103" i="28" s="1"/>
  <c r="B88" i="28"/>
  <c r="F88" i="28" s="1"/>
  <c r="B74" i="28"/>
  <c r="F74" i="28" s="1"/>
  <c r="B60" i="28"/>
  <c r="F60" i="28" s="1"/>
  <c r="B130" i="28"/>
  <c r="F130" i="28" s="1"/>
  <c r="B114" i="28"/>
  <c r="F114" i="28" s="1"/>
  <c r="B102" i="28"/>
  <c r="F102" i="28" s="1"/>
  <c r="B87" i="28"/>
  <c r="F87" i="28" s="1"/>
  <c r="B59" i="28"/>
  <c r="F59" i="28" s="1"/>
  <c r="B132" i="28"/>
  <c r="F132" i="28" s="1"/>
  <c r="B117" i="28"/>
  <c r="F117" i="28" s="1"/>
  <c r="B105" i="28"/>
  <c r="F105" i="28" s="1"/>
  <c r="B89" i="28"/>
  <c r="F89" i="28" s="1"/>
  <c r="B76" i="28"/>
  <c r="F76" i="28" s="1"/>
  <c r="B62" i="28"/>
  <c r="F62" i="28" s="1"/>
  <c r="B120" i="28"/>
  <c r="F120" i="28" s="1"/>
  <c r="B108" i="28"/>
  <c r="F108" i="28" s="1"/>
  <c r="B92" i="28"/>
  <c r="F92" i="28" s="1"/>
  <c r="B79" i="28"/>
  <c r="F79" i="28" s="1"/>
  <c r="B65" i="28"/>
  <c r="F65" i="28" s="1"/>
  <c r="B135" i="28"/>
  <c r="F135" i="28" s="1"/>
  <c r="B44" i="28"/>
  <c r="F44" i="28" s="1"/>
  <c r="B38" i="28"/>
  <c r="F38" i="28" s="1"/>
  <c r="B31" i="28"/>
  <c r="F31" i="28" s="1"/>
  <c r="B27" i="28"/>
  <c r="F27" i="28" s="1"/>
  <c r="B14" i="28"/>
  <c r="F14" i="28" s="1"/>
  <c r="B48" i="28"/>
  <c r="F48" i="28" s="1"/>
  <c r="B42" i="28"/>
  <c r="F42" i="28" s="1"/>
  <c r="B32" i="28"/>
  <c r="F32" i="28" s="1"/>
  <c r="B43" i="28"/>
  <c r="F43" i="28" s="1"/>
  <c r="B36" i="28"/>
  <c r="F36" i="28" s="1"/>
  <c r="B20" i="28"/>
  <c r="F20" i="28" s="1"/>
  <c r="B25" i="28"/>
  <c r="F25" i="28" s="1"/>
  <c r="B30" i="28"/>
  <c r="F30" i="28" s="1"/>
  <c r="B24" i="28"/>
  <c r="F24" i="28" s="1"/>
  <c r="B10" i="28"/>
  <c r="F10" i="28" s="1"/>
  <c r="B12" i="28"/>
  <c r="F12" i="28" s="1"/>
  <c r="B50" i="28"/>
  <c r="F50" i="28" s="1"/>
  <c r="B46" i="28"/>
  <c r="F46" i="28" s="1"/>
  <c r="B49" i="28"/>
  <c r="F49" i="28" s="1"/>
  <c r="B22" i="28"/>
  <c r="F22" i="28" s="1"/>
  <c r="B13" i="28"/>
  <c r="F13" i="28" s="1"/>
  <c r="B16" i="28"/>
  <c r="F16" i="28" s="1"/>
  <c r="B8" i="28"/>
  <c r="F8" i="28" s="1"/>
  <c r="B39" i="28"/>
  <c r="F39" i="28" s="1"/>
  <c r="B47" i="28"/>
  <c r="F47" i="28" s="1"/>
  <c r="B41" i="28"/>
  <c r="F41" i="28" s="1"/>
  <c r="B34" i="28"/>
  <c r="F34" i="28" s="1"/>
  <c r="B35" i="28"/>
  <c r="F35" i="28" s="1"/>
  <c r="B21" i="28"/>
  <c r="F21" i="28" s="1"/>
  <c r="B29" i="28"/>
  <c r="F29" i="28" s="1"/>
  <c r="B19" i="28"/>
  <c r="F19" i="28" s="1"/>
  <c r="B11" i="28"/>
  <c r="F11" i="28" s="1"/>
  <c r="B23" i="28"/>
  <c r="F23" i="28" s="1"/>
  <c r="B37" i="28"/>
  <c r="F37" i="28" s="1"/>
  <c r="B45" i="28"/>
  <c r="F45" i="28" s="1"/>
  <c r="B51" i="28"/>
  <c r="F51" i="28" s="1"/>
  <c r="B40" i="28"/>
  <c r="F40" i="28" s="1"/>
  <c r="B26" i="28"/>
  <c r="F26" i="28" s="1"/>
  <c r="B33" i="28"/>
  <c r="F33" i="28" s="1"/>
  <c r="B17" i="28"/>
  <c r="F17" i="28" s="1"/>
  <c r="B28" i="28"/>
  <c r="F28" i="28" s="1"/>
  <c r="B15" i="28"/>
  <c r="F15" i="28" s="1"/>
  <c r="B18" i="28"/>
  <c r="F18" i="28" s="1"/>
  <c r="B9" i="28"/>
  <c r="F9" i="28" s="1"/>
  <c r="B138" i="28"/>
  <c r="F138" i="28" s="1"/>
  <c r="B137" i="28"/>
  <c r="F137" i="28" s="1"/>
  <c r="B136" i="28"/>
  <c r="F136" i="28" s="1"/>
  <c r="D87" i="28" l="1"/>
  <c r="D105" i="28"/>
  <c r="D137" i="28"/>
  <c r="D60" i="28"/>
  <c r="D91" i="28"/>
  <c r="D27" i="28"/>
  <c r="D66" i="28"/>
  <c r="D49" i="28"/>
  <c r="D42" i="28"/>
  <c r="D61" i="28"/>
  <c r="D84" i="28"/>
  <c r="D133" i="28"/>
  <c r="D104" i="28"/>
  <c r="D73" i="28"/>
  <c r="D120" i="28"/>
  <c r="D121" i="28"/>
  <c r="D103" i="28"/>
  <c r="D58" i="28"/>
  <c r="D62" i="28"/>
  <c r="D75" i="28"/>
  <c r="D20" i="28"/>
  <c r="D72" i="28"/>
  <c r="D109" i="28"/>
  <c r="D97" i="28"/>
  <c r="D39" i="28"/>
  <c r="D106" i="28"/>
  <c r="D115" i="28"/>
  <c r="D81" i="28"/>
  <c r="D80" i="28"/>
  <c r="D131" i="28"/>
  <c r="D71" i="28"/>
  <c r="D86" i="28"/>
  <c r="D94" i="28"/>
  <c r="D34" i="28"/>
  <c r="D54" i="28"/>
  <c r="D122" i="28"/>
  <c r="D38" i="28"/>
  <c r="D48" i="28"/>
  <c r="D51" i="28"/>
  <c r="E139" i="28"/>
  <c r="D30" i="28"/>
  <c r="D96" i="28"/>
  <c r="D35" i="28"/>
  <c r="D101" i="28"/>
  <c r="D36" i="28"/>
  <c r="D102" i="28"/>
  <c r="D41" i="28"/>
  <c r="D99" i="28"/>
  <c r="D22" i="28"/>
  <c r="D43" i="28"/>
  <c r="D28" i="28"/>
  <c r="D33" i="28"/>
  <c r="D9" i="28"/>
  <c r="D15" i="28"/>
  <c r="D32" i="28"/>
  <c r="D21" i="28"/>
  <c r="D8" i="28"/>
  <c r="D65" i="28"/>
  <c r="D10" i="28"/>
  <c r="D70" i="28"/>
  <c r="D135" i="28"/>
  <c r="D77" i="28"/>
  <c r="D11" i="28"/>
  <c r="D74" i="28"/>
  <c r="D127" i="28"/>
  <c r="D83" i="28"/>
  <c r="D93" i="28"/>
  <c r="D111" i="28"/>
  <c r="D107" i="28"/>
  <c r="D128" i="28"/>
  <c r="D113" i="28"/>
  <c r="D130" i="28"/>
  <c r="D134" i="28"/>
  <c r="D132" i="28"/>
  <c r="D123" i="28"/>
  <c r="D98" i="28"/>
  <c r="D82" i="28"/>
  <c r="D100" i="28"/>
  <c r="D40" i="28"/>
  <c r="D44" i="28"/>
  <c r="D47" i="28"/>
  <c r="D68" i="28"/>
  <c r="D14" i="28"/>
  <c r="D18" i="28"/>
  <c r="D25" i="28"/>
  <c r="D12" i="28"/>
  <c r="D13" i="28"/>
  <c r="D126" i="28"/>
  <c r="D119" i="28"/>
  <c r="D108" i="28"/>
  <c r="D129" i="28"/>
  <c r="D114" i="28"/>
  <c r="D110" i="28"/>
  <c r="D59" i="28"/>
  <c r="D53" i="28"/>
  <c r="D78" i="28"/>
  <c r="D92" i="28"/>
  <c r="D85" i="28"/>
  <c r="D95" i="28"/>
  <c r="E140" i="28"/>
  <c r="D45" i="28"/>
  <c r="D116" i="28"/>
  <c r="D50" i="28"/>
  <c r="D117" i="28"/>
  <c r="D55" i="28"/>
  <c r="D118" i="28"/>
  <c r="D56" i="28"/>
  <c r="D112" i="28"/>
  <c r="D69" i="28"/>
  <c r="D76" i="28"/>
  <c r="D63" i="28"/>
  <c r="D64" i="28"/>
  <c r="D57" i="28"/>
  <c r="D46" i="28"/>
  <c r="D67" i="28"/>
  <c r="D52" i="28"/>
  <c r="D17" i="28"/>
  <c r="D79" i="28"/>
  <c r="D23" i="28"/>
  <c r="D89" i="28"/>
  <c r="D24" i="28"/>
  <c r="D90" i="28"/>
  <c r="D29" i="28"/>
  <c r="D88" i="28"/>
  <c r="D136" i="28"/>
  <c r="D124" i="28"/>
  <c r="D125" i="28"/>
  <c r="D19" i="28"/>
  <c r="D26" i="28"/>
  <c r="D31" i="28"/>
  <c r="D16" i="28"/>
  <c r="D37" i="28"/>
  <c r="D138" i="28"/>
  <c r="E6" i="28"/>
  <c r="G6" i="28"/>
  <c r="I6" i="28"/>
  <c r="K6" i="28"/>
  <c r="M6" i="28"/>
  <c r="O6" i="28"/>
  <c r="Q6" i="28"/>
  <c r="S6" i="28"/>
  <c r="U6" i="28"/>
  <c r="W6" i="28"/>
  <c r="Y6" i="28"/>
  <c r="C6" i="28"/>
  <c r="C140" i="28" l="1"/>
  <c r="C139" i="28"/>
  <c r="O6" i="18" l="1"/>
  <c r="D3" i="21" l="1"/>
  <c r="C3" i="21"/>
  <c r="A3" i="18" l="1"/>
  <c r="A1" i="18"/>
  <c r="A2" i="18"/>
  <c r="J15" i="18" l="1"/>
  <c r="J13" i="18" l="1"/>
  <c r="A9" i="22"/>
  <c r="A8" i="22"/>
  <c r="A7" i="22"/>
  <c r="B2" i="22" l="1"/>
  <c r="B3" i="22"/>
  <c r="D2" i="21" l="1"/>
  <c r="C2" i="21"/>
  <c r="G15" i="3" l="1"/>
  <c r="G16" i="3" l="1"/>
  <c r="H15" i="3" s="1"/>
  <c r="A20" i="3" l="1"/>
  <c r="A10" i="3"/>
  <c r="O7" i="18" l="1"/>
  <c r="J7" i="18" s="1"/>
  <c r="H14" i="18" l="1"/>
  <c r="H13" i="18"/>
  <c r="K7" i="18"/>
  <c r="K13" i="18"/>
  <c r="J14" i="18"/>
  <c r="I14" i="18" l="1"/>
  <c r="I13" i="18"/>
  <c r="K14" i="18"/>
  <c r="K15" i="18"/>
  <c r="L15" i="18" l="1"/>
  <c r="L14" i="18" l="1"/>
  <c r="L13" i="18" l="1"/>
</calcChain>
</file>

<file path=xl/comments1.xml><?xml version="1.0" encoding="utf-8"?>
<comments xmlns="http://schemas.openxmlformats.org/spreadsheetml/2006/main">
  <authors>
    <author>ssttoo3</author>
  </authors>
  <commentList>
    <comment ref="C8" authorId="0" shapeId="0">
      <text>
        <r>
          <rPr>
            <b/>
            <sz val="9"/>
            <color indexed="81"/>
            <rFont val="Tahoma"/>
            <family val="2"/>
          </rPr>
          <t>Fecha en la que se presupuesto.</t>
        </r>
      </text>
    </comment>
    <comment ref="J8" authorId="0" shapeId="0">
      <text>
        <r>
          <rPr>
            <b/>
            <sz val="9"/>
            <color indexed="81"/>
            <rFont val="Tahoma"/>
            <family val="2"/>
          </rPr>
          <t>Fecha en la que se presupuesto.</t>
        </r>
      </text>
    </comment>
  </commentList>
</comments>
</file>

<file path=xl/comments2.xml><?xml version="1.0" encoding="utf-8"?>
<comments xmlns="http://schemas.openxmlformats.org/spreadsheetml/2006/main">
  <authors>
    <author>ssttoo3</author>
  </authors>
  <commentList>
    <comment ref="H33" authorId="0" shapeId="0">
      <text>
        <r>
          <rPr>
            <sz val="9"/>
            <color indexed="81"/>
            <rFont val="Swis721 LtCn BT"/>
            <family val="2"/>
          </rPr>
          <t>Ingresar valor total de los costos directos.</t>
        </r>
        <r>
          <rPr>
            <sz val="9"/>
            <color indexed="81"/>
            <rFont val="Tahoma"/>
            <family val="2"/>
          </rPr>
          <t xml:space="preserve">
</t>
        </r>
      </text>
    </comment>
    <comment ref="Q33" authorId="0" shapeId="0">
      <text>
        <r>
          <rPr>
            <sz val="9"/>
            <color indexed="81"/>
            <rFont val="Swis721 LtCn BT"/>
            <family val="2"/>
          </rPr>
          <t>Ingresar valor total de los costos directos.</t>
        </r>
        <r>
          <rPr>
            <sz val="9"/>
            <color indexed="81"/>
            <rFont val="Tahoma"/>
            <family val="2"/>
          </rPr>
          <t xml:space="preserve">
</t>
        </r>
      </text>
    </comment>
  </commentList>
</comments>
</file>

<file path=xl/sharedStrings.xml><?xml version="1.0" encoding="utf-8"?>
<sst xmlns="http://schemas.openxmlformats.org/spreadsheetml/2006/main" count="1298" uniqueCount="533">
  <si>
    <t>EN PESOS</t>
  </si>
  <si>
    <t>EN SMMLV</t>
  </si>
  <si>
    <t>TOTAL</t>
  </si>
  <si>
    <t>OFERENTE</t>
  </si>
  <si>
    <t>1</t>
  </si>
  <si>
    <t>2</t>
  </si>
  <si>
    <t>3</t>
  </si>
  <si>
    <t>UNIVERSIDAD DE ANTIOQUIA</t>
  </si>
  <si>
    <t>ACTIVO CORRIENTE</t>
  </si>
  <si>
    <t>PASIVO CORRIENTE</t>
  </si>
  <si>
    <t>INDICADOR 1</t>
  </si>
  <si>
    <t>INDICADOR 2</t>
  </si>
  <si>
    <t>PASIVO TOTAL</t>
  </si>
  <si>
    <t>ACTIVO TOTAL</t>
  </si>
  <si>
    <t>LIQUIDEZ</t>
  </si>
  <si>
    <t>INDICADOR 3</t>
  </si>
  <si>
    <t>PROPONENTE</t>
  </si>
  <si>
    <t>Numeral</t>
  </si>
  <si>
    <t>OBSERVACIONES</t>
  </si>
  <si>
    <t xml:space="preserve">No tener antecedentes disciplinarios en la Procuraduría General de la Nación. </t>
  </si>
  <si>
    <t xml:space="preserve">No tener antecedentes judiciales en la Policía Nacional de Colombia. </t>
  </si>
  <si>
    <t>Item</t>
  </si>
  <si>
    <t>N° DEL CONSECUTIVO DEL REPORTE DEL CONTRATO EJECUTADO EN EL RUP (1)</t>
  </si>
  <si>
    <t>N° de Folio en el RUP (2)</t>
  </si>
  <si>
    <t>CONTRATO (3)</t>
  </si>
  <si>
    <t>CONTRATANTE (4)</t>
  </si>
  <si>
    <t>EN SMMLV (5)</t>
  </si>
  <si>
    <t>FORMA DE
EJECUCIÓN (6)</t>
  </si>
  <si>
    <t>% de Participación (7)</t>
  </si>
  <si>
    <t>TOTAL EXPERIENCIA ESPECÍFICA EN SMMLV</t>
  </si>
  <si>
    <t>LISTADO DE OFERENTES</t>
  </si>
  <si>
    <t>INDICE SUMATORIA CONTRATOS/PRESUPUESTO OFICIAL</t>
  </si>
  <si>
    <t>NRO</t>
  </si>
  <si>
    <t>Presupuesto Total</t>
  </si>
  <si>
    <t>TRM día siguiente</t>
  </si>
  <si>
    <t>ORDEN</t>
  </si>
  <si>
    <t>Nro</t>
  </si>
  <si>
    <t>VALOR TOTAL</t>
  </si>
  <si>
    <t>NOMBRE OFERENTE</t>
  </si>
  <si>
    <t>PROPONENTES</t>
  </si>
  <si>
    <t>REQUISITOS COMERCIALES</t>
  </si>
  <si>
    <t>3.1.1 Requisitos personas naturales</t>
  </si>
  <si>
    <t>No estar reportada al Boletín de Responsables Fiscales de la Contraloría General de la República.</t>
  </si>
  <si>
    <t>3.1.2. Requisitos personas jurídicas</t>
  </si>
  <si>
    <t>PRESUPUESTO OFICIAL</t>
  </si>
  <si>
    <t>EXPERIENCIA GENERAL</t>
  </si>
  <si>
    <t>OBSERVACIONES CON RESPECTO A PROPUESTA ECONÓMICA</t>
  </si>
  <si>
    <t>N°</t>
  </si>
  <si>
    <t>RADICADO</t>
  </si>
  <si>
    <t>HORA DE RECIBIDO</t>
  </si>
  <si>
    <t>NIT/CC</t>
  </si>
  <si>
    <t>REPRESENTANTE LEGAL</t>
  </si>
  <si>
    <t>NUMERO DE FOLIOS DE LA PROPUESTA</t>
  </si>
  <si>
    <t>COSTO TOTAL CON IVA</t>
  </si>
  <si>
    <t>Compañía aseguradora</t>
  </si>
  <si>
    <t>Número de póliza</t>
  </si>
  <si>
    <t>Valor asegurado</t>
  </si>
  <si>
    <t>3.4.1 Ser en PESOS COLOMBIANOS.</t>
  </si>
  <si>
    <t>ENDEUDAMIENTO</t>
  </si>
  <si>
    <t>Vigencia desde- hasta</t>
  </si>
  <si>
    <t>NIT O CÉDULA</t>
  </si>
  <si>
    <t>REQUISITOS JURÍDICOS DE PARTICIPACIÓN  (personas jurídicas y naturales) numeral 3.1</t>
  </si>
  <si>
    <t>Precio Unitario</t>
  </si>
  <si>
    <t>Valor Total</t>
  </si>
  <si>
    <t>3.1</t>
  </si>
  <si>
    <t>4.1</t>
  </si>
  <si>
    <t>4.2</t>
  </si>
  <si>
    <t>un</t>
  </si>
  <si>
    <t>TOTAL COSTO DIRECTO</t>
  </si>
  <si>
    <t xml:space="preserve">ADMINISTRACIÓN </t>
  </si>
  <si>
    <t>IMPREVISTOS</t>
  </si>
  <si>
    <t xml:space="preserve">UTILIDAD </t>
  </si>
  <si>
    <t>1.0</t>
  </si>
  <si>
    <t>PERSONAL PROFESIONAL Y ADMINISTRATIVOS.</t>
  </si>
  <si>
    <t>1.1.1</t>
  </si>
  <si>
    <t>2.0</t>
  </si>
  <si>
    <t>2.1.1</t>
  </si>
  <si>
    <t>3.0</t>
  </si>
  <si>
    <t>INSTALACIONES PROVISIONALES, SEÑALIZACIÓN Y SISOMA</t>
  </si>
  <si>
    <t>Profesionales SISOMA</t>
  </si>
  <si>
    <t>3.1.1</t>
  </si>
  <si>
    <t>4.0</t>
  </si>
  <si>
    <t xml:space="preserve">POLIZAS </t>
  </si>
  <si>
    <t>PORCENTAJE ADMINISTRACIÒN. [A]</t>
  </si>
  <si>
    <t>IMPREVISTOS. [I]</t>
  </si>
  <si>
    <t>UTILIDAD. [U]</t>
  </si>
  <si>
    <t>PORCENTAJE TOTAL A.I.U</t>
  </si>
  <si>
    <t>EVALUACIÓN EXPERIENCIA - INDICADORES FINANCIEROS</t>
  </si>
  <si>
    <t>APERTURA DE SOBRES</t>
  </si>
  <si>
    <t>Fecha</t>
  </si>
  <si>
    <r>
      <t>PUNTAJE (Pt</t>
    </r>
    <r>
      <rPr>
        <b/>
        <vertAlign val="subscript"/>
        <sz val="12"/>
        <rFont val="Calibri"/>
        <family val="2"/>
        <scheme val="minor"/>
      </rPr>
      <t>1</t>
    </r>
    <r>
      <rPr>
        <b/>
        <sz val="12"/>
        <rFont val="Calibri"/>
        <family val="2"/>
        <scheme val="minor"/>
      </rPr>
      <t>)</t>
    </r>
  </si>
  <si>
    <t>MÉTODO DE EVALUACIÓN DE ACUERDO A TRM</t>
  </si>
  <si>
    <t>CAPITAL DE TRABAJO</t>
  </si>
  <si>
    <t>GASTOS FIJOS OFICINA</t>
  </si>
  <si>
    <t>Auxiliar contable</t>
  </si>
  <si>
    <t>Secretaría</t>
  </si>
  <si>
    <t>Mensajero</t>
  </si>
  <si>
    <t>Valor de la prima</t>
  </si>
  <si>
    <t>ITEM</t>
  </si>
  <si>
    <t>DESCRIPCCIÓN</t>
  </si>
  <si>
    <t>VALOR/MES/BASE</t>
  </si>
  <si>
    <t>FACTOR PRESTACIONAL</t>
  </si>
  <si>
    <t>%DEDICACIÒN MENSUAL</t>
  </si>
  <si>
    <t xml:space="preserve">DURACION (meses) </t>
  </si>
  <si>
    <t>CANTIDAD</t>
  </si>
  <si>
    <t>Unidad</t>
  </si>
  <si>
    <t>Cantidad</t>
  </si>
  <si>
    <t xml:space="preserve">OBJETO: </t>
  </si>
  <si>
    <t>______________________________________</t>
  </si>
  <si>
    <t>Garantía de seriedad de la oferta</t>
  </si>
  <si>
    <t xml:space="preserve">Número de póliza </t>
  </si>
  <si>
    <t>No estar reportada al Boletín de Responsables Fiscales de la Contraloría General de la República. 
(http://www.contraloriagen.gov.co/web/guest/certificado-antecedentes-fiscales).</t>
  </si>
  <si>
    <t>PUNTAJE TOTAL</t>
  </si>
  <si>
    <r>
      <t>PUNTAJE (Pt</t>
    </r>
    <r>
      <rPr>
        <b/>
        <vertAlign val="subscript"/>
        <sz val="12"/>
        <rFont val="Calibri"/>
        <family val="2"/>
        <scheme val="minor"/>
      </rPr>
      <t>2</t>
    </r>
    <r>
      <rPr>
        <b/>
        <sz val="12"/>
        <rFont val="Calibri"/>
        <family val="2"/>
        <scheme val="minor"/>
      </rPr>
      <t>)</t>
    </r>
  </si>
  <si>
    <r>
      <t>PUNTAJE (Pt</t>
    </r>
    <r>
      <rPr>
        <b/>
        <vertAlign val="subscript"/>
        <sz val="12"/>
        <rFont val="Calibri"/>
        <family val="2"/>
        <scheme val="minor"/>
      </rPr>
      <t>3</t>
    </r>
    <r>
      <rPr>
        <b/>
        <sz val="12"/>
        <rFont val="Calibri"/>
        <family val="2"/>
        <scheme val="minor"/>
      </rPr>
      <t>)</t>
    </r>
  </si>
  <si>
    <r>
      <t>PUNTAJE (Pt</t>
    </r>
    <r>
      <rPr>
        <b/>
        <vertAlign val="subscript"/>
        <sz val="12"/>
        <rFont val="Calibri"/>
        <family val="2"/>
        <scheme val="minor"/>
      </rPr>
      <t>4</t>
    </r>
    <r>
      <rPr>
        <b/>
        <sz val="12"/>
        <rFont val="Calibri"/>
        <family val="2"/>
        <scheme val="minor"/>
      </rPr>
      <t>)</t>
    </r>
  </si>
  <si>
    <t>% AIU</t>
  </si>
  <si>
    <t>Número total de ítems</t>
  </si>
  <si>
    <t>A</t>
  </si>
  <si>
    <t>I</t>
  </si>
  <si>
    <t>U</t>
  </si>
  <si>
    <t>CALCULO DE Pt3 y Pt4</t>
  </si>
  <si>
    <t>Pt3</t>
  </si>
  <si>
    <t>Pt4</t>
  </si>
  <si>
    <t>Proponente</t>
  </si>
  <si>
    <t>*H=Habilitado  NH=No habilitado</t>
  </si>
  <si>
    <t>ESTADO*</t>
  </si>
  <si>
    <r>
      <rPr>
        <b/>
        <sz val="10"/>
        <rFont val="Arial"/>
        <family val="2"/>
      </rPr>
      <t>OBSERVACIÓN:</t>
    </r>
    <r>
      <rPr>
        <sz val="10"/>
        <rFont val="Arial"/>
        <family val="2"/>
      </rPr>
      <t xml:space="preserve">
</t>
    </r>
  </si>
  <si>
    <t>Tener capacidad jurídica para contratar. Por tanto, debe: (i) Ser mayor de edad; y (ii) no tener inhabilidades, incompatibilidades ni conflictos de interés para contratar, según el artículo 4° del Acuerdo Superior 419 de 2014. Anexo 2A</t>
  </si>
  <si>
    <t xml:space="preserve">Ser Ingeniero Mecánico, o Electricistas o Electromecánico con matrícula profesional vigente, que haya sido expedida mínimo TRES (3) años antes del cierre de la presente INVITACIÓN, acompañado del certificado de vigencia de la misma.
En caso que el representante legal no sea Ingeniero Mecánico, o Electricista, o Electromecánico, deberá presentar la propuesta abonada por un profesional de alguna de las anteriores disciplinas, con matrícula profesional, que haya sido expedida mínimo TRES (3) años antes del cierre de la presente invitación pública, acompañado del certificado de vigencia de la misma.
</t>
  </si>
  <si>
    <t>Estar afiliado y a paz y salvo con el Sistema de Salud (EPS) y el Sistema General de Pensiones en los términos de la Ley. En caso de tener empleados a su cargo, deben estar afiliados y a paz y salvo con el Sistema General de Seguridad Social (Salud, Pensiones, Riesgos Laborales) como cotizante y con los aportes Parafiscales (Caja de Compensación Familiar, Sena, ICBF)</t>
  </si>
  <si>
    <t>Ser una persona jurídica con: (i) capacidad jurídica para celebrar contratos; (ii) creada por lo menos TRES (3) años antes de la fecha de cierre de la INVITACIÓN; (iii) con una vigencia mínima igual al término de duración de las garantías exigidas y un año más y (iv) estar inscrita en la Cámara de Comercio de su domicilio.</t>
  </si>
  <si>
    <t>Tener como objeto social principal, o conexo, venta, servicios de construcción y/o mantenimiento de HVAC calefacción y enfriamiento y aire acondicionado.</t>
  </si>
  <si>
    <t>No tener, el representante legal ni los miembros de su órgano de dirección y manejo (sea Junta Directiva, Junta de Socios, entre otras), inhabilidades, incompatibilidades ni conflictos de interés para contratar con LA UNIVERSIDAD, según la Constitución y la Ley; y el Acuerdo Superior 395 de 2011.</t>
  </si>
  <si>
    <t>No tener ninguna de estas situaciones: Cesación de pagos o, cualquier otra circunstancia que justificadamente permita a LA UNIVERSIDAD presumir incapacidad o imposibilidad jurídica, económica o técnica para cumplir el objeto del contrato.</t>
  </si>
  <si>
    <t>Haber cumplido con los aportes al Sistema de Seguridad Social Integral y Parafiscales , en los seis (6) meses anteriores a la presentación de la Propuesta Comercial y encontrarse a paz y salvo con el sistema. Si tiene acuerdos de pago deberá certificarlo.</t>
  </si>
  <si>
    <t>Estar inscrita, calificada y clasificada en el Registro Único de PROPONENTES –RUP- de la Cámara de Comercio de su domicilio antes de la fecha de cierre o entrega de propuestas de esta invitación, en cualquiera de las categorías de la UNSPSC.
F 72 15 12
F 72 10 15
D 40 10 17</t>
  </si>
  <si>
    <t xml:space="preserve">Ser, el representante legal, Ingeniero Mecánico, o Electricista, o Electromecánico con matrícula profesional vigente, que haya sido expedida mínimo TRES (3) años antes de la cierre de la presente INVITACIÓN, acompañado del certificado de vigencia de la misma. 
En caso que el representante legal no sea Ingeniero Mecánico, o Electricista, o Electromecánico, deberá presentar la propuesta abonada por un profesional de alguna de las anteriores disciplinas, con matrícula profesional, que haya sido expedida mínimo TRES (3) años antes del cierre de la presente invitación pública, acompañado del certificado de vigencia de la misma.
</t>
  </si>
  <si>
    <t xml:space="preserve"> </t>
  </si>
  <si>
    <t>IVA  SOBRE UTILIDAD</t>
  </si>
  <si>
    <t>m2</t>
  </si>
  <si>
    <t>m3</t>
  </si>
  <si>
    <t>ANALISIS DETALLADO ADMINISTRACION</t>
  </si>
  <si>
    <t>SUBTOTAL GASTOS ADMINISTRATIVOS</t>
  </si>
  <si>
    <t>VALOR TOTAL COSTOS DIRECTOS DE LA OBRA</t>
  </si>
  <si>
    <t>(A)</t>
  </si>
  <si>
    <t>(I)</t>
  </si>
  <si>
    <t>(U)</t>
  </si>
  <si>
    <t>SUBTOTAL AIU</t>
  </si>
  <si>
    <t>CLASIFICACIÓN DEL OBJETO DEL CONTRATO (8)</t>
  </si>
  <si>
    <t>m</t>
  </si>
  <si>
    <t>DESCAPOTE A MANO. Incluye el desenraice si es necesario, cargue transporte y botada de material sobrante en botaderos oficiales. Medido en sitio.</t>
  </si>
  <si>
    <t>LLENOS EN MATERIAL PROVENIENTES DE LA EXCAVACIÓN, compactados mecánicamente hasta obtener una densidad del 95% de la máxima obtenida en el ensayo del próctor modificado. Incluye transporte interno. Su medida será en sitio ya compactado.</t>
  </si>
  <si>
    <t>CONCRETOS</t>
  </si>
  <si>
    <t>1.1</t>
  </si>
  <si>
    <t>Profesionales de Obra Civil</t>
  </si>
  <si>
    <t>1.2</t>
  </si>
  <si>
    <t>Profesionales de Obras de Instalaciones Electricas</t>
  </si>
  <si>
    <t>1.2.1</t>
  </si>
  <si>
    <t>2.1</t>
  </si>
  <si>
    <t>2.1.2</t>
  </si>
  <si>
    <t>Gastos oficina principal</t>
  </si>
  <si>
    <t>4.1.1</t>
  </si>
  <si>
    <t>4.1.2</t>
  </si>
  <si>
    <t>4.1.4</t>
  </si>
  <si>
    <t>Gastos oficina en obra</t>
  </si>
  <si>
    <t>4.2.2</t>
  </si>
  <si>
    <t>4.2.3</t>
  </si>
  <si>
    <t xml:space="preserve">Papeleria, fotocopias, </t>
  </si>
  <si>
    <t>4.2.4</t>
  </si>
  <si>
    <t>Computadores  y sofware</t>
  </si>
  <si>
    <t>4.2.5</t>
  </si>
  <si>
    <t>4.2.6</t>
  </si>
  <si>
    <t>Elaboración de planos necesarios para el recibo de la obra, en planchas de 1 m * 0,7 m (Planos record)</t>
  </si>
  <si>
    <t>LOGO DEL PROPONENTE</t>
  </si>
  <si>
    <t>Invitación Pública N° VA-210-2018</t>
  </si>
  <si>
    <t>OBJETO: "Ejecución de obras eléctricas, civiles e hidrosanitarias requeridas para el cambio de alimentadores eléctricos primarios en media tensión de las subestaciones eléctricas de los bloques 5 y 8"</t>
  </si>
  <si>
    <t>EVALUACIÓN ECONÓMICA - DEFINICIÓN DE MÉTODO DE EVALUACIÓN</t>
  </si>
  <si>
    <t>logo proponente</t>
  </si>
  <si>
    <t>SEDE TULENAPA - CAREPA</t>
  </si>
  <si>
    <t>ADECUACIONES CIVILES, ELECTRICAS Y AIRE ACONDICIONADO DEL EDIFICIO SEDE DE ESTUDIOS ECOLÓGICOS Y AGROAMBIENTALES - CAREPA. SECCIONAL URABA</t>
  </si>
  <si>
    <t>Descripcion de la Actividad</t>
  </si>
  <si>
    <t>OBRA CIVIL</t>
  </si>
  <si>
    <t xml:space="preserve">PRELIMINARES  </t>
  </si>
  <si>
    <t>Construccion pases para tuberia electrica y de aire acondicionado. Incluye DEMOLICIÓN MAMPOSTERÍA (canchas) en ladrillo o bloque  hasta  20cm de espesor,  colocacion de concreto de 17.5 Mpa para rellenar pases y emparejar superficie, estuco. Incluye botada del material proveniente de estas canchas en botaderos oficiales o donde indique la interventoría.</t>
  </si>
  <si>
    <t>1.1.2</t>
  </si>
  <si>
    <t>DEMOLICIÓN PISO EN CONCRETO de cualquier resistencia con espesor hasta de 20 cm, manual o mecánicamente. Incluye cargue, transporte y botada de escombros,  retiro de refuerzo e instalaciones embebidas, compresor neumático con martillo, además recuperación de los materiales aprovechables y su transporte hasta el sitio que lo indique la interventoría.</t>
  </si>
  <si>
    <t>1.1.3</t>
  </si>
  <si>
    <t>EXCAVACIONES</t>
  </si>
  <si>
    <t>Excavación de 0-2m (ANCHO 0.5 m X PROFUNDIDAD Variable) en material heterogéneo bajo cualquier grado de humedad y profundidad, medido en sitio. Incluye acarreo interno, cargue, transporte y botada de material sobrante.</t>
  </si>
  <si>
    <t>1.3</t>
  </si>
  <si>
    <t>LLENOS</t>
  </si>
  <si>
    <t>1.3.1</t>
  </si>
  <si>
    <t>1.3.2</t>
  </si>
  <si>
    <t>Suministro, transporte y colocación de base granular de máximo Ø 1½",  compactado al 95% mínimo del ensayo del proctor modificado, según normas para la construcción de pavimentos del INVIAS, y todo lo necesario para su correcta construcción y funcionamiento. Su medida será tomada en sitio ya compactado.</t>
  </si>
  <si>
    <t>1.4</t>
  </si>
  <si>
    <t>1.4.1</t>
  </si>
  <si>
    <t>Construcción de LOSADE PLATAFORM PARA CONDENSADORAS en concreto de 21 MPa. con un ESPESOR DE 0.12m. Adicionado con FIBRA Nikon e impermeabilizante integral tipo Plastocrete Dm o equivalente calidad. Incluye suministro, transporte y colocación del concreto, formaleta, malla electrosoldada D-221,  vibrado, protección, curado y todos los demás elementos necesarios para su correcta construcción. (PLATAFORMA 1:  2.0x3.70m , PLATAFORMA 2: 4.0x4.60m)</t>
  </si>
  <si>
    <t>1.4.2</t>
  </si>
  <si>
    <t>Construcción de CÁRCAMO LINEAL de 30x30 cm. en concreto de 21 Mpa., con un ESPESOR DE 8 cm. (medidas externas). Incluye suministro, transporte y colocación del concreto, impermeabilizante integral tipo plastocrete DM de Sika o su equivalente, tapa en reja en "T" de 0.30 x 1.0 m en polipropileno tipo ingepol o similar,  acero de refuerzo de 3/8" en ambos sentidos, recibidor en ángulo de 1 1/2" x 3/16", material granular(triturado de 1 1/2"), formaleta de primera calidad en súper "T" o su equivalente, bordes y todo lo necesario para su correcta construcción. Según especificaciones y dimensiones establecidas el los planos y diseños. La excavación se pagará en su ítem respectivo.</t>
  </si>
  <si>
    <t>1.4.3</t>
  </si>
  <si>
    <t>Construcción de ANDÉN O PLACAS en concreto de 21 Mpa, espesor  de 0.10 m., pendientado y llaneado, vaciado alternado (en cuadros no superiores de 1.5 x 1.5 m). Incluye suministro y transporte de los materiales, nivelación  del terreno y adecuación de la superficie, entresuelo en piedra (e=0,15 m.), arenilla compactada (e=0,05 m.), malla electrosoldada D-84, curado y todo lo necesario para su correcta construcción y funcionamiento. Según diseño. Las excavaciones o descapotes se pagarán en su ítem respectivo.</t>
  </si>
  <si>
    <t>1.5</t>
  </si>
  <si>
    <t>PINTURA</t>
  </si>
  <si>
    <t>1.5.1</t>
  </si>
  <si>
    <t>Aplicación de PINTURA A BASE DE AGUA EN MUROS CON VINILO TIPO 1 de primera calidad , tres manos o las manos necesarias hasta obtener una superficie pareja y homogénea. Incluye suministro y transporte de los materiales, adecuación de la superficie a intervenir hasta obtener una superficie pareja y homogénea, color a definir según aprobación de la interventoría.</t>
  </si>
  <si>
    <t>1.5.2</t>
  </si>
  <si>
    <t>Aplicación de PINTURA ACRÍLICA en muros para exteriores (hidrorepelente) tipo koraza o equivalente de primera calidad que cumpla con la Norma NTC 1335, con sellante para poros tipo Sellamax de Pintuco o su equivalente, 3 manos o las que sean necesarias para obtener una superficie pareja y homogénea, a satisfacción de la interventoría. Incluye suministro y transporte de los materiales, preparada y adecuación de la superficie a intervenir. Color a definir aprobado por la interventoría.</t>
  </si>
  <si>
    <t>1.6</t>
  </si>
  <si>
    <t>HIDRAULICA</t>
  </si>
  <si>
    <t>1.6.1</t>
  </si>
  <si>
    <t>Suministro, transporte e instalación de tubería perforada con un diámetro de 10" para la recoleccion del agua transpostada por el carcamo. La tuberia estará protegida por un triturado de 1" con una sección de 0.4 x 0.4 m y ademas se instalará un geotextil NT 1600 para evitar que el triturado se contamine, ver detalle entregado. Incluye Geotextil y triturado de 1" y todos los demás elementos para su correcta construcción y funcionamiento.</t>
  </si>
  <si>
    <t>SISTEMA AIRE ACONDICIONADO BLOQUE 4 Y 5</t>
  </si>
  <si>
    <t>SISTEMA AIRE ACONDICIONADO BLOQUE 4</t>
  </si>
  <si>
    <t>Unidad condensadora Refrigerante variable 410A, condensada por aire, 220/3/60, 516000 BTU/h del tipo MULTI V PLUS IV Compuesta por: una unidad ARUV160BTS4 y una unidade ARUV200BTS4 (Referencia tomada de selección LG)</t>
  </si>
  <si>
    <t>Unidad interior tipo cassette de refrigerante variable de 48,1 KBTU/h del tipo ARNU48GTMC2 (Referencia tomada de selección LG)</t>
  </si>
  <si>
    <t>2.1.3</t>
  </si>
  <si>
    <t>Panel frontal para unidad interior tipo cassette de refrigerante variable</t>
  </si>
  <si>
    <t>2.1.4</t>
  </si>
  <si>
    <t>Tubería de refrigeración de cobre tipo K aislada de 1 5/8"</t>
  </si>
  <si>
    <t>ml</t>
  </si>
  <si>
    <t>2.1.5</t>
  </si>
  <si>
    <t>Tubería de refrigeración de cobre tipo K aislada de 1 3/8"</t>
  </si>
  <si>
    <t>2.1.6</t>
  </si>
  <si>
    <t>Tubería de refrigeración de cobre tipo K aislada de 1 1/8"</t>
  </si>
  <si>
    <t>2.1.7</t>
  </si>
  <si>
    <t>Tubería de refrigeración de cobre tipo K aislada de 7/8"</t>
  </si>
  <si>
    <t>2.1.8</t>
  </si>
  <si>
    <t>Tubería de refrigeración de cobre tipo K aislada de 3/4"</t>
  </si>
  <si>
    <t>2.1.9</t>
  </si>
  <si>
    <t>Tubería de refrigeración de cobre tipo K aislada de 5/8"</t>
  </si>
  <si>
    <t>2.1.10</t>
  </si>
  <si>
    <t>Tubería de refrigeración de cobre tipo K aislada de 1/2"</t>
  </si>
  <si>
    <t>2.1.11</t>
  </si>
  <si>
    <t>Tubería de refrigeración de cobre tipo K aislada de 3/8"</t>
  </si>
  <si>
    <t>2.1.12</t>
  </si>
  <si>
    <t>Bifurcación en Y (líquido - succión) del tipo ARBLN14521 (Referencia tomada de selección LG)</t>
  </si>
  <si>
    <t>2.1.13</t>
  </si>
  <si>
    <t>Bifurcación en Y (líquido - succión) del tipo ARBLN07121 (Referencia tomada de selección LG)</t>
  </si>
  <si>
    <t>2.1.14</t>
  </si>
  <si>
    <t>Bifurcación en Y (líquido - succión) del tipo ARBLN03321 (Referencia tomada de selección LG)</t>
  </si>
  <si>
    <t>2.1.15</t>
  </si>
  <si>
    <t>Bifurcación en Y (líquido - succión) del tipo ARCNN21 para unidades exteriores (Referencia tomada de selección LG)</t>
  </si>
  <si>
    <t>2.1.16</t>
  </si>
  <si>
    <t>Refrigerante 410A</t>
  </si>
  <si>
    <t>lb</t>
  </si>
  <si>
    <t>2.1.17</t>
  </si>
  <si>
    <t>Control remoto inalámbrico para unidades Fan Coil</t>
  </si>
  <si>
    <t>2.1.18</t>
  </si>
  <si>
    <t xml:space="preserve">Cable control apantallado 3 x 18 </t>
  </si>
  <si>
    <t>2.1.19</t>
  </si>
  <si>
    <t>Tuberia metalica EMT de 1/2 incluye accsesorios (adaptadores, curvas, uniones, elemtos de sujecion, abrazaderas doble ala y demás accesorios para su correcta instalacion.)</t>
  </si>
  <si>
    <t>2.1.20</t>
  </si>
  <si>
    <t>Caja metalica  12x12x5 cm con tapa lisa, tercol o similar. Incluye todos los accesorios para su correcta instalación.</t>
  </si>
  <si>
    <t>2.1.21</t>
  </si>
  <si>
    <t>Tuberia metálica Flexible (coraza americana) de 1" de diámetro,Incluye: Elementos de fijacion con grapa doble ala y conectores curvos y rectos.</t>
  </si>
  <si>
    <t>2.1.22</t>
  </si>
  <si>
    <t>Suministro, Instalación de tubería de PVC RDE 21 de 1"  para descarga drenaje aislada termicamente</t>
  </si>
  <si>
    <t>2.1.23</t>
  </si>
  <si>
    <t>Suministro, Instalación de Control central par control de evaporadores bq 4 y 5</t>
  </si>
  <si>
    <t>2.1.24</t>
  </si>
  <si>
    <t>Ingeniería, transporte, instalación, pruebas y puesta a punto del sistema de aire acondicionado</t>
  </si>
  <si>
    <t>Global</t>
  </si>
  <si>
    <t>2.2</t>
  </si>
  <si>
    <t>SISTEMA AIRE ACONDICIONADO BLOQUE 5</t>
  </si>
  <si>
    <t>2.2.1</t>
  </si>
  <si>
    <t>Unidad condensadora Refrigerante variable 410A, condensada por aire, 220/3/60, 344000 BTU/h del tipo MULTI V PLUS IV Compuesta por: una unidad ARUV160BTS4 y una unidad ARUV200BTS4 (Referencia tomada de selección LG)</t>
  </si>
  <si>
    <t>2.2.2</t>
  </si>
  <si>
    <t>Unidad condensadora Refrigerante variable 410A, condensada por aire, 220/3/60, 439600 BTU/h del tipo MULTI V PLUS IV Compuesta por: una unidad ARUV100BTS4, una unidad ARUV160BTS4 y una unidad ARUV200BTS4 (Referencia tomada de selección LG)</t>
  </si>
  <si>
    <t>2.2.3</t>
  </si>
  <si>
    <t>2.2.4</t>
  </si>
  <si>
    <t>2.2.5</t>
  </si>
  <si>
    <t>Unidad interior tipo pared de refrigerante variable de 19,1 KBTU/h del tipo ARNU18GSCL2 (Referencia tomada de selección LG)</t>
  </si>
  <si>
    <t>2.2.6</t>
  </si>
  <si>
    <t>Unidad interior tipo pared de refrigerante variable de 24,2 KBTU/h del tipo ARNU24GSCL2 (Referencia tomada de selección LG)</t>
  </si>
  <si>
    <t>2.2.7</t>
  </si>
  <si>
    <t>Unidad Manejadora de Aire interior para conductos de refrigerante variable de 95,9 KBTU/h del tipo ARNU96GB8A2 (Referencia tomada de selección LG)</t>
  </si>
  <si>
    <t>2.2.8</t>
  </si>
  <si>
    <t>2.2.9</t>
  </si>
  <si>
    <t>2.2.10</t>
  </si>
  <si>
    <t>2.2.11</t>
  </si>
  <si>
    <t>2.2.12</t>
  </si>
  <si>
    <t>2.2.13</t>
  </si>
  <si>
    <t>2.2.14</t>
  </si>
  <si>
    <t>2.2.15</t>
  </si>
  <si>
    <t>2.2.16</t>
  </si>
  <si>
    <t>Tubería de refrigeración de cobre tipo K aislada de 1/4"</t>
  </si>
  <si>
    <t>2.2.17</t>
  </si>
  <si>
    <t>2.2.18</t>
  </si>
  <si>
    <t>2.2.19</t>
  </si>
  <si>
    <t>2.2.20</t>
  </si>
  <si>
    <t>Bifurcación en Y (líquido - succión) del tipo ARBLN01621 (Referencia tomada de selección LG)</t>
  </si>
  <si>
    <t>2.2.21</t>
  </si>
  <si>
    <t>Bifurcación en Y (líquido - succión) del tipo ARCNN31 para unidades exteriores (Referencia tomada de selección LG)</t>
  </si>
  <si>
    <t>2.2.22</t>
  </si>
  <si>
    <t>2.2.23</t>
  </si>
  <si>
    <t>2.2.24</t>
  </si>
  <si>
    <t>2.2.25</t>
  </si>
  <si>
    <t>Control remoto alámbrico simple para unidades Manejadoras de Aire</t>
  </si>
  <si>
    <t>2.2.26</t>
  </si>
  <si>
    <t>Bomba de condensado para fan coil de 1,5 Y 2 T.R.</t>
  </si>
  <si>
    <t>2.2.27</t>
  </si>
  <si>
    <t>2.2.28</t>
  </si>
  <si>
    <t>2.2.29</t>
  </si>
  <si>
    <t>2.2.30</t>
  </si>
  <si>
    <t>2.3</t>
  </si>
  <si>
    <t>SISTEMA AIRE ACONDICIONADO LABORATORIOS</t>
  </si>
  <si>
    <t>Conductos de suministro y retorno de aire</t>
  </si>
  <si>
    <t>2.3.1</t>
  </si>
  <si>
    <t>Conductos de suministro y retorno de aire. Conductos rectangulares en lámina galvanizada</t>
  </si>
  <si>
    <t>Kg</t>
  </si>
  <si>
    <t>2.3.2</t>
  </si>
  <si>
    <t>Aislamiento exterior en Duct Wrap</t>
  </si>
  <si>
    <t>2.3.3</t>
  </si>
  <si>
    <t>Difusores rectangulares aletas de 3” con damper de 12” x 12” 4 vías</t>
  </si>
  <si>
    <t>UN</t>
  </si>
  <si>
    <t>2.3.4</t>
  </si>
  <si>
    <t>Difusores rectangulares aletas de 3” con damper 9” x 9” 2 vías 90°</t>
  </si>
  <si>
    <t>2.3.5</t>
  </si>
  <si>
    <t>Rejillas de retorno y aire exterior aleta fija con damper 12” X 12”</t>
  </si>
  <si>
    <t>2.3.6</t>
  </si>
  <si>
    <t>Rejillas de retorno y aire exterior aleta fija con damper 10” X 6”</t>
  </si>
  <si>
    <t>2.3.7</t>
  </si>
  <si>
    <t>Rejillas de retorno y aire exterior aleta fija con damper 30” X 24”</t>
  </si>
  <si>
    <t>2.3.8</t>
  </si>
  <si>
    <t>Plenum de retorno metálico aislado</t>
  </si>
  <si>
    <t>2.3.9</t>
  </si>
  <si>
    <t>Ventilador en línea para extracción de reactivos de 155 CFM en Laboratorios</t>
  </si>
  <si>
    <t>2.3.10</t>
  </si>
  <si>
    <t>Balanceamiento del aire en laboratorios</t>
  </si>
  <si>
    <t>2.3.11</t>
  </si>
  <si>
    <t>2.3.12</t>
  </si>
  <si>
    <t>2.3.13</t>
  </si>
  <si>
    <t>INSTALACIONES ELECTRICA TULENAPA FASE1</t>
  </si>
  <si>
    <t>SALIDAS ELECTRICAS</t>
  </si>
  <si>
    <t xml:space="preserve">Suministro, Transporte y Colocacion de Salida para Tomacorriente Bifasico  250 V, 20 A con Polo A Tiera NEMA L11-20R Incluye conectores tipo resorte, marcacion y demas elementos para una correcta instalacion y mantenimiento.		
</t>
  </si>
  <si>
    <t>Un</t>
  </si>
  <si>
    <t>3.1.2</t>
  </si>
  <si>
    <t xml:space="preserve">Suministro, Transporte y Colocacion de Salida para Tomacorriente Trifasico 220 V, 32A, IP44 de incrusta,NEMA L15-20R  Incluye conectores tipo resorte, marcacion y demas elementos para una correcta instalacion y mantenimiento.		
</t>
  </si>
  <si>
    <t>3.2</t>
  </si>
  <si>
    <t>SUMINISTROS</t>
  </si>
  <si>
    <t>3.2.1</t>
  </si>
  <si>
    <t xml:space="preserve">Suministro, Transporte y Colocacion de Cable de Cu N° 12 Libre de Halogenos, No Propagador de la LLama, Baja Emiison de Humos, incluye amarres y conectores.		</t>
  </si>
  <si>
    <t>3.2.2</t>
  </si>
  <si>
    <t xml:space="preserve">Suministro, Transporte y Colocacion de Cable de Cu N° 10 Libre de Halogenos, No Propagador de la LLama, Baja Emiison de Humos, incluye amarres y conectores.		</t>
  </si>
  <si>
    <t>3.2.3</t>
  </si>
  <si>
    <t xml:space="preserve">Suministro, Transporte y Colocacion de Cable de Cu N° 8 Libre de Halogenos, No Propagador de la LLama, Baja Emiison de Humos, incluye amarres y conectores.		</t>
  </si>
  <si>
    <t>3.2.4</t>
  </si>
  <si>
    <t xml:space="preserve">Suministro, Transporte y Colocacion de Cable de Cu N° 6 Libre de Halogenos, No Propagador de la LLama, Baja Emiison de Humos, incluye amarres y conectores.		</t>
  </si>
  <si>
    <t>3.2.5</t>
  </si>
  <si>
    <t xml:space="preserve">Suministro, Transporte y Colocacion de Cable de Cu N° 4 Libre de Halogenos, No Propagador de la LLama, Baja Emiison de Humos, incluye amarres y conectores.		</t>
  </si>
  <si>
    <t>3.2.6</t>
  </si>
  <si>
    <t xml:space="preserve">Suministro, Transporte y Colocacion de Cable de Cu N° 2 Libre de Halogenos, No Propagador de la LLama, Baja Emiison de Humos, incluye amarres y conectores.		</t>
  </si>
  <si>
    <t>3.2.7</t>
  </si>
  <si>
    <t xml:space="preserve">Suministro, Transporte y Colocacion de Cable de Cu N° 1/0 Libre de Halogenos, No Propagador de la LLama, Baja Emiison de Humos, incluye amarres y conectores.		</t>
  </si>
  <si>
    <t>3.2.8</t>
  </si>
  <si>
    <t xml:space="preserve">Suministro, Transporte y Colocacion de Tablero de distribucion trifasico 24 Circuitos expuesto con espaciopara totalizador para interruptor enchufable 5 hilos (2 Barrajes para tierra y 1 Barraje para neutro), con púerta y chapa color gris. El tablero debe cumplir con el RETIE barrrajes de 200A a 220V incluye todos los elementos y accesorios para su fijacion y adecuacion (Pernos Expansivos) y marcacion con placas de acrilico.		</t>
  </si>
  <si>
    <t>3.2.9</t>
  </si>
  <si>
    <t xml:space="preserve">Suministro, Transporte y Colocacion de Tuberia IMC Ø 3/4", Incluye uniones, accesorios, grapas, cajas de empalme y elementos de fijacion para una correcta instalacion.		</t>
  </si>
  <si>
    <t>3.2.10</t>
  </si>
  <si>
    <t xml:space="preserve">Suministro, Transporte y Colocacion de Tuberia IMC Ø 1 1/2", Incluye uniones, accesorios, cajas de empalme, grapas y elementos de fijacion para una correcta instalacion.		</t>
  </si>
  <si>
    <t>3.2.11</t>
  </si>
  <si>
    <t xml:space="preserve">Suministro, Transporte y Colocacion de Tuberia PVC Ø 2", Incluye uniones, accesorios, y elementos para una correcta instalacion, ademas de la canalizacion (Concreto o zona verde), botada de material sobrante y llenada, para dejar el terreno con el mismo terminado original.		</t>
  </si>
  <si>
    <t>3.2.12</t>
  </si>
  <si>
    <t xml:space="preserve">Suministro, Transporte y Colocacion de Interruptor Automatico Bipolar Enchufable 2x20A Icc&gt;10 kA Incluye cintas y elemntos de marcacion		</t>
  </si>
  <si>
    <t>3.2.13</t>
  </si>
  <si>
    <t xml:space="preserve">Suministro, Transporte y Colocacion de Interruptor Automatico Bipolar Enchufable 2x30A Icc&gt;10 kA Incluye cintas y elemntos de marcacion		</t>
  </si>
  <si>
    <t>3.2.14</t>
  </si>
  <si>
    <t xml:space="preserve">Suministro, Transporte y Colocacion de Interruptor Automatico Tripolar 3x(44-63)A 40 kA		</t>
  </si>
  <si>
    <t>3.2.15</t>
  </si>
  <si>
    <t xml:space="preserve">Suministro, Transporte y Colocacion de Interruptor Automatico Tripolar  3x50A Caja Moldeada Icc 40 kA Incluye cintas y elemntos de marcacion		</t>
  </si>
  <si>
    <t>3.2.16</t>
  </si>
  <si>
    <t xml:space="preserve">Suministro, Transporte y Colocacion de Interruptor Automatico Tripolar  3x60A Caja Moldeada  Icc 40 kA Incluye cintas y elemntos de marcacion		</t>
  </si>
  <si>
    <t>3.2.17</t>
  </si>
  <si>
    <t xml:space="preserve">Suministro, Transporte y Colocacion de Interruptor Automatico Tripolar 3x(87-125)A 40 kA		</t>
  </si>
  <si>
    <t>3.2.18</t>
  </si>
  <si>
    <t xml:space="preserve">Suministro, Transporte y Colocacion de Interruptor Automatico Tripolar 3x(112-160)A 40 kA		</t>
  </si>
  <si>
    <t>3.2.19</t>
  </si>
  <si>
    <t xml:space="preserve">Suministro, Transporte y Colocacion de Interruptor Automatico Tripolar 3x(175-250)A 40 kA		</t>
  </si>
  <si>
    <t>3.2.20</t>
  </si>
  <si>
    <t xml:space="preserve">Suministro, Transporte y Colocacion de Caja Metalica de Empalme 12x12x5, incluye accesorios y elementos de fijacion para un correcto funcionamiento,		</t>
  </si>
  <si>
    <t>3.2.21</t>
  </si>
  <si>
    <t xml:space="preserve">Suministro, Transporte y Colocacion de Caja de Distribucion en piso 50x50x60 en bloque de concreto incluye accesorios y elemento para un correcto funcionamiento,		</t>
  </si>
  <si>
    <t>3.3</t>
  </si>
  <si>
    <t>OTROS</t>
  </si>
  <si>
    <t>3.3.1</t>
  </si>
  <si>
    <t>Suministro de pareja de electricstas compuesta por un Oficial y un Ayudante de Instlaciones electricas Internas, incluye equipo de proteccion personal y herramienta para desempeñar siu oficio</t>
  </si>
  <si>
    <t>día</t>
  </si>
  <si>
    <t>INSTALACIONES ELECTRICA TULENAPA FASE2</t>
  </si>
  <si>
    <t xml:space="preserve">Suministro, Transporte y Colocación de Salida para Tomacorriente Bifásico 250 V, 20 A con Polo A Tierra NEMA L11-20R Incluye conectores tipo resorte, marcacion y demás elementos para una correcta instalación y mantenimiento.		
</t>
  </si>
  <si>
    <t xml:space="preserve">Suministro, Transporte y Colocación de Salida para Tomacorriente Trifásico 220 V, 32A, IP44 de incrustar, NEMA L15-20R  Incluye conectores tipo resorte, marcación y demás elementos para una correcta instalación y mantenimiento.		
</t>
  </si>
  <si>
    <t>4.2.1</t>
  </si>
  <si>
    <t xml:space="preserve">Suministro, Transporte y Colocación de Cable de Cu N° 12 Libre de Halógenos, No Propagador de la LLama, Baja Emisión de Humos, incluye amarres y conectores.		</t>
  </si>
  <si>
    <t xml:space="preserve">Suministro, Transporte y Colocación de Cable de Cu N° 8 Libre de Halógenos, No Propagador de la LLama, Baja Emisión de Humos, incluye amarres y conectores.		</t>
  </si>
  <si>
    <t xml:space="preserve">Suministro, Transporte y Colocación de Cable de Cu N° 6 Libre de Halógenos, No Propagador de la LLama, Baja Emisión de Humos, incluye amarres y conectores.		</t>
  </si>
  <si>
    <t xml:space="preserve">Suministro, Transporte y Colocación de Cable de Cu N° 4 Libre de Halógenos, No Propagador de la LLama, Baja Emisión de Humos, incluye amarres y conectores.		</t>
  </si>
  <si>
    <t xml:space="preserve">Suministro, Transporte y Colocación de Cable de Cu N° 1/0 Libre de Halógenos, No Propagador de la LLama, Baja Emisión de Humos, incluye amarres y conectores.		</t>
  </si>
  <si>
    <t xml:space="preserve">Suministro, Transporte y Colocación de Tablero de distribución trifásico 24 Circuitos expuesto con espacio para totalizador para interruptor enchufable 5 hilos (2 Barrajes para tierra y 1 Barraje para neutro), con puerta y chapa color gris. El tablero debe cumplir con el RETIE barrajes de 200A a 220V incluye todos los elementos y accesorios para su fijación y adecuación (Pernos Expansivos) y marcación con placas de acrílico.		</t>
  </si>
  <si>
    <t>4.2.7</t>
  </si>
  <si>
    <t xml:space="preserve">Suministro, Transporte y Colocación de Tubería IMC Ø 3/4", Incluye uniones, accesorios, grapas, cajas de empalme y elementos de fijación para una correcta instalación.		</t>
  </si>
  <si>
    <t>4.2.8</t>
  </si>
  <si>
    <t xml:space="preserve">Suministro, Transporte y Colocación de Tubería IMC Ø 1 1/2", Incluye uniones, accesorios, cajas de empalme, grapas y elementos de fijación para una correcta instalación.		</t>
  </si>
  <si>
    <t>4.2.9</t>
  </si>
  <si>
    <t xml:space="preserve">Suministro, Transporte y Colocacion de Tuberia PVC Ø 2", Incluye uniones, accesorios, y elementos para una correcta instalacion, ademas de la canalizacion, botada de material sobrante y llenada, para dejar el terreno con el mismo terminado original.		</t>
  </si>
  <si>
    <t>4.2.10</t>
  </si>
  <si>
    <t>Suministro, Transporte y Colocación de Interruptor Automático Bipolar Enchufable 2x20A Icc&gt;10 kA Incluye cintas y elementos de marcación</t>
  </si>
  <si>
    <t>4.2.11</t>
  </si>
  <si>
    <t>Suministro, Transporte y Colocación de Interruptor Automático tripolar Enchufable 3x30A Icc&gt;10 kA Incluye cintas y elementos de marcación</t>
  </si>
  <si>
    <t>4.2.12</t>
  </si>
  <si>
    <t xml:space="preserve">Suministro, Transporte y Colocación de Interruptor Automático Tripolar  3x50A Caja Moldeada Icc 40 kA Incluye cintas y elementos de marcación		</t>
  </si>
  <si>
    <t>4.2.13</t>
  </si>
  <si>
    <t xml:space="preserve">Suministro, Transporte y Colocación de Interruptor Automático Tripolar  3x60A Caja Moldeada  Icc 40 kA Incluye cintas y elementos de marcación		</t>
  </si>
  <si>
    <t>4.2.14</t>
  </si>
  <si>
    <t>Suministro, Transporte y Colocación de Interruptor Automático Tripolar 3x(112-160)A 40 kA</t>
  </si>
  <si>
    <t>4.2.15</t>
  </si>
  <si>
    <t>Suministro, Transporte y Colocación de DPS tipo panel (Tipo 2), 3 fases, 4 hilos + tierra, 120/208V, 4 modos de protección, diseño modular, Alta capacidad de protección, 100kA (100kA). Referencia 52120-M3 de Leviton o equivalente.</t>
  </si>
  <si>
    <t>4.2.16</t>
  </si>
  <si>
    <t>Suministro, Transporte y Colocación de Caja Metálica de Empalme 12x12x5, incluye accesorios y elementos de fijación para un correcto funcionamiento</t>
  </si>
  <si>
    <t>4.2.17</t>
  </si>
  <si>
    <t>Suministro, Transporte y Colocacion de bandeja porta cables tipo malla con borde de seguridad con soldadura en T, con acabado en acero inoxidable 316L, bajo en carbono, con molibdeno, y con una capa de óxido crómico en la superficie del acero. Altura útil 54mm, ancho 300mm.  Incluye: accesorios de fijación en acero inoxidable 316L,CE25,CE30,CE40,BTRCC,ED275.  Fijación suspendida en techo tipo columpio o tipo peldaño según se requiera, cada 1,5m, incluye conectores de tierra en aluminio Grifequip, conductor No. 8 AWG-THHN para equipotencialización en todo su recorrido  y demás elementos necesarios para su correcta instalación y funcionamiento. Debe cumplir con las normas EN 10088-2 en cuanto al material y DIN 4102-12 en cuanto a la resistencia al fuego.</t>
  </si>
  <si>
    <t>4.2.18</t>
  </si>
  <si>
    <t>4.3</t>
  </si>
  <si>
    <t>REDES</t>
  </si>
  <si>
    <t>4.3.1</t>
  </si>
  <si>
    <t>Suministro, Transporte y Colocación de Transformador Trifásico 150 kVA para instalar en poste existente, incluye todos los elementos y materiales de la Norma RA2 026 (2013) de EPM. No incluye acometida en 3xNo 4/0 por fase + 3xNo 2/0 por Neutro</t>
  </si>
  <si>
    <t>4.3.2</t>
  </si>
  <si>
    <t>Suministro, Transporte y Colocacion de Caja de Distribucion de 50x50, Incluye Herraje y Materiales, excavacion, botada de escombros, Norma Norma RS3 001 de EPM.</t>
  </si>
  <si>
    <t>4.3.3</t>
  </si>
  <si>
    <t>Gabinete autosoportado de medida y protección apto para instalación a la intemperie, con frente muerto, incluye breakers en caja moldeada 3x50A, (2) 3x60A, 3x150A, 3 TC's 400/5, barras de 600A en cobre electrolítico, medidor electrónico multifuncional, rebanco en concreto.</t>
  </si>
  <si>
    <t>4.3.4</t>
  </si>
  <si>
    <t>Suministro, Transporte y Colocación de acometida secundaria en 3N°4/0 por fase + 3N°2/0 por Neutro desde Transformador hasta gabinete de medida.</t>
  </si>
  <si>
    <t>4.4</t>
  </si>
  <si>
    <t>4.4.1</t>
  </si>
  <si>
    <t>CHEQUEO POR VALORES UNITARIOS EN CERO</t>
  </si>
  <si>
    <t>Notas</t>
  </si>
  <si>
    <t>Diligenciar solo los espacios resaltados en amarillo.</t>
  </si>
  <si>
    <t>No modificar el resto de celdas.</t>
  </si>
  <si>
    <t>En caso de, cobrar el rubro de los imprevistos, para el pago, el contratista debera justificar con soportes, los mismos.</t>
  </si>
  <si>
    <t>Es responsabilidad del proponente verificar las operaciones aritmeticas.</t>
  </si>
  <si>
    <r>
      <rPr>
        <b/>
        <i/>
        <sz val="9"/>
        <rFont val="Swis721 LtCn BT"/>
        <family val="2"/>
      </rPr>
      <t>Residente de Obra</t>
    </r>
    <r>
      <rPr>
        <sz val="9"/>
        <rFont val="Swis721 LtCn BT"/>
        <family val="2"/>
      </rPr>
      <t xml:space="preserve"> (Profesiones afines, Ingeniero Civil, Arquitecto, Arquitecto Constructor, Ingeniero Constructor) 
</t>
    </r>
    <r>
      <rPr>
        <u/>
        <sz val="9"/>
        <rFont val="Swis721 LtCn BT"/>
        <family val="2"/>
      </rPr>
      <t>Experiencia requerida: mayor a 2</t>
    </r>
    <r>
      <rPr>
        <sz val="9"/>
        <rFont val="Swis721 LtCn BT"/>
        <family val="2"/>
      </rPr>
      <t xml:space="preserve"> años de experiencia contado a partir de la expedición de la matrícula profesional. </t>
    </r>
    <r>
      <rPr>
        <u/>
        <sz val="9"/>
        <rFont val="Swis721 LtCn BT"/>
        <family val="2"/>
      </rPr>
      <t/>
    </r>
  </si>
  <si>
    <t>1.1.5</t>
  </si>
  <si>
    <t>Viaticos Ingeniero Residente</t>
  </si>
  <si>
    <r>
      <rPr>
        <b/>
        <i/>
        <sz val="9"/>
        <rFont val="Swis721 LtCn BT"/>
        <family val="2"/>
      </rPr>
      <t xml:space="preserve">Ingeniero Electricista </t>
    </r>
    <r>
      <rPr>
        <sz val="9"/>
        <rFont val="Swis721 LtCn BT"/>
        <family val="2"/>
      </rPr>
      <t xml:space="preserve">(Profesiones afines, Ingeniero Electricista)
</t>
    </r>
    <r>
      <rPr>
        <u/>
        <sz val="9"/>
        <rFont val="Swis721 LtCn BT"/>
        <family val="2"/>
      </rPr>
      <t xml:space="preserve">Experiencia requerida: mayor a 2 </t>
    </r>
    <r>
      <rPr>
        <sz val="9"/>
        <rFont val="Swis721 LtCn BT"/>
        <family val="2"/>
      </rPr>
      <t>año de experiencia contado a partir de la expedición de la matrícula profesional</t>
    </r>
    <r>
      <rPr>
        <u/>
        <sz val="9"/>
        <rFont val="Swis721 LtCn BT"/>
        <family val="2"/>
      </rPr>
      <t/>
    </r>
  </si>
  <si>
    <t>1.2.3</t>
  </si>
  <si>
    <t>Viaticos Ingeniero ELECTRICISTA</t>
  </si>
  <si>
    <t>Profesionales de Obras deAire Acondicionado</t>
  </si>
  <si>
    <r>
      <rPr>
        <b/>
        <i/>
        <sz val="9"/>
        <rFont val="Swis721 LtCn BT"/>
        <family val="2"/>
      </rPr>
      <t>Ingeniero Mecanico</t>
    </r>
    <r>
      <rPr>
        <sz val="9"/>
        <rFont val="Swis721 LtCn BT"/>
        <family val="2"/>
      </rPr>
      <t xml:space="preserve"> (Profesiones afines, Ingeniero Mecanico)
</t>
    </r>
    <r>
      <rPr>
        <u/>
        <sz val="9"/>
        <rFont val="Swis721 LtCn BT"/>
        <family val="2"/>
      </rPr>
      <t xml:space="preserve">Experiencia requerida: mayor a </t>
    </r>
    <r>
      <rPr>
        <sz val="9"/>
        <rFont val="Swis721 LtCn BT"/>
        <family val="2"/>
      </rPr>
      <t>2 años de experiencia contados a partir de la expedición de la matrícula profesional</t>
    </r>
    <r>
      <rPr>
        <u/>
        <sz val="9"/>
        <rFont val="Swis721 LtCn BT"/>
        <family val="2"/>
      </rPr>
      <t/>
    </r>
  </si>
  <si>
    <t>Viaticos Ingeniero Mecanico</t>
  </si>
  <si>
    <r>
      <rPr>
        <b/>
        <i/>
        <sz val="9"/>
        <rFont val="Swis721 LtCn BT"/>
        <family val="2"/>
      </rPr>
      <t xml:space="preserve">Tecnología en seguridad e higiene ocupacional o afínes
</t>
    </r>
    <r>
      <rPr>
        <u/>
        <sz val="9"/>
        <rFont val="Swis721 LtCn BT"/>
        <family val="2"/>
      </rPr>
      <t>Experiencia requerida</t>
    </r>
    <r>
      <rPr>
        <sz val="9"/>
        <rFont val="Swis721 LtCn BT"/>
        <family val="2"/>
      </rPr>
      <t>: mayor a 1.5 años de experiencia contados a partir de la expedición de la Licencia en salud ocupacional</t>
    </r>
    <r>
      <rPr>
        <u/>
        <sz val="9"/>
        <rFont val="Swis721 LtCn BT"/>
        <family val="2"/>
      </rPr>
      <t/>
    </r>
  </si>
  <si>
    <t>3.1.3</t>
  </si>
  <si>
    <t>Viaticos tecnologo en seuridad ocupacional</t>
  </si>
  <si>
    <t>Inversion ambiental</t>
  </si>
  <si>
    <r>
      <t xml:space="preserve">Implementación de sistema de gestión de seguridad y salud en el trabajo e inversión ambiental. </t>
    </r>
    <r>
      <rPr>
        <b/>
        <sz val="9"/>
        <rFont val="Swis721 LtCn BT"/>
        <family val="2"/>
      </rPr>
      <t>Nota:</t>
    </r>
    <r>
      <rPr>
        <sz val="9"/>
        <rFont val="Swis721 LtCn BT"/>
        <family val="2"/>
      </rPr>
      <t xml:space="preserve"> Incluye valla informativa del proyecto</t>
    </r>
  </si>
  <si>
    <t>MAURO VELEZ GÓMEZ</t>
  </si>
  <si>
    <t>LUIS ENRIQUE OYOLA QUINTERO</t>
  </si>
  <si>
    <t>CHEQUEO DEL VALOR DEL CONTRATO INCLUIDO IVA</t>
  </si>
  <si>
    <t>CHEQUEO POR VALORES EN CERO DENTRO DEL FORMULARIO</t>
  </si>
  <si>
    <t>Asignar de acuerdo al proceso</t>
  </si>
  <si>
    <t>Media aritmética</t>
  </si>
  <si>
    <t>Media aritmética alta</t>
  </si>
  <si>
    <t>Menor valor</t>
  </si>
  <si>
    <t># propuestas (n)</t>
  </si>
  <si>
    <t>LIQ = AC/PC &gt;
Siendo AC = activo corriente 
PC = pasivo corriente</t>
  </si>
  <si>
    <t>ESTADO</t>
  </si>
  <si>
    <t>NE = PT/AT &lt;=
Siendo PT = pasivo total 
AT = activo total</t>
  </si>
  <si>
    <t>CT = AC-PC &gt; X*PO
Siendo PO = Presupuesto Oficial</t>
  </si>
  <si>
    <t>SALARIO MÍNIMO</t>
  </si>
  <si>
    <t>COCIENTE EVALUACIÓN</t>
  </si>
  <si>
    <r>
      <rPr>
        <u/>
        <sz val="12"/>
        <rFont val="Arial"/>
        <family val="2"/>
      </rPr>
      <t xml:space="preserve">Sumatoria (Del valor total de cinco (5) certificados de contratos liquidados en SMMLV) </t>
    </r>
    <r>
      <rPr>
        <sz val="12"/>
        <rFont val="Arial"/>
        <family val="2"/>
      </rPr>
      <t xml:space="preserve">   &gt;3
                        Valor del presupuesto total oficial en SMLMV 2018</t>
    </r>
  </si>
  <si>
    <t>EVALUACIÓN EXPERIENCIA GENERAL</t>
  </si>
  <si>
    <t>MÁXIMO PUNTAJE A ASIGNAR PARA Pti</t>
  </si>
  <si>
    <t>3.4.3 Abstenerse de modificar los formatos del proceso de contratación, salvo autorización expresa de la UdeA</t>
  </si>
  <si>
    <t>3.4.4 Incluir en la propuesta todos los costos, gastos, impuestos, tasas y contribuciones en los que deba incurrir para cumplir el objeto de la INVITACIÓN</t>
  </si>
  <si>
    <t>CUMPLE</t>
  </si>
  <si>
    <t>NH</t>
  </si>
  <si>
    <t>IVA SOBRE UTILIDAD</t>
  </si>
  <si>
    <t xml:space="preserve">CIERRE: 04/12/2018
HORA:09.00 A.M </t>
  </si>
  <si>
    <t>71,338,676</t>
  </si>
  <si>
    <t>N/A</t>
  </si>
  <si>
    <t>1 CARPETA - 1 CD</t>
  </si>
  <si>
    <t>73,077,245</t>
  </si>
  <si>
    <t>032-2012</t>
  </si>
  <si>
    <t>FISCALIA GENERAL DE LA NACION</t>
  </si>
  <si>
    <t>721211-721214 - 401017</t>
  </si>
  <si>
    <t>087-CBN1-ADBN1-DARET/2008</t>
  </si>
  <si>
    <t>ARMADA NACIONAL- BASE NAVAL ARC BOLIVAR</t>
  </si>
  <si>
    <t>37-2009</t>
  </si>
  <si>
    <t>UNIVERSIDAD DE CARTAGENA</t>
  </si>
  <si>
    <t>C</t>
  </si>
  <si>
    <t>0314/2014</t>
  </si>
  <si>
    <t>ARMADA NACIONAL-ESCUELA NAVAL ALMIRANTE PADILLA</t>
  </si>
  <si>
    <t>28-2000</t>
  </si>
  <si>
    <t>SUPERINTENDENCIA DE NOTARIADO Y REGISTRO</t>
  </si>
  <si>
    <t xml:space="preserve">001 del 10 de marzo de 2011 </t>
  </si>
  <si>
    <t>SOCIEDAD TELEVISION DE ANTIOQUIA LTDA</t>
  </si>
  <si>
    <t>721214 -721211 - 401017</t>
  </si>
  <si>
    <t>DEPARTAMENTO DE ANTIOQUIA - FABRICA DE LICORES Y ALCOHOLES DE ANTIOQUIA</t>
  </si>
  <si>
    <t>721211-401017</t>
  </si>
  <si>
    <t xml:space="preserve">El oferente no cumple el código de clasificación 721214 </t>
  </si>
  <si>
    <t>CUMPLE, FOLIOS 1 - 2; #s 6, 7 y 22. ANEXO 2A</t>
  </si>
  <si>
    <t>CUMPLE, FOLIOS 4 - 6; #s 6, 7 y 22. ANEXO 2A</t>
  </si>
  <si>
    <t>CUMPLE, FOLIOS 3- 5, MAURO VÉLEZ GÓMEZ, INGENIERO CIVIL, MATRÍCULA PROFESIONAL 05202-090696 ANT, EXPEDIDA EL 21 DE MARZO DE 2002 POR EL CONSEJO PROFESIONAL NACIONAL DE INGENIERÍA COPNIA, VIGENCIA EXPEDIDA EL 06 DE DICIEMBRE DE 2018. CERTIFICADO N° E2018VEN00252705.</t>
  </si>
  <si>
    <t>CUMPLE, FOLIOS 7- 9, LUIS ENRIQUE OYOLA QUINTERO, INGENIERO CIVIL, MATRÍCULA PROFESIONAL 13202-01418 BLV, EXPEDIDA EL 16 DE ABRIL DE 1980 POR EL CONSEJO PROFESIONAL NACIONAL DE INGENIERÍA COPNIA, VIGENCIA EXPEDIDA EL 22 DE NOVIEMBRE DE 2018. CERTIFICADO N° E2018VEN00244376.</t>
  </si>
  <si>
    <t xml:space="preserve">CUMPLE, FOLIO 6. ACREDITA PAGOS  DE APORTES A PENSIÓN Y SALUD,  (PLANILLAS) CORRESPONDIENTE A NOVIEMBRE DE 2018. </t>
  </si>
  <si>
    <t xml:space="preserve">CUMPLE, FOLIOS 47 - 48. ACREDITA PAGOS  DE APORTES A PENSIÓN, SALUD, Y RIESGOS (PLANILLAS) CORRESPONDIENTE A OCTUBRE DE 2018 </t>
  </si>
  <si>
    <t>CUMPLE, FOLIO 7, APORTA CERTIFICADO EXPEDIDO POR LA CONTRALORÍA GENERAL DE LA REPÚBLICA EL 03 DE DICIEMBRE DE 2018, CÓDIGO DE VERIFICACIÓN: 71338676181203141045.</t>
  </si>
  <si>
    <t xml:space="preserve">CUMPLE, FOLIO 53, APORTA CERTIFICADO EXPEDIDO POR LA CONTRALORÍA GENERAL DE LA REPÚBLICA EL 22 DE NOVIEMBRE DE 2018, CÓDIGO DE VERIFICACIÓN: 73077245181122201937. </t>
  </si>
  <si>
    <t xml:space="preserve">CUMPLE, FOLIO 8. APORTA CERTIFICADO 118726796 EXPEDIDO POR LA PROCURADURÍA GENERAL DE LA NACIÓN EL 03 DE DICIEMBRE DE 2018. </t>
  </si>
  <si>
    <t xml:space="preserve">CUMPLE, FOLIO 55. APORTA CERTIFICADO 118255932 EXPEDIDO POR LA PROCURADURÍA GENERAL DE LA NACIÓN  EL 22 DE NOVIEMBRE DE 2018. </t>
  </si>
  <si>
    <t xml:space="preserve">CUMPLE, FOLIO 9 APORTA CERTIFICADO EXPEDIDO POR LA POLICÍA NACIONAL DE COLOMBIA EL 03 DE DICIEMBRE DE 2018. </t>
  </si>
  <si>
    <t xml:space="preserve">CUMPLE, FOLIO 57 APORTA CERTIFICADO EXPEDIDO POR LA POLICÍA NACIONAL DE COLOMBIA EL 22 DE NOVIEMBRE DE 2018. </t>
  </si>
  <si>
    <t>No estar en mora en el Sistema de Registro Nacional de Medidas Correctivas RNMC de la Policía Nacional de Colombia (artículo 183 de la Ley 1801 de 2016)</t>
  </si>
  <si>
    <t xml:space="preserve">CUMPLE, FOLIO 9A. CERTIFICADO VERIFICADO POR LA COMISIÓN EVALUADORA EXPEDIDO POR LA POLICÍA NACIONAL DE COLOMBIA EL 12 DE DICIEMBRE DE 2018. </t>
  </si>
  <si>
    <t xml:space="preserve">CUMPLE, FOLIO 10. APORTA CERTIFICADO EXPEDIDO POR LA POLICÍA NACIONAL DE COLOMBIA EL 22 DE NOVIEMBRE DE 2018. </t>
  </si>
  <si>
    <t>Tener Registro Único Tributario de la DIAN</t>
  </si>
  <si>
    <r>
      <t>CUMPLE,</t>
    </r>
    <r>
      <rPr>
        <b/>
        <sz val="10"/>
        <rFont val="Arial"/>
        <family val="2"/>
      </rPr>
      <t xml:space="preserve"> </t>
    </r>
    <r>
      <rPr>
        <sz val="10"/>
        <rFont val="Arial"/>
        <family val="2"/>
      </rPr>
      <t>FOLIO 10,</t>
    </r>
    <r>
      <rPr>
        <b/>
        <sz val="10"/>
        <rFont val="Arial"/>
        <family val="2"/>
      </rPr>
      <t xml:space="preserve"> ACTIVIDADES:                                                                    4220. </t>
    </r>
    <r>
      <rPr>
        <sz val="10"/>
        <rFont val="Arial"/>
        <family val="2"/>
      </rPr>
      <t xml:space="preserve"> Construcción de proyectos de servicio público.                                  </t>
    </r>
    <r>
      <rPr>
        <b/>
        <sz val="10"/>
        <rFont val="Arial"/>
        <family val="2"/>
      </rPr>
      <t>4112</t>
    </r>
    <r>
      <rPr>
        <sz val="10"/>
        <rFont val="Arial"/>
        <family val="2"/>
      </rPr>
      <t xml:space="preserve">. Construcción de edificios no residenciales.                                           </t>
    </r>
    <r>
      <rPr>
        <b/>
        <sz val="10"/>
        <rFont val="Arial"/>
        <family val="2"/>
      </rPr>
      <t>VENTAS RÉGIMEN COMÚN</t>
    </r>
  </si>
  <si>
    <r>
      <t>CUMPLE,</t>
    </r>
    <r>
      <rPr>
        <b/>
        <sz val="10"/>
        <rFont val="Arial"/>
        <family val="2"/>
      </rPr>
      <t xml:space="preserve"> </t>
    </r>
    <r>
      <rPr>
        <sz val="10"/>
        <rFont val="Arial"/>
        <family val="2"/>
      </rPr>
      <t>FOLIO 102,</t>
    </r>
    <r>
      <rPr>
        <b/>
        <sz val="10"/>
        <rFont val="Arial"/>
        <family val="2"/>
      </rPr>
      <t xml:space="preserve"> ACTIVIDADES:                                                                    </t>
    </r>
    <r>
      <rPr>
        <sz val="10"/>
        <rFont val="Arial"/>
        <family val="2"/>
      </rPr>
      <t xml:space="preserve">                               </t>
    </r>
    <r>
      <rPr>
        <b/>
        <sz val="10"/>
        <rFont val="Arial"/>
        <family val="2"/>
      </rPr>
      <t>4112</t>
    </r>
    <r>
      <rPr>
        <sz val="10"/>
        <rFont val="Arial"/>
        <family val="2"/>
      </rPr>
      <t xml:space="preserve">. Construcción de edificios no residenciales.                                              </t>
    </r>
    <r>
      <rPr>
        <b/>
        <sz val="10"/>
        <rFont val="Arial"/>
        <family val="2"/>
      </rPr>
      <t xml:space="preserve">4290. </t>
    </r>
    <r>
      <rPr>
        <sz val="10"/>
        <rFont val="Arial"/>
        <family val="2"/>
      </rPr>
      <t xml:space="preserve">Construcción de otras obras de ingeniería civil.                                   </t>
    </r>
    <r>
      <rPr>
        <b/>
        <sz val="10"/>
        <rFont val="Arial"/>
        <family val="2"/>
      </rPr>
      <t>VENTAS RÉGIMEN COMÚN</t>
    </r>
  </si>
  <si>
    <r>
      <t xml:space="preserve">Estar inscrita , Calificada y Clasificada en el Registro Único de Proponentes - RUP - de la Cámara de Comercio de su domicilio antes de la fecha de cierre o entrega de propuestas de esta invitación, en TODAS las clasificaciones de la UNSPSC, en los CÓDIGOS: </t>
    </r>
    <r>
      <rPr>
        <b/>
        <sz val="10"/>
        <color theme="1"/>
        <rFont val="Arial"/>
        <family val="2"/>
      </rPr>
      <t>40-10-14; 72-12-11 y 72-12-14</t>
    </r>
    <r>
      <rPr>
        <sz val="10"/>
        <color theme="1"/>
        <rFont val="Arial"/>
        <family val="2"/>
      </rPr>
      <t xml:space="preserve">, según la </t>
    </r>
    <r>
      <rPr>
        <b/>
        <sz val="10"/>
        <color theme="1"/>
        <rFont val="Arial"/>
        <family val="2"/>
      </rPr>
      <t>Tabla #2.</t>
    </r>
    <r>
      <rPr>
        <sz val="10"/>
        <color theme="1"/>
        <rFont val="Arial"/>
        <family val="2"/>
      </rPr>
      <t xml:space="preserve"> 
</t>
    </r>
  </si>
  <si>
    <r>
      <t>CUMPLE, A FOLIOS 11 - 32 ACREDITA SU INSCRIPCIÓN Y CLASIFICACIÓN EN LAS SIGUIENTES CATEGORÍAS
E (F)  40  10  14 (</t>
    </r>
    <r>
      <rPr>
        <sz val="10"/>
        <color rgb="FFFF0000"/>
        <rFont val="Arial"/>
        <family val="2"/>
      </rPr>
      <t>40 10 17</t>
    </r>
    <r>
      <rPr>
        <sz val="10"/>
        <rFont val="Arial"/>
        <family val="2"/>
      </rPr>
      <t xml:space="preserve">)
 F  72  12  11
 F  72  12  14
</t>
    </r>
  </si>
  <si>
    <r>
      <t>CUMPLE, A FOLIOS 14 - 45 ACREDITA SU INSCRIPCIÓN Y CLASIFICACIÓN EN LAS SIGUIENTES CATEGORÍAS
E (F)  40  10  14 (</t>
    </r>
    <r>
      <rPr>
        <sz val="10"/>
        <color rgb="FFFF0000"/>
        <rFont val="Arial"/>
        <family val="2"/>
      </rPr>
      <t>40 10 17</t>
    </r>
    <r>
      <rPr>
        <sz val="10"/>
        <rFont val="Arial"/>
        <family val="2"/>
      </rPr>
      <t xml:space="preserve">)
 F  72  12  11
 F  72  12  14
</t>
    </r>
  </si>
  <si>
    <t xml:space="preserve">CUMPLE, FOLIOS 57 - 62 </t>
  </si>
  <si>
    <t xml:space="preserve">CUMPLE, FOLIO 12 </t>
  </si>
  <si>
    <t>SEGUROS CONFIANZA S.A.</t>
  </si>
  <si>
    <t xml:space="preserve">SEGUROS DEL ESTADO S.A. </t>
  </si>
  <si>
    <t>GU144657</t>
  </si>
  <si>
    <t>75-44-101095088</t>
  </si>
  <si>
    <t>$83'615.000</t>
  </si>
  <si>
    <t>$83'614.325,70</t>
  </si>
  <si>
    <t>DESDE EL 04 DE DICIEMBRE DE 2018 AL 28 DE FEBRERO DE 2019</t>
  </si>
  <si>
    <t>DESDE EL 04 DE DICIEMBRE DE 2018 AL 05 DE FEBRERO DE 2019</t>
  </si>
  <si>
    <t>H</t>
  </si>
  <si>
    <t>El valor de la propuesta supera el valor oficial. Causal de rechazo 9.6</t>
  </si>
  <si>
    <t>Resúmen: se recibieron 2 propuestas. EQUIPO TECNICO DE EVALUACIÓN
DIVISIÓN DE INFRAESTRUCTURA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</si>
</sst>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1" formatCode="_-* #,##0_-;\-* #,##0_-;_-* &quot;-&quot;_-;_-@_-"/>
    <numFmt numFmtId="43" formatCode="_-* #,##0.00_-;\-* #,##0.00_-;_-* &quot;-&quot;??_-;_-@_-"/>
    <numFmt numFmtId="164" formatCode="&quot;$&quot;#,##0.00;[Red]\-&quot;$&quot;#,##0.00"/>
    <numFmt numFmtId="165" formatCode="_(* #,##0.00_);_(* \(#,##0.00\);_(* &quot;-&quot;??_);_(@_)"/>
    <numFmt numFmtId="166" formatCode="_-* #,##0.00\ _€_-;\-* #,##0.00\ _€_-;_-* &quot;-&quot;??\ _€_-;_-@_-"/>
    <numFmt numFmtId="167" formatCode="_ * #,##0.00_ ;_ * \-#,##0.00_ ;_ * &quot;-&quot;??_ ;_ @_ "/>
    <numFmt numFmtId="168" formatCode="&quot;K=&quot;\ \ \ \ #,##0.00\ &quot;de contra&quot;"/>
    <numFmt numFmtId="169" formatCode="&quot;$&quot;\ #,##0.00"/>
    <numFmt numFmtId="170" formatCode="#,##0.00\ &quot;SMMLV&quot;"/>
    <numFmt numFmtId="171" formatCode="_ * #,##0_ ;_ * \-#,##0_ ;_ * &quot;-&quot;??_ ;_ @_ "/>
    <numFmt numFmtId="172" formatCode="_-* #,##0.00\ [$€]_-;\-* #,##0.00\ [$€]_-;_-* &quot;-&quot;??\ [$€]_-;_-@_-"/>
    <numFmt numFmtId="173" formatCode="\$#,##0.00_);[Red]\(\$#,##0.00\)"/>
    <numFmt numFmtId="174" formatCode="&quot;$&quot;\ #,##0.00;[Red]&quot;$&quot;\ \-#,##0.00"/>
    <numFmt numFmtId="175" formatCode="_-* #,##0.00\ _$_-;\-* #,##0.00\ _$_-;_-* &quot;-&quot;??\ _$_-;_-@_-"/>
    <numFmt numFmtId="176" formatCode="#,##0.000"/>
    <numFmt numFmtId="177" formatCode="0.0"/>
    <numFmt numFmtId="178" formatCode="###,###,##0.00000"/>
    <numFmt numFmtId="179" formatCode="&quot;$&quot;\ #,##0;&quot;$&quot;\ \-#,##0"/>
    <numFmt numFmtId="180" formatCode="_ &quot;$&quot;\ * #,##0.00_ ;_ &quot;$&quot;\ * \-#,##0.00_ ;_ &quot;$&quot;\ * &quot;-&quot;??_ ;_ @_ "/>
    <numFmt numFmtId="181" formatCode="_ &quot;$&quot;\ * #,##0_ ;_ &quot;$&quot;\ * \-#,##0_ ;_ &quot;$&quot;\ * &quot;-&quot;_ ;_ @_ "/>
    <numFmt numFmtId="182" formatCode="&quot;$&quot;\ #,##0.00;&quot;$&quot;\ \-#,##0.00"/>
    <numFmt numFmtId="183" formatCode="[$$-240A]\ #,##0.00"/>
    <numFmt numFmtId="184" formatCode="&quot;$&quot;\ #,##0;[Red]&quot;$&quot;\ \-#,##0"/>
    <numFmt numFmtId="185" formatCode="_(* #,##0_);_(* \(#,##0\);_(* &quot;-&quot;??_);_(@_)"/>
    <numFmt numFmtId="186" formatCode="_([$$-240A]\ * #,##0_);_([$$-240A]\ * \(#,##0\);_([$$-240A]\ * &quot;-&quot;_);_(@_)"/>
    <numFmt numFmtId="187" formatCode="#,##0;[Red]#,##0"/>
    <numFmt numFmtId="188" formatCode="#,##0.00;[Red]#,##0.00"/>
    <numFmt numFmtId="189" formatCode="&quot;$&quot;\ #,##0"/>
    <numFmt numFmtId="190" formatCode="&quot;$&quot;#,##0"/>
    <numFmt numFmtId="191" formatCode="&quot;$&quot;#,##0.00"/>
    <numFmt numFmtId="192" formatCode="#,##0.0000"/>
    <numFmt numFmtId="193" formatCode="#,##0.00_ ;[Red]\-#,##0.00\ "/>
    <numFmt numFmtId="194" formatCode="&quot;X=&quot;0.0"/>
  </numFmts>
  <fonts count="11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2"/>
      <name val="Arial"/>
      <family val="2"/>
    </font>
    <font>
      <b/>
      <sz val="12"/>
      <name val="Arial"/>
      <family val="2"/>
    </font>
    <font>
      <sz val="9"/>
      <name val="Arial"/>
      <family val="2"/>
    </font>
    <font>
      <u/>
      <sz val="7"/>
      <color theme="10"/>
      <name val="Arial"/>
      <family val="2"/>
    </font>
    <font>
      <u/>
      <sz val="8.5"/>
      <color theme="10"/>
      <name val="Arial"/>
      <family val="2"/>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i/>
      <sz val="8"/>
      <name val="Arial"/>
      <family val="2"/>
    </font>
    <font>
      <b/>
      <sz val="11"/>
      <color indexed="62"/>
      <name val="Calibri"/>
      <family val="2"/>
    </font>
    <font>
      <sz val="11"/>
      <color indexed="62"/>
      <name val="Calibri"/>
      <family val="2"/>
    </font>
    <font>
      <i/>
      <sz val="11"/>
      <color indexed="23"/>
      <name val="Calibri"/>
      <family val="2"/>
    </font>
    <font>
      <b/>
      <i/>
      <sz val="7"/>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9"/>
      <name val="Calibri"/>
      <family val="2"/>
    </font>
    <font>
      <sz val="10"/>
      <name val="Myriad Pro"/>
    </font>
    <font>
      <b/>
      <sz val="11"/>
      <color indexed="63"/>
      <name val="Calibri"/>
      <family val="2"/>
    </font>
    <font>
      <b/>
      <sz val="8"/>
      <name val="Arial"/>
      <family val="2"/>
    </font>
    <font>
      <b/>
      <sz val="18"/>
      <color indexed="56"/>
      <name val="Cambria"/>
      <family val="2"/>
    </font>
    <font>
      <b/>
      <sz val="11"/>
      <name val="Arial"/>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b/>
      <sz val="16"/>
      <name val="Arial"/>
      <family val="2"/>
    </font>
    <font>
      <sz val="10"/>
      <color rgb="FFFF0000"/>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sz val="11"/>
      <color rgb="FF000000"/>
      <name val="Calibri"/>
      <family val="2"/>
    </font>
    <font>
      <b/>
      <sz val="12"/>
      <color rgb="FF000000"/>
      <name val="Calibri"/>
      <family val="2"/>
    </font>
    <font>
      <sz val="11"/>
      <name val="Calibri"/>
      <family val="2"/>
      <scheme val="minor"/>
    </font>
    <font>
      <b/>
      <sz val="11"/>
      <name val="Calibri"/>
      <family val="2"/>
      <scheme val="minor"/>
    </font>
    <font>
      <b/>
      <sz val="12"/>
      <name val="Calibri"/>
      <family val="2"/>
      <scheme val="minor"/>
    </font>
    <font>
      <sz val="8"/>
      <name val="Calibri"/>
      <family val="2"/>
      <scheme val="minor"/>
    </font>
    <font>
      <sz val="11"/>
      <name val="Arial"/>
      <family val="2"/>
    </font>
    <font>
      <b/>
      <sz val="12"/>
      <color rgb="FF000000"/>
      <name val="Arial"/>
      <family val="2"/>
    </font>
    <font>
      <b/>
      <sz val="12"/>
      <color theme="1"/>
      <name val="Arial"/>
      <family val="2"/>
    </font>
    <font>
      <b/>
      <sz val="14"/>
      <color rgb="FF000000"/>
      <name val="Calibri"/>
      <family val="2"/>
    </font>
    <font>
      <sz val="11"/>
      <color theme="1"/>
      <name val="Arial"/>
      <family val="2"/>
    </font>
    <font>
      <b/>
      <sz val="16"/>
      <color theme="1"/>
      <name val="Arial"/>
      <family val="2"/>
    </font>
    <font>
      <b/>
      <sz val="11"/>
      <color theme="1"/>
      <name val="Arial"/>
      <family val="2"/>
    </font>
    <font>
      <sz val="12"/>
      <color theme="0"/>
      <name val="Arial"/>
      <family val="2"/>
    </font>
    <font>
      <sz val="10"/>
      <name val="Swis721 LtCn BT"/>
      <family val="2"/>
    </font>
    <font>
      <sz val="11"/>
      <name val="Swis721 LtCn BT"/>
      <family val="2"/>
    </font>
    <font>
      <b/>
      <sz val="12"/>
      <name val="Swis721 LtCn BT"/>
      <family val="2"/>
    </font>
    <font>
      <b/>
      <sz val="11"/>
      <name val="Swis721 LtCn BT"/>
      <family val="2"/>
    </font>
    <font>
      <b/>
      <sz val="10"/>
      <name val="Swis721 LtCn BT"/>
      <family val="2"/>
    </font>
    <font>
      <b/>
      <sz val="9"/>
      <name val="Swis721 LtCn BT"/>
      <family val="2"/>
    </font>
    <font>
      <sz val="9"/>
      <name val="Swis721 LtCn BT"/>
      <family val="2"/>
    </font>
    <font>
      <b/>
      <i/>
      <sz val="9"/>
      <name val="Swis721 LtCn BT"/>
      <family val="2"/>
    </font>
    <font>
      <sz val="9"/>
      <color indexed="81"/>
      <name val="Swis721 LtCn BT"/>
      <family val="2"/>
    </font>
    <font>
      <sz val="9"/>
      <color indexed="81"/>
      <name val="Tahoma"/>
      <family val="2"/>
    </font>
    <font>
      <sz val="12"/>
      <color theme="1"/>
      <name val="Arial"/>
      <family val="2"/>
    </font>
    <font>
      <b/>
      <sz val="11"/>
      <color rgb="FF000000"/>
      <name val="Arial"/>
      <family val="2"/>
    </font>
    <font>
      <sz val="11"/>
      <color rgb="FF000000"/>
      <name val="Arial"/>
      <family val="2"/>
    </font>
    <font>
      <sz val="12"/>
      <name val="Calibri"/>
      <family val="2"/>
      <scheme val="minor"/>
    </font>
    <font>
      <b/>
      <sz val="16"/>
      <name val="Calibri"/>
      <family val="2"/>
      <scheme val="minor"/>
    </font>
    <font>
      <b/>
      <vertAlign val="subscript"/>
      <sz val="12"/>
      <name val="Calibri"/>
      <family val="2"/>
      <scheme val="minor"/>
    </font>
    <font>
      <b/>
      <sz val="14"/>
      <color theme="1"/>
      <name val="Arial"/>
      <family val="2"/>
    </font>
    <font>
      <b/>
      <sz val="20"/>
      <name val="Calibri"/>
      <family val="2"/>
      <scheme val="minor"/>
    </font>
    <font>
      <sz val="10"/>
      <name val="Arial"/>
      <family val="2"/>
    </font>
    <font>
      <b/>
      <sz val="10"/>
      <color rgb="FFFF0000"/>
      <name val="Arial"/>
      <family val="2"/>
    </font>
    <font>
      <b/>
      <sz val="10"/>
      <name val="Calibri"/>
      <family val="2"/>
      <scheme val="minor"/>
    </font>
    <font>
      <b/>
      <sz val="9"/>
      <name val="Calibri"/>
      <family val="2"/>
      <scheme val="minor"/>
    </font>
    <font>
      <b/>
      <sz val="11.5"/>
      <name val="Swis721 LtCn BT"/>
      <family val="2"/>
    </font>
    <font>
      <sz val="10"/>
      <name val="Century Gothic"/>
      <family val="2"/>
    </font>
    <font>
      <u/>
      <sz val="10"/>
      <color theme="10"/>
      <name val="Arial"/>
      <family val="2"/>
    </font>
    <font>
      <sz val="10.5"/>
      <color theme="1"/>
      <name val="Arial"/>
      <family val="2"/>
    </font>
    <font>
      <sz val="10.5"/>
      <name val="Arial"/>
      <family val="2"/>
    </font>
    <font>
      <b/>
      <sz val="10.5"/>
      <color theme="0"/>
      <name val="Swis721 LtCn BT"/>
      <family val="2"/>
    </font>
    <font>
      <sz val="10.5"/>
      <color theme="0"/>
      <name val="Swis721 LtCn BT"/>
      <family val="2"/>
    </font>
    <font>
      <sz val="10"/>
      <color rgb="FF92D050"/>
      <name val="Arial"/>
      <family val="2"/>
    </font>
    <font>
      <b/>
      <sz val="14"/>
      <name val="Swis721 LtCn BT"/>
      <family val="2"/>
    </font>
    <font>
      <b/>
      <sz val="16"/>
      <name val="Swis721 LtCn BT"/>
      <family val="2"/>
    </font>
    <font>
      <sz val="9"/>
      <color theme="1"/>
      <name val="Arial"/>
      <family val="2"/>
    </font>
    <font>
      <u/>
      <sz val="12"/>
      <name val="Arial"/>
      <family val="2"/>
    </font>
    <font>
      <sz val="8"/>
      <name val="Arial"/>
      <family val="2"/>
    </font>
    <font>
      <sz val="10"/>
      <name val="Arial"/>
      <family val="2"/>
    </font>
    <font>
      <sz val="10"/>
      <color theme="0"/>
      <name val="Arial"/>
      <family val="2"/>
    </font>
    <font>
      <sz val="20"/>
      <name val="Swis721 LtCn BT"/>
      <family val="2"/>
    </font>
    <font>
      <b/>
      <sz val="11"/>
      <color theme="0"/>
      <name val="Swis721 LtCn BT"/>
      <family val="2"/>
    </font>
    <font>
      <b/>
      <sz val="11.5"/>
      <color indexed="8"/>
      <name val="Swis721 LtCn BT"/>
      <family val="2"/>
    </font>
    <font>
      <u/>
      <sz val="11.5"/>
      <color theme="10"/>
      <name val="Swis721 LtCn BT"/>
      <family val="2"/>
    </font>
    <font>
      <sz val="12"/>
      <name val="Swis721 LtCn BT"/>
      <family val="2"/>
    </font>
    <font>
      <b/>
      <sz val="9"/>
      <color indexed="81"/>
      <name val="Tahoma"/>
      <family val="2"/>
    </font>
    <font>
      <b/>
      <sz val="12"/>
      <color theme="1"/>
      <name val="Swis721 LtCn BT"/>
      <family val="2"/>
    </font>
    <font>
      <sz val="12"/>
      <color theme="1"/>
      <name val="Swis721 LtCn BT"/>
      <family val="2"/>
    </font>
    <font>
      <sz val="22"/>
      <color rgb="FFFF0000"/>
      <name val="Swis721 LtCn BT"/>
      <family val="2"/>
    </font>
    <font>
      <u/>
      <sz val="9"/>
      <name val="Swis721 LtCn BT"/>
      <family val="2"/>
    </font>
    <font>
      <b/>
      <sz val="18"/>
      <name val="Arial"/>
      <family val="2"/>
    </font>
    <font>
      <sz val="20"/>
      <color rgb="FFFF0000"/>
      <name val="Arial"/>
      <family val="2"/>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4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6" tint="-0.249977111117893"/>
        <bgColor indexed="64"/>
      </patternFill>
    </fill>
    <fill>
      <patternFill patternType="solid">
        <fgColor rgb="FFFFC000"/>
        <bgColor indexed="64"/>
      </patternFill>
    </fill>
    <fill>
      <patternFill patternType="solid">
        <fgColor theme="6" tint="0.39997558519241921"/>
        <bgColor indexed="8"/>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8"/>
      </patternFill>
    </fill>
    <fill>
      <patternFill patternType="solid">
        <fgColor rgb="FFFFFFFF"/>
        <bgColor rgb="FFFFFFCC"/>
      </patternFill>
    </fill>
    <fill>
      <patternFill patternType="solid">
        <fgColor theme="9" tint="0.79998168889431442"/>
        <bgColor indexed="64"/>
      </patternFill>
    </fill>
    <fill>
      <patternFill patternType="solid">
        <fgColor theme="0" tint="-0.49998474074526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diagonal/>
    </border>
    <border>
      <left/>
      <right style="double">
        <color auto="1"/>
      </right>
      <top/>
      <bottom/>
      <diagonal/>
    </border>
    <border>
      <left/>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right/>
      <top/>
      <bottom style="double">
        <color auto="1"/>
      </bottom>
      <diagonal/>
    </border>
    <border>
      <left style="double">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style="double">
        <color auto="1"/>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double">
        <color auto="1"/>
      </right>
      <top style="hair">
        <color auto="1"/>
      </top>
      <bottom style="hair">
        <color auto="1"/>
      </bottom>
      <diagonal/>
    </border>
    <border>
      <left style="double">
        <color auto="1"/>
      </left>
      <right style="medium">
        <color auto="1"/>
      </right>
      <top/>
      <bottom style="hair">
        <color auto="1"/>
      </bottom>
      <diagonal/>
    </border>
    <border>
      <left style="medium">
        <color auto="1"/>
      </left>
      <right/>
      <top style="double">
        <color auto="1"/>
      </top>
      <bottom style="double">
        <color auto="1"/>
      </bottom>
      <diagonal/>
    </border>
    <border>
      <left style="medium">
        <color auto="1"/>
      </left>
      <right style="double">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right style="medium">
        <color auto="1"/>
      </right>
      <top style="double">
        <color auto="1"/>
      </top>
      <bottom style="double">
        <color auto="1"/>
      </bottom>
      <diagonal/>
    </border>
    <border>
      <left style="medium">
        <color auto="1"/>
      </left>
      <right style="medium">
        <color auto="1"/>
      </right>
      <top/>
      <bottom style="hair">
        <color auto="1"/>
      </bottom>
      <diagonal/>
    </border>
    <border>
      <left style="medium">
        <color auto="1"/>
      </left>
      <right style="double">
        <color auto="1"/>
      </right>
      <top/>
      <bottom style="hair">
        <color auto="1"/>
      </bottom>
      <diagonal/>
    </border>
    <border>
      <left style="double">
        <color auto="1"/>
      </left>
      <right style="medium">
        <color auto="1"/>
      </right>
      <top style="double">
        <color auto="1"/>
      </top>
      <bottom style="thick">
        <color auto="1"/>
      </bottom>
      <diagonal/>
    </border>
    <border>
      <left style="medium">
        <color auto="1"/>
      </left>
      <right style="medium">
        <color auto="1"/>
      </right>
      <top style="double">
        <color auto="1"/>
      </top>
      <bottom style="thick">
        <color auto="1"/>
      </bottom>
      <diagonal/>
    </border>
    <border>
      <left style="medium">
        <color auto="1"/>
      </left>
      <right style="double">
        <color auto="1"/>
      </right>
      <top style="double">
        <color auto="1"/>
      </top>
      <bottom style="thick">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bottom style="hair">
        <color auto="1"/>
      </bottom>
      <diagonal/>
    </border>
    <border>
      <left style="medium">
        <color auto="1"/>
      </left>
      <right/>
      <top style="double">
        <color auto="1"/>
      </top>
      <bottom style="thick">
        <color auto="1"/>
      </bottom>
      <diagonal/>
    </border>
    <border>
      <left/>
      <right style="thin">
        <color auto="1"/>
      </right>
      <top style="thin">
        <color auto="1"/>
      </top>
      <bottom style="thin">
        <color auto="1"/>
      </bottom>
      <diagonal/>
    </border>
    <border>
      <left style="medium">
        <color auto="1"/>
      </left>
      <right style="double">
        <color auto="1"/>
      </right>
      <top style="medium">
        <color auto="1"/>
      </top>
      <bottom style="double">
        <color auto="1"/>
      </bottom>
      <diagonal/>
    </border>
    <border>
      <left style="medium">
        <color auto="1"/>
      </left>
      <right style="medium">
        <color auto="1"/>
      </right>
      <top style="medium">
        <color auto="1"/>
      </top>
      <bottom style="double">
        <color auto="1"/>
      </bottom>
      <diagonal/>
    </border>
    <border>
      <left style="double">
        <color auto="1"/>
      </left>
      <right style="medium">
        <color auto="1"/>
      </right>
      <top style="medium">
        <color auto="1"/>
      </top>
      <bottom style="double">
        <color auto="1"/>
      </bottom>
      <diagonal/>
    </border>
    <border>
      <left style="medium">
        <color auto="1"/>
      </left>
      <right style="double">
        <color auto="1"/>
      </right>
      <top style="hair">
        <color auto="1"/>
      </top>
      <bottom style="medium">
        <color auto="1"/>
      </bottom>
      <diagonal/>
    </border>
    <border>
      <left style="medium">
        <color auto="1"/>
      </left>
      <right style="medium">
        <color auto="1"/>
      </right>
      <top style="hair">
        <color auto="1"/>
      </top>
      <bottom style="medium">
        <color auto="1"/>
      </bottom>
      <diagonal/>
    </border>
    <border>
      <left style="double">
        <color auto="1"/>
      </left>
      <right style="medium">
        <color auto="1"/>
      </right>
      <top style="hair">
        <color auto="1"/>
      </top>
      <bottom style="medium">
        <color auto="1"/>
      </bottom>
      <diagonal/>
    </border>
    <border>
      <left style="medium">
        <color auto="1"/>
      </left>
      <right style="double">
        <color auto="1"/>
      </right>
      <top style="medium">
        <color auto="1"/>
      </top>
      <bottom style="hair">
        <color auto="1"/>
      </bottom>
      <diagonal/>
    </border>
    <border>
      <left style="medium">
        <color auto="1"/>
      </left>
      <right style="medium">
        <color auto="1"/>
      </right>
      <top style="medium">
        <color auto="1"/>
      </top>
      <bottom style="hair">
        <color auto="1"/>
      </bottom>
      <diagonal/>
    </border>
    <border>
      <left style="thin">
        <color auto="1"/>
      </left>
      <right style="double">
        <color auto="1"/>
      </right>
      <top/>
      <bottom style="double">
        <color auto="1"/>
      </bottom>
      <diagonal/>
    </border>
    <border>
      <left style="thin">
        <color auto="1"/>
      </left>
      <right style="thin">
        <color auto="1"/>
      </right>
      <top/>
      <bottom style="double">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double">
        <color auto="1"/>
      </left>
      <right style="medium">
        <color auto="1"/>
      </right>
      <top style="double">
        <color auto="1"/>
      </top>
      <bottom style="medium">
        <color auto="1"/>
      </bottom>
      <diagonal/>
    </border>
    <border>
      <left style="double">
        <color auto="1"/>
      </left>
      <right style="double">
        <color auto="1"/>
      </right>
      <top/>
      <bottom/>
      <diagonal/>
    </border>
    <border>
      <left style="double">
        <color auto="1"/>
      </left>
      <right style="double">
        <color auto="1"/>
      </right>
      <top style="double">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auto="1"/>
      </left>
      <right style="double">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double">
        <color auto="1"/>
      </left>
      <right style="medium">
        <color auto="1"/>
      </right>
      <top style="medium">
        <color auto="1"/>
      </top>
      <bottom style="hair">
        <color auto="1"/>
      </bottom>
      <diagonal/>
    </border>
    <border>
      <left style="double">
        <color auto="1"/>
      </left>
      <right/>
      <top style="double">
        <color auto="1"/>
      </top>
      <bottom style="medium">
        <color auto="1"/>
      </bottom>
      <diagonal/>
    </border>
    <border>
      <left style="double">
        <color auto="1"/>
      </left>
      <right style="thin">
        <color auto="1"/>
      </right>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medium">
        <color auto="1"/>
      </right>
      <top/>
      <bottom/>
      <diagonal/>
    </border>
    <border>
      <left style="medium">
        <color auto="1"/>
      </left>
      <right style="medium">
        <color auto="1"/>
      </right>
      <top/>
      <bottom/>
      <diagonal/>
    </border>
    <border>
      <left style="medium">
        <color auto="1"/>
      </left>
      <right style="double">
        <color auto="1"/>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427">
    <xf numFmtId="0" fontId="0" fillId="0" borderId="0"/>
    <xf numFmtId="164" fontId="10" fillId="0" borderId="0" applyFont="0" applyFill="0" applyProtection="0"/>
    <xf numFmtId="0" fontId="10" fillId="0" borderId="0"/>
    <xf numFmtId="167" fontId="13" fillId="0" borderId="0" applyFont="0" applyFill="0" applyBorder="0" applyAlignment="0" applyProtection="0"/>
    <xf numFmtId="172" fontId="10"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3" fontId="10" fillId="0" borderId="0" applyFont="0" applyFill="0" applyProtection="0"/>
    <xf numFmtId="173" fontId="10" fillId="0" borderId="0" applyFont="0" applyFill="0" applyProtection="0"/>
    <xf numFmtId="165"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74" fontId="10" fillId="0" borderId="0" applyFont="0" applyFill="0" applyProtection="0"/>
    <xf numFmtId="174" fontId="10" fillId="0" borderId="0" applyFont="0" applyFill="0" applyProtection="0"/>
    <xf numFmtId="174" fontId="10" fillId="0" borderId="0" applyFont="0" applyFill="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4" fontId="10" fillId="0" borderId="0" applyFont="0" applyFill="0" applyProtection="0"/>
    <xf numFmtId="174" fontId="10" fillId="0" borderId="0" applyFont="0" applyFill="0" applyProtection="0"/>
    <xf numFmtId="174" fontId="10" fillId="0" borderId="0" applyFont="0" applyFill="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4" fontId="10" fillId="0" borderId="0" applyFont="0" applyFill="0" applyProtection="0"/>
    <xf numFmtId="164" fontId="10" fillId="0" borderId="0" applyFont="0" applyFill="0" applyProtection="0"/>
    <xf numFmtId="165" fontId="10" fillId="0" borderId="0" applyFont="0" applyFill="0" applyBorder="0" applyAlignment="0" applyProtection="0"/>
    <xf numFmtId="175" fontId="10" fillId="0" borderId="0" applyFont="0" applyFill="0" applyBorder="0" applyAlignment="0" applyProtection="0"/>
    <xf numFmtId="165" fontId="10" fillId="0" borderId="0" applyFont="0" applyFill="0" applyBorder="0" applyAlignment="0" applyProtection="0"/>
    <xf numFmtId="176" fontId="10" fillId="0" borderId="0" applyFont="0" applyFill="0" applyProtection="0"/>
    <xf numFmtId="0" fontId="10" fillId="0" borderId="0" applyFont="0" applyFill="0" applyProtection="0"/>
    <xf numFmtId="0" fontId="10" fillId="0" borderId="0" applyFont="0" applyFill="0" applyProtection="0"/>
    <xf numFmtId="0" fontId="10" fillId="0" borderId="0" applyFont="0" applyFill="0" applyProtection="0"/>
    <xf numFmtId="0" fontId="10" fillId="0" borderId="0" applyFont="0" applyFill="0" applyProtection="0"/>
    <xf numFmtId="0" fontId="10" fillId="0" borderId="0" applyFont="0" applyFill="0" applyProtection="0"/>
    <xf numFmtId="0" fontId="10" fillId="0" borderId="0" applyFont="0" applyFill="0" applyProtection="0"/>
    <xf numFmtId="173" fontId="10" fillId="0" borderId="0" applyFont="0" applyFill="0" applyProtection="0"/>
    <xf numFmtId="177" fontId="10" fillId="0" borderId="0" applyFont="0" applyFill="0" applyProtection="0"/>
    <xf numFmtId="177" fontId="10" fillId="0" borderId="0" applyFont="0" applyFill="0" applyProtection="0"/>
    <xf numFmtId="177" fontId="10" fillId="0" borderId="0" applyFont="0" applyFill="0" applyProtection="0"/>
    <xf numFmtId="173" fontId="10" fillId="0" borderId="0" applyFont="0" applyFill="0" applyProtection="0"/>
    <xf numFmtId="173" fontId="10" fillId="0" borderId="0" applyFont="0" applyFill="0" applyProtection="0"/>
    <xf numFmtId="176" fontId="10" fillId="0" borderId="0" applyFont="0" applyFill="0" applyProtection="0"/>
    <xf numFmtId="176" fontId="10" fillId="0" borderId="0" applyFont="0" applyFill="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8" fontId="10" fillId="0" borderId="0" applyFont="0" applyFill="0" applyProtection="0"/>
    <xf numFmtId="178" fontId="10" fillId="0" borderId="0" applyFont="0" applyFill="0" applyProtection="0"/>
    <xf numFmtId="178" fontId="10" fillId="0" borderId="0" applyFont="0" applyFill="0" applyProtection="0"/>
    <xf numFmtId="164" fontId="10" fillId="0" borderId="0" applyFont="0" applyFill="0" applyProtection="0"/>
    <xf numFmtId="164" fontId="10" fillId="0" borderId="0" applyFont="0" applyFill="0" applyProtection="0"/>
    <xf numFmtId="164" fontId="10" fillId="0" borderId="0" applyFont="0" applyFill="0" applyProtection="0"/>
    <xf numFmtId="164" fontId="10" fillId="0" borderId="0" applyFont="0" applyFill="0" applyProtection="0"/>
    <xf numFmtId="164" fontId="10" fillId="0" borderId="0" applyFont="0" applyFill="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80"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12" fontId="10" fillId="0" borderId="0" applyFont="0" applyFill="0" applyProtection="0"/>
    <xf numFmtId="12" fontId="10" fillId="0" borderId="0" applyFont="0" applyFill="0" applyProtection="0"/>
    <xf numFmtId="12" fontId="10" fillId="0" borderId="0" applyFont="0" applyFill="0" applyProtection="0"/>
    <xf numFmtId="41" fontId="14"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8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13" fontId="10" fillId="0" borderId="0" applyFont="0" applyFill="0" applyProtection="0"/>
    <xf numFmtId="13" fontId="10" fillId="0" borderId="0" applyFont="0" applyFill="0" applyProtection="0"/>
    <xf numFmtId="13" fontId="10" fillId="0" borderId="0" applyFont="0" applyFill="0" applyProtection="0"/>
    <xf numFmtId="13" fontId="10" fillId="0" borderId="0" applyFont="0" applyFill="0" applyProtection="0"/>
    <xf numFmtId="13" fontId="10" fillId="0" borderId="0" applyFont="0" applyFill="0" applyProtection="0"/>
    <xf numFmtId="9" fontId="10" fillId="0" borderId="0" applyFont="0" applyFill="0" applyBorder="0" applyAlignment="0" applyProtection="0"/>
    <xf numFmtId="0" fontId="10" fillId="0" borderId="0"/>
    <xf numFmtId="0" fontId="10" fillId="0" borderId="0"/>
    <xf numFmtId="0" fontId="10" fillId="0" borderId="0"/>
    <xf numFmtId="0" fontId="18"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3" fontId="12" fillId="0" borderId="0">
      <alignment horizontal="center" vertical="center"/>
    </xf>
    <xf numFmtId="0" fontId="21" fillId="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3" fillId="22" borderId="4" applyNumberFormat="0" applyAlignment="0" applyProtection="0"/>
    <xf numFmtId="0" fontId="24" fillId="23" borderId="4" applyNumberFormat="0" applyAlignment="0" applyProtection="0"/>
    <xf numFmtId="0" fontId="24" fillId="23" borderId="4" applyNumberFormat="0" applyAlignment="0" applyProtection="0"/>
    <xf numFmtId="0" fontId="24" fillId="23" borderId="4" applyNumberFormat="0" applyAlignment="0" applyProtection="0"/>
    <xf numFmtId="0" fontId="25" fillId="24" borderId="5" applyNumberFormat="0" applyAlignment="0" applyProtection="0"/>
    <xf numFmtId="0" fontId="25" fillId="24" borderId="5" applyNumberFormat="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5" fillId="24" borderId="5" applyNumberFormat="0" applyAlignment="0" applyProtection="0"/>
    <xf numFmtId="0" fontId="27" fillId="0" borderId="0">
      <alignment horizontal="left" vertical="top"/>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9" fillId="13" borderId="4" applyNumberFormat="0" applyAlignment="0" applyProtection="0"/>
    <xf numFmtId="0" fontId="29" fillId="13" borderId="4" applyNumberFormat="0" applyAlignment="0" applyProtection="0"/>
    <xf numFmtId="0" fontId="29" fillId="13" borderId="4" applyNumberFormat="0" applyAlignment="0" applyProtection="0"/>
    <xf numFmtId="0" fontId="10" fillId="27" borderId="1" applyNumberFormat="0" applyFont="0" applyFill="0" applyBorder="0" applyAlignment="0" applyProtection="0">
      <alignment horizontal="center" vertical="center" wrapText="1"/>
      <protection locked="0"/>
    </xf>
    <xf numFmtId="0" fontId="30" fillId="0" borderId="0" applyNumberFormat="0" applyFill="0" applyBorder="0" applyAlignment="0" applyProtection="0"/>
    <xf numFmtId="0" fontId="31" fillId="0" borderId="0">
      <alignment horizontal="centerContinuous"/>
    </xf>
    <xf numFmtId="0" fontId="22" fillId="4" borderId="0" applyNumberFormat="0" applyBorder="0" applyAlignment="0" applyProtection="0"/>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9" fillId="7" borderId="4" applyNumberFormat="0" applyAlignment="0" applyProtection="0"/>
    <xf numFmtId="0" fontId="35" fillId="0" borderId="10" applyNumberFormat="0" applyFill="0" applyAlignment="0" applyProtection="0"/>
    <xf numFmtId="174" fontId="10" fillId="0" borderId="0" applyFont="0" applyFill="0" applyProtection="0"/>
    <xf numFmtId="182" fontId="10" fillId="0" borderId="0" applyFont="0" applyFill="0" applyBorder="0" applyAlignment="0" applyProtection="0"/>
    <xf numFmtId="167"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67" fontId="10" fillId="0" borderId="0" applyFont="0" applyFill="0" applyBorder="0" applyAlignment="0" applyProtection="0"/>
    <xf numFmtId="182" fontId="10" fillId="0" borderId="0" applyFont="0" applyFill="0" applyBorder="0" applyAlignment="0" applyProtection="0"/>
    <xf numFmtId="184" fontId="10" fillId="0" borderId="0" applyFont="0" applyFill="0" applyBorder="0" applyAlignment="0" applyProtection="0"/>
    <xf numFmtId="185" fontId="10" fillId="0" borderId="0" applyFont="0" applyFill="0" applyBorder="0" applyAlignment="0" applyProtection="0"/>
    <xf numFmtId="0" fontId="10" fillId="0" borderId="0" applyFont="0" applyFill="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0" fillId="0" borderId="0"/>
    <xf numFmtId="0" fontId="37" fillId="0" borderId="0"/>
    <xf numFmtId="0" fontId="19" fillId="0" borderId="0"/>
    <xf numFmtId="0" fontId="19" fillId="0" borderId="0"/>
    <xf numFmtId="0" fontId="19" fillId="0" borderId="0"/>
    <xf numFmtId="0" fontId="19" fillId="0" borderId="0"/>
    <xf numFmtId="0" fontId="37" fillId="0" borderId="0"/>
    <xf numFmtId="0" fontId="10" fillId="0" borderId="0"/>
    <xf numFmtId="0" fontId="10" fillId="10" borderId="11" applyNumberFormat="0" applyFont="0" applyAlignment="0" applyProtection="0"/>
    <xf numFmtId="0" fontId="10" fillId="10" borderId="11" applyNumberFormat="0" applyFont="0" applyAlignment="0" applyProtection="0"/>
    <xf numFmtId="0" fontId="10" fillId="10" borderId="11" applyNumberFormat="0" applyFont="0" applyAlignment="0" applyProtection="0"/>
    <xf numFmtId="0" fontId="10" fillId="10" borderId="11" applyNumberFormat="0" applyFont="0" applyAlignment="0" applyProtection="0"/>
    <xf numFmtId="0" fontId="38" fillId="22" borderId="12" applyNumberFormat="0" applyAlignment="0" applyProtection="0"/>
    <xf numFmtId="13" fontId="10" fillId="0" borderId="0" applyFont="0" applyFill="0" applyProtection="0"/>
    <xf numFmtId="13" fontId="10" fillId="0" borderId="0" applyFont="0" applyFill="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3" fontId="10" fillId="0" borderId="0" applyFont="0" applyFill="0" applyBorder="0" applyAlignment="0" applyProtection="0"/>
    <xf numFmtId="0" fontId="38" fillId="23" borderId="12" applyNumberFormat="0" applyAlignment="0" applyProtection="0"/>
    <xf numFmtId="0" fontId="38" fillId="23" borderId="12" applyNumberFormat="0" applyAlignment="0" applyProtection="0"/>
    <xf numFmtId="0" fontId="38" fillId="23" borderId="12"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9" fillId="0" borderId="2" applyBorder="0">
      <alignment horizontal="center"/>
    </xf>
    <xf numFmtId="0" fontId="40" fillId="0" borderId="0" applyNumberFormat="0" applyFill="0" applyBorder="0" applyAlignment="0" applyProtection="0"/>
    <xf numFmtId="0" fontId="41" fillId="0" borderId="0">
      <alignment horizontal="left" vertical="top"/>
    </xf>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10" fillId="0" borderId="0">
      <alignment horizontal="left" vertical="top"/>
    </xf>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15" fillId="0" borderId="0">
      <alignment horizontal="left" vertical="top"/>
    </xf>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39" fillId="0" borderId="0">
      <alignment horizontal="left" vertical="top"/>
    </xf>
    <xf numFmtId="0" fontId="26" fillId="0" borderId="0" applyNumberFormat="0" applyFill="0" applyBorder="0" applyAlignment="0" applyProtection="0"/>
    <xf numFmtId="180"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9" fillId="0" borderId="0"/>
    <xf numFmtId="0" fontId="52" fillId="0" borderId="0"/>
    <xf numFmtId="0" fontId="8" fillId="0" borderId="0"/>
    <xf numFmtId="0" fontId="7" fillId="0" borderId="0"/>
    <xf numFmtId="186" fontId="10" fillId="0" borderId="0"/>
    <xf numFmtId="0" fontId="6" fillId="0" borderId="0"/>
    <xf numFmtId="0" fontId="5" fillId="0" borderId="0"/>
    <xf numFmtId="0" fontId="4" fillId="0" borderId="0"/>
    <xf numFmtId="0" fontId="3" fillId="0" borderId="0"/>
    <xf numFmtId="0" fontId="3"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9" fontId="84" fillId="0" borderId="0" applyFont="0" applyFill="0" applyBorder="0" applyAlignment="0" applyProtection="0"/>
    <xf numFmtId="0" fontId="2" fillId="0" borderId="0"/>
    <xf numFmtId="0" fontId="10" fillId="0" borderId="0"/>
    <xf numFmtId="0" fontId="90" fillId="0" borderId="0" applyNumberForma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1" fontId="14" fillId="0" borderId="0" applyFont="0" applyFill="0" applyBorder="0" applyAlignment="0" applyProtection="0"/>
    <xf numFmtId="0" fontId="23" fillId="22" borderId="72" applyNumberFormat="0" applyAlignment="0" applyProtection="0"/>
    <xf numFmtId="0" fontId="24" fillId="23" borderId="72" applyNumberFormat="0" applyAlignment="0" applyProtection="0"/>
    <xf numFmtId="0" fontId="24" fillId="23" borderId="72" applyNumberFormat="0" applyAlignment="0" applyProtection="0"/>
    <xf numFmtId="0" fontId="24" fillId="23" borderId="72" applyNumberFormat="0" applyAlignment="0" applyProtection="0"/>
    <xf numFmtId="0" fontId="29" fillId="13" borderId="72" applyNumberFormat="0" applyAlignment="0" applyProtection="0"/>
    <xf numFmtId="0" fontId="29" fillId="13" borderId="72" applyNumberFormat="0" applyAlignment="0" applyProtection="0"/>
    <xf numFmtId="0" fontId="29" fillId="13" borderId="72" applyNumberFormat="0" applyAlignment="0" applyProtection="0"/>
    <xf numFmtId="0" fontId="10" fillId="27" borderId="41" applyNumberFormat="0" applyFont="0" applyFill="0" applyBorder="0" applyAlignment="0" applyProtection="0">
      <alignment horizontal="center" vertical="center" wrapText="1"/>
      <protection locked="0"/>
    </xf>
    <xf numFmtId="0" fontId="29" fillId="7" borderId="72" applyNumberFormat="0" applyAlignment="0" applyProtection="0"/>
    <xf numFmtId="0" fontId="10" fillId="10" borderId="73" applyNumberFormat="0" applyFont="0" applyAlignment="0" applyProtection="0"/>
    <xf numFmtId="0" fontId="10" fillId="10" borderId="73" applyNumberFormat="0" applyFont="0" applyAlignment="0" applyProtection="0"/>
    <xf numFmtId="0" fontId="10" fillId="10" borderId="73" applyNumberFormat="0" applyFont="0" applyAlignment="0" applyProtection="0"/>
    <xf numFmtId="0" fontId="10" fillId="10" borderId="73" applyNumberFormat="0" applyFont="0" applyAlignment="0" applyProtection="0"/>
    <xf numFmtId="0" fontId="38" fillId="22"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45" fillId="0" borderId="75" applyNumberFormat="0" applyFill="0" applyAlignment="0" applyProtection="0"/>
    <xf numFmtId="0" fontId="45" fillId="0" borderId="75" applyNumberFormat="0" applyFill="0" applyAlignment="0" applyProtection="0"/>
    <xf numFmtId="0" fontId="45" fillId="0" borderId="7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41" fontId="101" fillId="0" borderId="0" applyFont="0" applyFill="0" applyBorder="0" applyAlignment="0" applyProtection="0"/>
  </cellStyleXfs>
  <cellXfs count="567">
    <xf numFmtId="0" fontId="0" fillId="0" borderId="0" xfId="0"/>
    <xf numFmtId="0" fontId="0" fillId="0" borderId="0" xfId="0" applyAlignment="1" applyProtection="1">
      <alignment vertical="center" wrapText="1"/>
    </xf>
    <xf numFmtId="0" fontId="0" fillId="0" borderId="0" xfId="0" applyFill="1" applyAlignment="1" applyProtection="1">
      <alignment vertical="center" wrapText="1"/>
    </xf>
    <xf numFmtId="0" fontId="48" fillId="0" borderId="0" xfId="344" applyFont="1" applyAlignment="1">
      <alignment vertical="center"/>
    </xf>
    <xf numFmtId="0" fontId="48" fillId="33" borderId="1" xfId="344" applyFont="1" applyFill="1" applyBorder="1" applyAlignment="1">
      <alignment horizontal="justify" vertical="center" wrapText="1"/>
    </xf>
    <xf numFmtId="0" fontId="48" fillId="33" borderId="1" xfId="344" applyFont="1" applyFill="1" applyBorder="1" applyAlignment="1">
      <alignment vertical="center"/>
    </xf>
    <xf numFmtId="0" fontId="50" fillId="33" borderId="1" xfId="344" applyFont="1" applyFill="1" applyBorder="1" applyAlignment="1">
      <alignment horizontal="center" vertical="center" wrapText="1"/>
    </xf>
    <xf numFmtId="0" fontId="14" fillId="30" borderId="0" xfId="350" applyFont="1" applyFill="1" applyBorder="1" applyAlignment="1">
      <alignment horizontal="center" vertical="center" wrapText="1"/>
    </xf>
    <xf numFmtId="0" fontId="48" fillId="0" borderId="0" xfId="350" applyFont="1" applyAlignment="1">
      <alignment vertical="center"/>
    </xf>
    <xf numFmtId="0" fontId="48" fillId="0" borderId="0" xfId="350" applyFont="1" applyFill="1" applyAlignment="1">
      <alignment vertical="center"/>
    </xf>
    <xf numFmtId="0" fontId="62" fillId="0" borderId="0" xfId="351" applyFont="1"/>
    <xf numFmtId="0" fontId="48" fillId="0" borderId="1" xfId="344" applyFont="1" applyFill="1" applyBorder="1" applyAlignment="1">
      <alignment horizontal="center" vertical="center"/>
    </xf>
    <xf numFmtId="0" fontId="50" fillId="30" borderId="1" xfId="350" applyFont="1" applyFill="1" applyBorder="1" applyAlignment="1">
      <alignment vertical="center" wrapText="1"/>
    </xf>
    <xf numFmtId="0" fontId="49" fillId="30" borderId="1" xfId="350" applyFont="1" applyFill="1" applyBorder="1" applyAlignment="1">
      <alignment horizontal="center" vertical="center" wrapText="1"/>
    </xf>
    <xf numFmtId="0" fontId="59" fillId="32" borderId="1" xfId="350" applyFont="1" applyFill="1" applyBorder="1" applyAlignment="1">
      <alignment vertical="center"/>
    </xf>
    <xf numFmtId="0" fontId="48" fillId="32" borderId="1" xfId="350" applyFont="1" applyFill="1" applyBorder="1" applyAlignment="1">
      <alignment vertical="center"/>
    </xf>
    <xf numFmtId="0" fontId="66" fillId="0" borderId="0" xfId="104" applyFont="1"/>
    <xf numFmtId="0" fontId="10" fillId="0" borderId="0" xfId="104"/>
    <xf numFmtId="0" fontId="10" fillId="30" borderId="0" xfId="104" applyFont="1" applyFill="1"/>
    <xf numFmtId="0" fontId="58" fillId="0" borderId="0" xfId="104" applyFont="1"/>
    <xf numFmtId="0" fontId="14" fillId="0" borderId="0" xfId="104" applyFont="1"/>
    <xf numFmtId="0" fontId="71" fillId="28" borderId="33" xfId="356" applyFont="1" applyFill="1" applyBorder="1" applyAlignment="1">
      <alignment horizontal="center" vertical="center"/>
    </xf>
    <xf numFmtId="0" fontId="71" fillId="28" borderId="25" xfId="356" applyFont="1" applyFill="1" applyBorder="1" applyAlignment="1">
      <alignment horizontal="center" vertical="center" wrapText="1"/>
    </xf>
    <xf numFmtId="0" fontId="71" fillId="28" borderId="34" xfId="356" applyFont="1" applyFill="1" applyBorder="1" applyAlignment="1">
      <alignment horizontal="center" vertical="center" wrapText="1"/>
    </xf>
    <xf numFmtId="0" fontId="71" fillId="28" borderId="26" xfId="356" applyFont="1" applyFill="1" applyBorder="1" applyAlignment="1">
      <alignment horizontal="center" vertical="center" wrapText="1"/>
    </xf>
    <xf numFmtId="0" fontId="70" fillId="36" borderId="33" xfId="356" applyFont="1" applyFill="1" applyBorder="1" applyAlignment="1">
      <alignment horizontal="center" vertical="center"/>
    </xf>
    <xf numFmtId="0" fontId="72" fillId="31" borderId="38" xfId="356" applyFont="1" applyFill="1" applyBorder="1" applyAlignment="1">
      <alignment horizontal="center" vertical="center"/>
    </xf>
    <xf numFmtId="0" fontId="70" fillId="32" borderId="45" xfId="356" applyFont="1" applyFill="1" applyBorder="1" applyAlignment="1">
      <alignment horizontal="center" vertical="center"/>
    </xf>
    <xf numFmtId="190" fontId="70" fillId="32" borderId="47" xfId="356" applyNumberFormat="1" applyFont="1" applyFill="1" applyBorder="1" applyAlignment="1">
      <alignment horizontal="center" vertical="center"/>
    </xf>
    <xf numFmtId="0" fontId="10" fillId="0" borderId="0" xfId="356" applyAlignment="1">
      <alignment horizontal="center" vertical="center"/>
    </xf>
    <xf numFmtId="0" fontId="70" fillId="32" borderId="33" xfId="356" applyFont="1" applyFill="1" applyBorder="1" applyAlignment="1">
      <alignment horizontal="center" vertical="center"/>
    </xf>
    <xf numFmtId="190" fontId="71" fillId="31" borderId="43" xfId="356" applyNumberFormat="1" applyFont="1" applyFill="1" applyBorder="1" applyAlignment="1">
      <alignment horizontal="center" vertical="center"/>
    </xf>
    <xf numFmtId="4" fontId="71" fillId="31" borderId="43" xfId="356" applyNumberFormat="1" applyFont="1" applyFill="1" applyBorder="1" applyAlignment="1">
      <alignment horizontal="center" vertical="center"/>
    </xf>
    <xf numFmtId="9" fontId="71" fillId="31" borderId="43" xfId="356" applyNumberFormat="1" applyFont="1" applyFill="1" applyBorder="1" applyAlignment="1">
      <alignment horizontal="center" vertical="center"/>
    </xf>
    <xf numFmtId="0" fontId="48" fillId="0" borderId="1" xfId="344" applyFont="1" applyFill="1" applyBorder="1" applyAlignment="1">
      <alignment horizontal="center" vertical="center" wrapText="1"/>
    </xf>
    <xf numFmtId="0" fontId="62" fillId="0" borderId="41" xfId="351" applyFont="1" applyBorder="1" applyAlignment="1">
      <alignment horizontal="center" vertical="center"/>
    </xf>
    <xf numFmtId="21" fontId="62" fillId="0" borderId="41" xfId="351" applyNumberFormat="1" applyFont="1" applyBorder="1" applyAlignment="1">
      <alignment horizontal="center" vertical="center"/>
    </xf>
    <xf numFmtId="0" fontId="62" fillId="0" borderId="41" xfId="351" applyFont="1" applyBorder="1" applyAlignment="1">
      <alignment horizontal="left" vertical="center" wrapText="1"/>
    </xf>
    <xf numFmtId="0" fontId="62" fillId="0" borderId="41" xfId="351" applyFont="1" applyBorder="1" applyAlignment="1">
      <alignment horizontal="center" vertical="center" wrapText="1"/>
    </xf>
    <xf numFmtId="49" fontId="62" fillId="0" borderId="53" xfId="351" applyNumberFormat="1" applyFont="1" applyBorder="1" applyAlignment="1">
      <alignment horizontal="center" vertical="center"/>
    </xf>
    <xf numFmtId="0" fontId="62" fillId="0" borderId="53" xfId="351" applyFont="1" applyBorder="1" applyAlignment="1">
      <alignment horizontal="center" vertical="center"/>
    </xf>
    <xf numFmtId="21" fontId="62" fillId="0" borderId="53" xfId="351" applyNumberFormat="1" applyFont="1" applyBorder="1" applyAlignment="1">
      <alignment horizontal="center" vertical="center"/>
    </xf>
    <xf numFmtId="0" fontId="62" fillId="0" borderId="53" xfId="351" applyFont="1" applyBorder="1" applyAlignment="1">
      <alignment horizontal="left" vertical="center" wrapText="1"/>
    </xf>
    <xf numFmtId="0" fontId="64" fillId="29" borderId="41" xfId="351" applyFont="1" applyFill="1" applyBorder="1" applyAlignment="1">
      <alignment horizontal="center" vertical="center"/>
    </xf>
    <xf numFmtId="0" fontId="64" fillId="29" borderId="41" xfId="351" applyFont="1" applyFill="1" applyBorder="1" applyAlignment="1">
      <alignment horizontal="center" vertical="center" wrapText="1"/>
    </xf>
    <xf numFmtId="0" fontId="41" fillId="0" borderId="41" xfId="0" applyFont="1" applyFill="1" applyBorder="1" applyAlignment="1" applyProtection="1">
      <alignment horizontal="center" vertical="center" wrapText="1"/>
    </xf>
    <xf numFmtId="0" fontId="41" fillId="0" borderId="41" xfId="2" applyFont="1" applyBorder="1" applyAlignment="1" applyProtection="1">
      <alignment horizontal="center" vertical="center" wrapText="1"/>
    </xf>
    <xf numFmtId="49" fontId="58" fillId="0" borderId="41" xfId="0" applyNumberFormat="1" applyFont="1" applyFill="1" applyBorder="1" applyAlignment="1" applyProtection="1">
      <alignment horizontal="center" vertical="center" wrapText="1"/>
    </xf>
    <xf numFmtId="0" fontId="58" fillId="0" borderId="41" xfId="0" applyFont="1" applyBorder="1" applyAlignment="1">
      <alignment vertical="center"/>
    </xf>
    <xf numFmtId="0" fontId="64" fillId="0" borderId="20" xfId="351" applyFont="1" applyFill="1" applyBorder="1" applyAlignment="1">
      <alignment wrapText="1"/>
    </xf>
    <xf numFmtId="0" fontId="64" fillId="0" borderId="21" xfId="351" applyFont="1" applyFill="1" applyBorder="1" applyAlignment="1">
      <alignment vertical="center" wrapText="1"/>
    </xf>
    <xf numFmtId="0" fontId="64" fillId="0" borderId="17" xfId="351" applyFont="1" applyFill="1" applyBorder="1" applyAlignment="1">
      <alignment vertical="center" wrapText="1"/>
    </xf>
    <xf numFmtId="0" fontId="62" fillId="0" borderId="53" xfId="351" applyFont="1" applyBorder="1" applyAlignment="1">
      <alignment horizontal="center" vertical="center" wrapText="1"/>
    </xf>
    <xf numFmtId="0" fontId="62" fillId="33" borderId="1" xfId="350" applyFont="1" applyFill="1" applyBorder="1" applyAlignment="1">
      <alignment horizontal="center" vertical="center" wrapText="1"/>
    </xf>
    <xf numFmtId="0" fontId="77" fillId="33" borderId="1" xfId="350" applyFont="1" applyFill="1" applyBorder="1" applyAlignment="1">
      <alignment vertical="center" wrapText="1"/>
    </xf>
    <xf numFmtId="0" fontId="64" fillId="33" borderId="1" xfId="350" applyFont="1" applyFill="1" applyBorder="1" applyAlignment="1">
      <alignment horizontal="center" vertical="center" wrapText="1"/>
    </xf>
    <xf numFmtId="0" fontId="62" fillId="0" borderId="0" xfId="350" applyFont="1" applyFill="1" applyAlignment="1">
      <alignment vertical="center"/>
    </xf>
    <xf numFmtId="3" fontId="64" fillId="33" borderId="1" xfId="350" applyNumberFormat="1" applyFont="1" applyFill="1" applyBorder="1" applyAlignment="1">
      <alignment horizontal="center" vertical="center" wrapText="1"/>
    </xf>
    <xf numFmtId="0" fontId="41" fillId="30" borderId="3" xfId="350" applyFont="1" applyFill="1" applyBorder="1" applyAlignment="1">
      <alignment horizontal="center" vertical="center" wrapText="1"/>
    </xf>
    <xf numFmtId="0" fontId="62" fillId="30" borderId="1" xfId="350" applyFont="1" applyFill="1" applyBorder="1" applyAlignment="1">
      <alignment horizontal="center" vertical="center" wrapText="1"/>
    </xf>
    <xf numFmtId="0" fontId="64" fillId="32" borderId="1" xfId="350" applyFont="1" applyFill="1" applyBorder="1" applyAlignment="1">
      <alignment horizontal="center" vertical="center" wrapText="1"/>
    </xf>
    <xf numFmtId="0" fontId="62" fillId="0" borderId="0" xfId="350" applyFont="1" applyAlignment="1">
      <alignment vertical="center"/>
    </xf>
    <xf numFmtId="0" fontId="14" fillId="0" borderId="51" xfId="0" applyFont="1" applyFill="1" applyBorder="1" applyAlignment="1" applyProtection="1">
      <alignment horizontal="center" vertical="center" wrapText="1"/>
    </xf>
    <xf numFmtId="49" fontId="49" fillId="33" borderId="1" xfId="344" applyNumberFormat="1" applyFont="1" applyFill="1" applyBorder="1" applyAlignment="1">
      <alignment horizontal="center" vertical="center" wrapText="1"/>
    </xf>
    <xf numFmtId="0" fontId="49" fillId="33" borderId="1" xfId="344" applyFont="1" applyFill="1" applyBorder="1" applyAlignment="1">
      <alignment horizontal="left" vertical="center" wrapText="1"/>
    </xf>
    <xf numFmtId="0" fontId="48" fillId="0" borderId="0" xfId="350" applyFont="1" applyFill="1" applyBorder="1" applyAlignment="1">
      <alignment vertical="center"/>
    </xf>
    <xf numFmtId="0" fontId="70" fillId="36" borderId="34" xfId="356" applyFont="1" applyFill="1" applyBorder="1" applyAlignment="1">
      <alignment horizontal="left" vertical="center" wrapText="1"/>
    </xf>
    <xf numFmtId="0" fontId="66" fillId="36" borderId="34" xfId="356" applyFont="1" applyFill="1" applyBorder="1" applyAlignment="1">
      <alignment vertical="center"/>
    </xf>
    <xf numFmtId="0" fontId="66" fillId="36" borderId="39" xfId="356" applyFont="1" applyFill="1" applyBorder="1" applyAlignment="1">
      <alignment vertical="center"/>
    </xf>
    <xf numFmtId="0" fontId="66" fillId="36" borderId="40" xfId="356" applyFont="1" applyFill="1" applyBorder="1" applyAlignment="1">
      <alignment vertical="center"/>
    </xf>
    <xf numFmtId="0" fontId="70" fillId="28" borderId="33" xfId="356" applyFont="1" applyFill="1" applyBorder="1" applyAlignment="1">
      <alignment horizontal="center" vertical="center"/>
    </xf>
    <xf numFmtId="0" fontId="70" fillId="28" borderId="34" xfId="356" applyFont="1" applyFill="1" applyBorder="1" applyAlignment="1">
      <alignment horizontal="justify" vertical="center" wrapText="1"/>
    </xf>
    <xf numFmtId="0" fontId="72" fillId="28" borderId="34" xfId="356" applyFont="1" applyFill="1" applyBorder="1" applyAlignment="1">
      <alignment vertical="center"/>
    </xf>
    <xf numFmtId="0" fontId="72" fillId="28" borderId="39" xfId="356" applyFont="1" applyFill="1" applyBorder="1" applyAlignment="1">
      <alignment vertical="center"/>
    </xf>
    <xf numFmtId="191" fontId="72" fillId="28" borderId="40" xfId="356" applyNumberFormat="1" applyFont="1" applyFill="1" applyBorder="1" applyAlignment="1">
      <alignment vertical="center"/>
    </xf>
    <xf numFmtId="0" fontId="72" fillId="36" borderId="34" xfId="356" applyFont="1" applyFill="1" applyBorder="1" applyAlignment="1">
      <alignment vertical="center"/>
    </xf>
    <xf numFmtId="0" fontId="72" fillId="36" borderId="39" xfId="356" applyFont="1" applyFill="1" applyBorder="1" applyAlignment="1">
      <alignment vertical="center"/>
    </xf>
    <xf numFmtId="191" fontId="72" fillId="36" borderId="40" xfId="356" applyNumberFormat="1" applyFont="1" applyFill="1" applyBorder="1" applyAlignment="1">
      <alignment vertical="center"/>
    </xf>
    <xf numFmtId="2" fontId="72" fillId="28" borderId="34" xfId="356" applyNumberFormat="1" applyFont="1" applyFill="1" applyBorder="1" applyAlignment="1">
      <alignment vertical="center"/>
    </xf>
    <xf numFmtId="2" fontId="72" fillId="28" borderId="39" xfId="356" applyNumberFormat="1" applyFont="1" applyFill="1" applyBorder="1" applyAlignment="1">
      <alignment vertical="center"/>
    </xf>
    <xf numFmtId="2" fontId="72" fillId="36" borderId="34" xfId="356" applyNumberFormat="1" applyFont="1" applyFill="1" applyBorder="1" applyAlignment="1">
      <alignment vertical="center"/>
    </xf>
    <xf numFmtId="2" fontId="72" fillId="36" borderId="39" xfId="356" applyNumberFormat="1" applyFont="1" applyFill="1" applyBorder="1" applyAlignment="1">
      <alignment vertical="center"/>
    </xf>
    <xf numFmtId="9" fontId="71" fillId="31" borderId="54" xfId="356" applyNumberFormat="1" applyFont="1" applyFill="1" applyBorder="1" applyAlignment="1">
      <alignment horizontal="center" vertical="center"/>
    </xf>
    <xf numFmtId="9" fontId="70" fillId="33" borderId="39" xfId="356" applyNumberFormat="1" applyFont="1" applyFill="1" applyBorder="1" applyAlignment="1">
      <alignment horizontal="center" vertical="center" wrapText="1"/>
    </xf>
    <xf numFmtId="0" fontId="71" fillId="28" borderId="42" xfId="356" applyFont="1" applyFill="1" applyBorder="1" applyAlignment="1">
      <alignment horizontal="center" vertical="center" wrapText="1"/>
    </xf>
    <xf numFmtId="49" fontId="58" fillId="0" borderId="0" xfId="0" applyNumberFormat="1" applyFont="1" applyFill="1" applyBorder="1" applyAlignment="1" applyProtection="1">
      <alignment horizontal="center" vertical="center" wrapText="1"/>
    </xf>
    <xf numFmtId="0" fontId="58" fillId="0" borderId="0" xfId="0" applyFont="1" applyBorder="1" applyAlignment="1">
      <alignment vertical="center"/>
    </xf>
    <xf numFmtId="0" fontId="0" fillId="0" borderId="0" xfId="0" applyFill="1" applyBorder="1" applyAlignment="1" applyProtection="1">
      <alignment vertical="center" wrapText="1"/>
    </xf>
    <xf numFmtId="0" fontId="0" fillId="0" borderId="0" xfId="0" applyBorder="1" applyAlignment="1" applyProtection="1">
      <alignment vertical="center" wrapText="1"/>
    </xf>
    <xf numFmtId="0" fontId="0" fillId="0" borderId="0" xfId="0" applyBorder="1" applyAlignment="1" applyProtection="1">
      <alignment horizontal="left" vertical="center" wrapText="1"/>
    </xf>
    <xf numFmtId="0" fontId="10" fillId="0" borderId="0" xfId="0" applyFont="1" applyBorder="1" applyAlignment="1" applyProtection="1">
      <alignment horizontal="left" vertical="center"/>
    </xf>
    <xf numFmtId="189" fontId="62" fillId="0" borderId="53" xfId="351" applyNumberFormat="1" applyFont="1" applyBorder="1" applyAlignment="1">
      <alignment horizontal="center" vertical="center" wrapText="1"/>
    </xf>
    <xf numFmtId="3" fontId="62" fillId="0" borderId="41" xfId="351" applyNumberFormat="1" applyFont="1" applyBorder="1" applyAlignment="1">
      <alignment horizontal="center" vertical="center" wrapText="1"/>
    </xf>
    <xf numFmtId="189" fontId="62" fillId="0" borderId="41" xfId="351" applyNumberFormat="1" applyFont="1" applyBorder="1" applyAlignment="1">
      <alignment horizontal="center" vertical="center" wrapText="1"/>
    </xf>
    <xf numFmtId="10" fontId="70" fillId="33" borderId="34" xfId="356" applyNumberFormat="1" applyFont="1" applyFill="1" applyBorder="1" applyAlignment="1">
      <alignment horizontal="center" vertical="center" wrapText="1"/>
    </xf>
    <xf numFmtId="10" fontId="71" fillId="31" borderId="43" xfId="356" applyNumberFormat="1" applyFont="1" applyFill="1" applyBorder="1" applyAlignment="1">
      <alignment horizontal="center" vertical="center"/>
    </xf>
    <xf numFmtId="0" fontId="71" fillId="31" borderId="43" xfId="356" applyFont="1" applyFill="1" applyBorder="1" applyAlignment="1">
      <alignment horizontal="left" vertical="center" wrapText="1"/>
    </xf>
    <xf numFmtId="0" fontId="10" fillId="0" borderId="0" xfId="104" applyFont="1"/>
    <xf numFmtId="0" fontId="76" fillId="0" borderId="0" xfId="104" applyFont="1" applyAlignment="1"/>
    <xf numFmtId="0" fontId="76" fillId="0" borderId="0" xfId="104" applyFont="1" applyAlignment="1">
      <alignment vertical="center"/>
    </xf>
    <xf numFmtId="0" fontId="60" fillId="0" borderId="0" xfId="104" applyFont="1" applyAlignment="1">
      <alignment vertical="center"/>
    </xf>
    <xf numFmtId="0" fontId="67" fillId="0" borderId="0" xfId="104" applyFont="1"/>
    <xf numFmtId="0" fontId="89" fillId="0" borderId="0" xfId="104" applyFont="1" applyAlignment="1">
      <alignment horizontal="center" vertical="center"/>
    </xf>
    <xf numFmtId="0" fontId="91" fillId="0" borderId="0" xfId="104" applyFont="1" applyAlignment="1">
      <alignment horizontal="center" vertical="center"/>
    </xf>
    <xf numFmtId="0" fontId="92" fillId="0" borderId="0" xfId="104" applyFont="1"/>
    <xf numFmtId="0" fontId="10" fillId="0" borderId="0" xfId="356" applyAlignment="1">
      <alignment vertical="center"/>
    </xf>
    <xf numFmtId="0" fontId="72" fillId="30" borderId="38" xfId="356" applyFont="1" applyFill="1" applyBorder="1" applyAlignment="1">
      <alignment horizontal="center" vertical="center"/>
    </xf>
    <xf numFmtId="0" fontId="70" fillId="32" borderId="46" xfId="356" applyFont="1" applyFill="1" applyBorder="1" applyAlignment="1">
      <alignment horizontal="left" vertical="center" wrapText="1"/>
    </xf>
    <xf numFmtId="0" fontId="66" fillId="32" borderId="46" xfId="356" applyFont="1" applyFill="1" applyBorder="1" applyAlignment="1">
      <alignment vertical="center"/>
    </xf>
    <xf numFmtId="0" fontId="66" fillId="32" borderId="55" xfId="356" applyFont="1" applyFill="1" applyBorder="1" applyAlignment="1">
      <alignment vertical="center"/>
    </xf>
    <xf numFmtId="0" fontId="70" fillId="32" borderId="34" xfId="356" applyFont="1" applyFill="1" applyBorder="1" applyAlignment="1">
      <alignment horizontal="left" vertical="center" wrapText="1"/>
    </xf>
    <xf numFmtId="0" fontId="66" fillId="32" borderId="34" xfId="356" applyFont="1" applyFill="1" applyBorder="1" applyAlignment="1">
      <alignment vertical="center"/>
    </xf>
    <xf numFmtId="0" fontId="66" fillId="32" borderId="39" xfId="356" applyFont="1" applyFill="1" applyBorder="1" applyAlignment="1">
      <alignment vertical="center"/>
    </xf>
    <xf numFmtId="190" fontId="70" fillId="32" borderId="40" xfId="356" applyNumberFormat="1" applyFont="1" applyFill="1" applyBorder="1" applyAlignment="1">
      <alignment horizontal="center" vertical="center"/>
    </xf>
    <xf numFmtId="190" fontId="71" fillId="31" borderId="44" xfId="356" applyNumberFormat="1" applyFont="1" applyFill="1" applyBorder="1" applyAlignment="1">
      <alignment horizontal="center" vertical="center"/>
    </xf>
    <xf numFmtId="0" fontId="71" fillId="30" borderId="43" xfId="356" applyFont="1" applyFill="1" applyBorder="1" applyAlignment="1">
      <alignment horizontal="left" vertical="center" wrapText="1"/>
    </xf>
    <xf numFmtId="190" fontId="71" fillId="30" borderId="43" xfId="356" applyNumberFormat="1" applyFont="1" applyFill="1" applyBorder="1" applyAlignment="1">
      <alignment horizontal="center" vertical="center"/>
    </xf>
    <xf numFmtId="4" fontId="71" fillId="30" borderId="43" xfId="356" applyNumberFormat="1" applyFont="1" applyFill="1" applyBorder="1" applyAlignment="1">
      <alignment horizontal="center" vertical="center"/>
    </xf>
    <xf numFmtId="9" fontId="71" fillId="30" borderId="43" xfId="356" applyNumberFormat="1" applyFont="1" applyFill="1" applyBorder="1" applyAlignment="1">
      <alignment horizontal="center" vertical="center"/>
    </xf>
    <xf numFmtId="9" fontId="71" fillId="30" borderId="54" xfId="356" applyNumberFormat="1" applyFont="1" applyFill="1" applyBorder="1" applyAlignment="1">
      <alignment horizontal="center" vertical="center"/>
    </xf>
    <xf numFmtId="190" fontId="71" fillId="30" borderId="44" xfId="356" applyNumberFormat="1" applyFont="1" applyFill="1" applyBorder="1" applyAlignment="1">
      <alignment horizontal="center" vertical="center"/>
    </xf>
    <xf numFmtId="10" fontId="68" fillId="28" borderId="58" xfId="343" applyNumberFormat="1" applyFont="1" applyFill="1" applyBorder="1" applyAlignment="1">
      <alignment horizontal="center" vertical="center"/>
    </xf>
    <xf numFmtId="0" fontId="62" fillId="0" borderId="0" xfId="420" applyFont="1" applyFill="1" applyAlignment="1">
      <alignment horizontal="justify" vertical="center"/>
    </xf>
    <xf numFmtId="0" fontId="85" fillId="32" borderId="41" xfId="420" applyFont="1" applyFill="1" applyBorder="1" applyAlignment="1">
      <alignment horizontal="center" vertical="center"/>
    </xf>
    <xf numFmtId="0" fontId="54" fillId="0" borderId="0" xfId="349" applyFont="1" applyProtection="1">
      <protection hidden="1"/>
    </xf>
    <xf numFmtId="0" fontId="0" fillId="0" borderId="0" xfId="0" applyProtection="1">
      <protection hidden="1"/>
    </xf>
    <xf numFmtId="0" fontId="10" fillId="0" borderId="0" xfId="0" applyFont="1" applyProtection="1">
      <protection hidden="1"/>
    </xf>
    <xf numFmtId="0" fontId="12" fillId="29" borderId="41" xfId="0" applyFont="1" applyFill="1" applyBorder="1" applyAlignment="1" applyProtection="1">
      <alignment horizontal="center" vertical="center"/>
      <protection hidden="1"/>
    </xf>
    <xf numFmtId="0" fontId="58" fillId="0" borderId="0" xfId="0" applyFont="1" applyAlignment="1" applyProtection="1">
      <alignment vertical="center"/>
      <protection hidden="1"/>
    </xf>
    <xf numFmtId="0" fontId="0" fillId="0" borderId="0" xfId="0" applyAlignment="1" applyProtection="1">
      <alignment vertical="center"/>
      <protection hidden="1"/>
    </xf>
    <xf numFmtId="191" fontId="12" fillId="39" borderId="41" xfId="0" applyNumberFormat="1" applyFont="1" applyFill="1" applyBorder="1" applyAlignment="1" applyProtection="1">
      <alignment horizontal="center" vertical="center"/>
      <protection hidden="1"/>
    </xf>
    <xf numFmtId="191" fontId="0" fillId="0" borderId="41" xfId="0" applyNumberFormat="1" applyBorder="1" applyAlignment="1" applyProtection="1">
      <alignment horizontal="center" vertical="center"/>
      <protection hidden="1"/>
    </xf>
    <xf numFmtId="193" fontId="0" fillId="0" borderId="41" xfId="1" applyNumberFormat="1" applyFont="1" applyBorder="1" applyAlignment="1" applyProtection="1">
      <alignment horizontal="center" vertical="center"/>
      <protection hidden="1"/>
    </xf>
    <xf numFmtId="10" fontId="0" fillId="0" borderId="41" xfId="357" applyNumberFormat="1" applyFont="1" applyBorder="1" applyAlignment="1" applyProtection="1">
      <alignment horizontal="center" vertical="center"/>
      <protection hidden="1"/>
    </xf>
    <xf numFmtId="0" fontId="54" fillId="0" borderId="0" xfId="349" applyFont="1" applyBorder="1" applyProtection="1">
      <protection hidden="1"/>
    </xf>
    <xf numFmtId="0" fontId="55" fillId="29" borderId="1" xfId="349" applyFont="1" applyFill="1" applyBorder="1" applyAlignment="1" applyProtection="1">
      <alignment horizontal="center"/>
      <protection hidden="1"/>
    </xf>
    <xf numFmtId="187" fontId="86" fillId="33" borderId="1" xfId="349" applyNumberFormat="1" applyFont="1" applyFill="1" applyBorder="1" applyAlignment="1" applyProtection="1">
      <alignment horizontal="center" vertical="center"/>
      <protection hidden="1"/>
    </xf>
    <xf numFmtId="0" fontId="55" fillId="29" borderId="1" xfId="349" applyFont="1" applyFill="1" applyBorder="1" applyAlignment="1" applyProtection="1">
      <alignment horizontal="center" vertical="center" wrapText="1"/>
      <protection hidden="1"/>
    </xf>
    <xf numFmtId="187" fontId="55" fillId="33" borderId="1" xfId="349" applyNumberFormat="1" applyFont="1" applyFill="1" applyBorder="1" applyAlignment="1" applyProtection="1">
      <alignment horizontal="center" vertical="center"/>
      <protection hidden="1"/>
    </xf>
    <xf numFmtId="0" fontId="54" fillId="0" borderId="0" xfId="349" applyFont="1" applyBorder="1" applyAlignment="1" applyProtection="1">
      <alignment horizontal="center"/>
      <protection hidden="1"/>
    </xf>
    <xf numFmtId="0" fontId="54" fillId="0" borderId="0" xfId="349" applyFont="1" applyAlignment="1" applyProtection="1">
      <alignment horizontal="left"/>
      <protection hidden="1"/>
    </xf>
    <xf numFmtId="0" fontId="56" fillId="29" borderId="1" xfId="349" applyFont="1" applyFill="1" applyBorder="1" applyAlignment="1" applyProtection="1">
      <alignment horizontal="center" vertical="center" wrapText="1"/>
      <protection hidden="1"/>
    </xf>
    <xf numFmtId="0" fontId="56" fillId="29" borderId="1" xfId="349" applyFont="1" applyFill="1" applyBorder="1" applyAlignment="1" applyProtection="1">
      <alignment vertical="center" wrapText="1"/>
      <protection hidden="1"/>
    </xf>
    <xf numFmtId="0" fontId="56" fillId="29" borderId="52" xfId="349" applyFont="1" applyFill="1" applyBorder="1" applyAlignment="1" applyProtection="1">
      <alignment horizontal="center" vertical="center" wrapText="1"/>
      <protection hidden="1"/>
    </xf>
    <xf numFmtId="0" fontId="56" fillId="0" borderId="1" xfId="349" applyFont="1" applyFill="1" applyBorder="1" applyAlignment="1" applyProtection="1">
      <alignment horizontal="center" vertical="center"/>
      <protection hidden="1"/>
    </xf>
    <xf numFmtId="0" fontId="79" fillId="0" borderId="1" xfId="349" applyFont="1" applyFill="1" applyBorder="1" applyAlignment="1" applyProtection="1">
      <alignment horizontal="center" vertical="center" wrapText="1"/>
      <protection hidden="1"/>
    </xf>
    <xf numFmtId="188" fontId="79" fillId="0" borderId="1" xfId="349" applyNumberFormat="1" applyFont="1" applyFill="1" applyBorder="1" applyAlignment="1" applyProtection="1">
      <alignment horizontal="center" vertical="center"/>
      <protection hidden="1"/>
    </xf>
    <xf numFmtId="10" fontId="79" fillId="0" borderId="41" xfId="357" applyNumberFormat="1" applyFont="1" applyFill="1" applyBorder="1" applyAlignment="1" applyProtection="1">
      <alignment horizontal="center" vertical="center"/>
      <protection hidden="1"/>
    </xf>
    <xf numFmtId="2" fontId="79" fillId="0" borderId="1" xfId="349" applyNumberFormat="1" applyFont="1" applyFill="1" applyBorder="1" applyAlignment="1" applyProtection="1">
      <alignment horizontal="center" vertical="center"/>
      <protection hidden="1"/>
    </xf>
    <xf numFmtId="2" fontId="79" fillId="0" borderId="41" xfId="349" applyNumberFormat="1" applyFont="1" applyFill="1" applyBorder="1" applyAlignment="1" applyProtection="1">
      <alignment horizontal="center" vertical="center"/>
      <protection hidden="1"/>
    </xf>
    <xf numFmtId="2" fontId="56" fillId="0" borderId="41" xfId="349" applyNumberFormat="1" applyFont="1" applyFill="1" applyBorder="1" applyAlignment="1" applyProtection="1">
      <alignment horizontal="center" vertical="center"/>
      <protection hidden="1"/>
    </xf>
    <xf numFmtId="1" fontId="83" fillId="0" borderId="1" xfId="349" applyNumberFormat="1" applyFont="1" applyFill="1" applyBorder="1" applyAlignment="1" applyProtection="1">
      <alignment horizontal="center" vertical="center"/>
      <protection hidden="1"/>
    </xf>
    <xf numFmtId="0" fontId="54" fillId="0" borderId="0" xfId="349" applyFont="1" applyAlignment="1" applyProtection="1">
      <alignment vertical="center"/>
      <protection hidden="1"/>
    </xf>
    <xf numFmtId="9" fontId="54" fillId="0" borderId="0" xfId="349" applyNumberFormat="1" applyFont="1" applyAlignment="1" applyProtection="1">
      <alignment vertical="center"/>
      <protection hidden="1"/>
    </xf>
    <xf numFmtId="4" fontId="54" fillId="0" borderId="0" xfId="349" applyNumberFormat="1" applyFont="1" applyAlignment="1" applyProtection="1">
      <alignment vertical="center"/>
      <protection hidden="1"/>
    </xf>
    <xf numFmtId="0" fontId="13" fillId="0" borderId="0" xfId="2" applyFont="1" applyFill="1" applyAlignment="1" applyProtection="1">
      <alignment vertical="center" wrapText="1"/>
      <protection hidden="1"/>
    </xf>
    <xf numFmtId="0" fontId="11" fillId="30" borderId="0" xfId="2" applyFont="1" applyFill="1" applyBorder="1" applyAlignment="1" applyProtection="1">
      <alignment horizontal="center" vertical="center" wrapText="1"/>
      <protection hidden="1"/>
    </xf>
    <xf numFmtId="0" fontId="13" fillId="30" borderId="0" xfId="2" applyFont="1" applyFill="1" applyAlignment="1" applyProtection="1">
      <alignment vertical="center" wrapText="1"/>
      <protection hidden="1"/>
    </xf>
    <xf numFmtId="0" fontId="39" fillId="29" borderId="41" xfId="2" applyFont="1" applyFill="1" applyBorder="1" applyAlignment="1" applyProtection="1">
      <alignment horizontal="center" vertical="center" wrapText="1"/>
      <protection hidden="1"/>
    </xf>
    <xf numFmtId="167" fontId="14" fillId="0" borderId="0" xfId="3" applyFont="1" applyFill="1" applyAlignment="1" applyProtection="1">
      <alignment vertical="center" wrapText="1"/>
      <protection hidden="1"/>
    </xf>
    <xf numFmtId="49" fontId="58" fillId="0" borderId="41" xfId="0" applyNumberFormat="1" applyFont="1" applyFill="1" applyBorder="1" applyAlignment="1" applyProtection="1">
      <alignment horizontal="center" vertical="center" wrapText="1"/>
      <protection hidden="1"/>
    </xf>
    <xf numFmtId="4" fontId="58" fillId="0" borderId="41" xfId="3" applyNumberFormat="1" applyFont="1" applyFill="1" applyBorder="1" applyAlignment="1" applyProtection="1">
      <alignment horizontal="left" vertical="center" wrapText="1"/>
      <protection hidden="1"/>
    </xf>
    <xf numFmtId="0" fontId="13" fillId="0" borderId="0" xfId="2" applyFont="1" applyFill="1" applyAlignment="1" applyProtection="1">
      <alignment horizontal="left" vertical="center"/>
      <protection hidden="1"/>
    </xf>
    <xf numFmtId="0" fontId="14" fillId="0" borderId="0" xfId="3" applyNumberFormat="1" applyFont="1" applyFill="1" applyAlignment="1" applyProtection="1">
      <alignment vertical="center" wrapText="1"/>
      <protection hidden="1"/>
    </xf>
    <xf numFmtId="167" fontId="14" fillId="0" borderId="0" xfId="3" applyFont="1" applyFill="1" applyAlignment="1" applyProtection="1">
      <alignment horizontal="center" vertical="center" wrapText="1"/>
      <protection hidden="1"/>
    </xf>
    <xf numFmtId="167" fontId="11" fillId="33" borderId="41" xfId="3" applyFont="1" applyFill="1" applyBorder="1" applyAlignment="1" applyProtection="1">
      <alignment horizontal="center" vertical="center" wrapText="1"/>
      <protection hidden="1"/>
    </xf>
    <xf numFmtId="167" fontId="65" fillId="0" borderId="0" xfId="3" applyFont="1" applyFill="1" applyAlignment="1" applyProtection="1">
      <alignment vertical="center" wrapText="1"/>
      <protection hidden="1"/>
    </xf>
    <xf numFmtId="0" fontId="14" fillId="0" borderId="0" xfId="2" applyNumberFormat="1" applyFont="1" applyFill="1" applyBorder="1" applyAlignment="1" applyProtection="1">
      <alignment vertical="center" wrapText="1"/>
      <protection hidden="1"/>
    </xf>
    <xf numFmtId="168" fontId="14" fillId="0" borderId="0" xfId="3" applyNumberFormat="1" applyFont="1" applyFill="1" applyBorder="1" applyAlignment="1" applyProtection="1">
      <alignment vertical="center" wrapText="1"/>
      <protection hidden="1"/>
    </xf>
    <xf numFmtId="169" fontId="13" fillId="0" borderId="0" xfId="3" applyNumberFormat="1" applyFont="1" applyFill="1" applyBorder="1" applyAlignment="1" applyProtection="1">
      <alignment horizontal="right" vertical="center" wrapText="1"/>
      <protection hidden="1"/>
    </xf>
    <xf numFmtId="170" fontId="13" fillId="0" borderId="0" xfId="3" applyNumberFormat="1" applyFont="1" applyFill="1" applyBorder="1" applyAlignment="1" applyProtection="1">
      <alignment vertical="center" wrapText="1"/>
      <protection hidden="1"/>
    </xf>
    <xf numFmtId="3" fontId="14" fillId="0" borderId="0" xfId="3" applyNumberFormat="1" applyFont="1" applyFill="1" applyBorder="1" applyAlignment="1" applyProtection="1">
      <alignment vertical="center" wrapText="1"/>
      <protection hidden="1"/>
    </xf>
    <xf numFmtId="0" fontId="14" fillId="33" borderId="41" xfId="2" applyNumberFormat="1" applyFont="1" applyFill="1" applyBorder="1" applyAlignment="1" applyProtection="1">
      <alignment horizontal="center" vertical="center" wrapText="1"/>
      <protection hidden="1"/>
    </xf>
    <xf numFmtId="0" fontId="53" fillId="33" borderId="41" xfId="0" applyFont="1" applyFill="1" applyBorder="1" applyAlignment="1" applyProtection="1">
      <alignment horizontal="center" vertical="center" textRotation="255" wrapText="1"/>
      <protection hidden="1"/>
    </xf>
    <xf numFmtId="0" fontId="58" fillId="0" borderId="41" xfId="2" applyNumberFormat="1" applyFont="1" applyFill="1" applyBorder="1" applyAlignment="1" applyProtection="1">
      <alignment horizontal="center" vertical="center" wrapText="1"/>
      <protection hidden="1"/>
    </xf>
    <xf numFmtId="4" fontId="41" fillId="0" borderId="41" xfId="2" applyNumberFormat="1" applyFont="1" applyFill="1" applyBorder="1" applyAlignment="1" applyProtection="1">
      <alignment horizontal="center" vertical="center" wrapText="1"/>
      <protection hidden="1"/>
    </xf>
    <xf numFmtId="9" fontId="58" fillId="0" borderId="41" xfId="2" applyNumberFormat="1" applyFont="1" applyFill="1" applyBorder="1" applyAlignment="1" applyProtection="1">
      <alignment horizontal="center" vertical="center" wrapText="1"/>
      <protection hidden="1"/>
    </xf>
    <xf numFmtId="0" fontId="14" fillId="0" borderId="41" xfId="3" applyNumberFormat="1" applyFont="1" applyFill="1" applyBorder="1" applyAlignment="1" applyProtection="1">
      <alignment horizontal="center" vertical="center" wrapText="1"/>
      <protection hidden="1"/>
    </xf>
    <xf numFmtId="167" fontId="14" fillId="0" borderId="0" xfId="3" applyFont="1" applyFill="1" applyBorder="1" applyAlignment="1" applyProtection="1">
      <alignment vertical="center" wrapText="1"/>
      <protection hidden="1"/>
    </xf>
    <xf numFmtId="0" fontId="13" fillId="34" borderId="41" xfId="0" applyFont="1" applyFill="1" applyBorder="1" applyAlignment="1" applyProtection="1">
      <protection hidden="1"/>
    </xf>
    <xf numFmtId="0" fontId="14" fillId="34" borderId="41" xfId="0" applyFont="1" applyFill="1" applyBorder="1" applyAlignment="1" applyProtection="1">
      <alignment horizontal="center" vertical="center"/>
      <protection hidden="1"/>
    </xf>
    <xf numFmtId="2" fontId="14" fillId="34" borderId="41" xfId="0" applyNumberFormat="1" applyFont="1" applyFill="1" applyBorder="1" applyAlignment="1" applyProtection="1">
      <alignment horizontal="center" vertical="center"/>
      <protection hidden="1"/>
    </xf>
    <xf numFmtId="0" fontId="13" fillId="0" borderId="0" xfId="2" applyNumberFormat="1" applyFont="1" applyFill="1" applyAlignment="1" applyProtection="1">
      <alignment vertical="center" wrapText="1"/>
      <protection hidden="1"/>
    </xf>
    <xf numFmtId="171" fontId="13" fillId="0" borderId="0" xfId="3" applyNumberFormat="1" applyFont="1" applyFill="1" applyAlignment="1" applyProtection="1">
      <alignment vertical="center" wrapText="1"/>
      <protection hidden="1"/>
    </xf>
    <xf numFmtId="167" fontId="13" fillId="0" borderId="0" xfId="3" applyFont="1" applyFill="1" applyAlignment="1" applyProtection="1">
      <alignment vertical="center" wrapText="1"/>
      <protection hidden="1"/>
    </xf>
    <xf numFmtId="0" fontId="94" fillId="36" borderId="69" xfId="0" applyFont="1" applyFill="1" applyBorder="1" applyAlignment="1">
      <alignment horizontal="center"/>
    </xf>
    <xf numFmtId="0" fontId="93" fillId="36" borderId="68" xfId="0" applyFont="1" applyFill="1" applyBorder="1" applyAlignment="1" applyProtection="1">
      <alignment horizontal="center"/>
    </xf>
    <xf numFmtId="10" fontId="67" fillId="31" borderId="64" xfId="343" applyNumberFormat="1" applyFont="1" applyFill="1" applyBorder="1" applyAlignment="1">
      <alignment horizontal="center" vertical="center"/>
    </xf>
    <xf numFmtId="189" fontId="67" fillId="31" borderId="63" xfId="0" applyNumberFormat="1" applyFont="1" applyFill="1" applyBorder="1" applyAlignment="1">
      <alignment horizontal="center"/>
    </xf>
    <xf numFmtId="10" fontId="67" fillId="30" borderId="36" xfId="343" applyNumberFormat="1" applyFont="1" applyFill="1" applyBorder="1" applyAlignment="1">
      <alignment horizontal="center" vertical="center"/>
    </xf>
    <xf numFmtId="189" fontId="67" fillId="0" borderId="37" xfId="0" applyNumberFormat="1" applyFont="1" applyBorder="1" applyAlignment="1">
      <alignment horizontal="center"/>
    </xf>
    <xf numFmtId="10" fontId="67" fillId="31" borderId="36" xfId="343" applyNumberFormat="1" applyFont="1" applyFill="1" applyBorder="1" applyAlignment="1">
      <alignment horizontal="center" vertical="center"/>
    </xf>
    <xf numFmtId="189" fontId="67" fillId="31" borderId="37" xfId="0" applyNumberFormat="1" applyFont="1" applyFill="1" applyBorder="1" applyAlignment="1">
      <alignment horizontal="center"/>
    </xf>
    <xf numFmtId="189" fontId="67" fillId="0" borderId="60" xfId="0" applyNumberFormat="1" applyFont="1" applyBorder="1" applyAlignment="1">
      <alignment horizontal="center"/>
    </xf>
    <xf numFmtId="189" fontId="88" fillId="28" borderId="57" xfId="0" applyNumberFormat="1" applyFont="1" applyFill="1" applyBorder="1" applyAlignment="1">
      <alignment horizontal="center"/>
    </xf>
    <xf numFmtId="0" fontId="66" fillId="28" borderId="34" xfId="356" applyFont="1" applyFill="1" applyBorder="1" applyAlignment="1">
      <alignment vertical="center"/>
    </xf>
    <xf numFmtId="0" fontId="66" fillId="28" borderId="39" xfId="356" applyFont="1" applyFill="1" applyBorder="1" applyAlignment="1">
      <alignment vertical="center"/>
    </xf>
    <xf numFmtId="0" fontId="66" fillId="28" borderId="40" xfId="356" applyFont="1" applyFill="1" applyBorder="1" applyAlignment="1">
      <alignment vertical="center"/>
    </xf>
    <xf numFmtId="0" fontId="72" fillId="0" borderId="38" xfId="356" applyFont="1" applyFill="1" applyBorder="1" applyAlignment="1">
      <alignment horizontal="center" vertical="center"/>
    </xf>
    <xf numFmtId="0" fontId="12" fillId="29" borderId="41" xfId="0" applyFont="1" applyFill="1" applyBorder="1" applyAlignment="1" applyProtection="1">
      <alignment horizontal="center" vertical="center" wrapText="1"/>
      <protection hidden="1"/>
    </xf>
    <xf numFmtId="191" fontId="10" fillId="0" borderId="0" xfId="0" applyNumberFormat="1" applyFont="1" applyAlignment="1" applyProtection="1">
      <alignment vertical="center"/>
      <protection hidden="1"/>
    </xf>
    <xf numFmtId="191" fontId="0" fillId="0" borderId="0" xfId="0" applyNumberFormat="1" applyAlignment="1" applyProtection="1">
      <alignment vertical="center"/>
      <protection hidden="1"/>
    </xf>
    <xf numFmtId="0" fontId="53" fillId="33" borderId="41" xfId="0" applyFont="1" applyFill="1" applyBorder="1" applyAlignment="1" applyProtection="1">
      <alignment horizontal="center" vertical="center" textRotation="255" wrapText="1"/>
      <protection hidden="1"/>
    </xf>
    <xf numFmtId="0" fontId="14" fillId="34" borderId="41" xfId="0" applyFont="1" applyFill="1" applyBorder="1" applyAlignment="1" applyProtection="1">
      <alignment horizontal="center" vertical="center"/>
      <protection hidden="1"/>
    </xf>
    <xf numFmtId="0" fontId="12" fillId="29" borderId="41" xfId="0" applyFont="1" applyFill="1" applyBorder="1" applyAlignment="1" applyProtection="1">
      <alignment horizontal="center" vertical="center"/>
      <protection hidden="1"/>
    </xf>
    <xf numFmtId="0" fontId="10" fillId="0" borderId="0" xfId="104" applyAlignment="1">
      <alignment vertical="center" wrapText="1"/>
    </xf>
    <xf numFmtId="0" fontId="66" fillId="0" borderId="0" xfId="104" applyFont="1" applyAlignment="1">
      <alignment vertical="center" wrapText="1"/>
    </xf>
    <xf numFmtId="0" fontId="11" fillId="0" borderId="0" xfId="104" applyFont="1" applyAlignment="1">
      <alignment horizontal="center" vertical="center" wrapText="1"/>
    </xf>
    <xf numFmtId="0" fontId="10" fillId="0" borderId="18" xfId="104" applyBorder="1" applyAlignment="1">
      <alignment horizontal="center" vertical="center"/>
    </xf>
    <xf numFmtId="0" fontId="95" fillId="0" borderId="18" xfId="104" applyFont="1" applyBorder="1" applyAlignment="1">
      <alignment horizontal="center" vertical="center"/>
    </xf>
    <xf numFmtId="0" fontId="92" fillId="0" borderId="18" xfId="104" applyFont="1" applyBorder="1" applyAlignment="1">
      <alignment horizontal="center" vertical="center"/>
    </xf>
    <xf numFmtId="0" fontId="10" fillId="30" borderId="0" xfId="104" applyFill="1" applyAlignment="1">
      <alignment horizontal="center" vertical="center"/>
    </xf>
    <xf numFmtId="0" fontId="58" fillId="0" borderId="0" xfId="104" applyFont="1" applyAlignment="1">
      <alignment horizontal="center" vertical="center"/>
    </xf>
    <xf numFmtId="0" fontId="10" fillId="0" borderId="0" xfId="104" applyAlignment="1">
      <alignment horizontal="center" vertical="center"/>
    </xf>
    <xf numFmtId="0" fontId="10" fillId="0" borderId="0" xfId="104" applyAlignment="1">
      <alignment horizontal="center" vertical="center" wrapText="1"/>
    </xf>
    <xf numFmtId="190" fontId="72" fillId="40" borderId="43" xfId="356" applyNumberFormat="1" applyFont="1" applyFill="1" applyBorder="1" applyAlignment="1">
      <alignment horizontal="center" vertical="center"/>
    </xf>
    <xf numFmtId="192" fontId="72" fillId="40" borderId="43" xfId="356" applyNumberFormat="1" applyFont="1" applyFill="1" applyBorder="1" applyAlignment="1">
      <alignment horizontal="center" vertical="center"/>
    </xf>
    <xf numFmtId="190" fontId="72" fillId="0" borderId="44" xfId="356" applyNumberFormat="1" applyFont="1" applyFill="1" applyBorder="1" applyAlignment="1">
      <alignment horizontal="center" vertical="center"/>
    </xf>
    <xf numFmtId="0" fontId="72" fillId="0" borderId="43" xfId="356" applyFont="1" applyFill="1" applyBorder="1" applyAlignment="1">
      <alignment horizontal="center" vertical="center"/>
    </xf>
    <xf numFmtId="0" fontId="72" fillId="0" borderId="54" xfId="356" applyFont="1" applyFill="1" applyBorder="1" applyAlignment="1">
      <alignment horizontal="center" vertical="center"/>
    </xf>
    <xf numFmtId="4" fontId="72" fillId="40" borderId="43" xfId="356" applyNumberFormat="1" applyFont="1" applyFill="1" applyBorder="1" applyAlignment="1">
      <alignment horizontal="center" vertical="center"/>
    </xf>
    <xf numFmtId="190" fontId="72" fillId="40" borderId="36" xfId="356" applyNumberFormat="1" applyFont="1" applyFill="1" applyBorder="1" applyAlignment="1">
      <alignment horizontal="center" vertical="center"/>
    </xf>
    <xf numFmtId="190" fontId="72" fillId="40" borderId="44" xfId="356" applyNumberFormat="1" applyFont="1" applyFill="1" applyBorder="1" applyAlignment="1">
      <alignment horizontal="center" vertical="center"/>
    </xf>
    <xf numFmtId="10" fontId="71" fillId="40" borderId="43" xfId="356" applyNumberFormat="1" applyFont="1" applyFill="1" applyBorder="1" applyAlignment="1">
      <alignment horizontal="center" vertical="center"/>
    </xf>
    <xf numFmtId="10" fontId="67" fillId="40" borderId="61" xfId="343" applyNumberFormat="1" applyFont="1" applyFill="1" applyBorder="1" applyAlignment="1">
      <alignment horizontal="center" vertical="center"/>
    </xf>
    <xf numFmtId="0" fontId="68" fillId="0" borderId="0" xfId="104" applyFont="1" applyAlignment="1" applyProtection="1">
      <alignment horizontal="center"/>
    </xf>
    <xf numFmtId="0" fontId="102" fillId="0" borderId="0" xfId="104" applyFont="1" applyAlignment="1" applyProtection="1">
      <alignment horizontal="center" vertical="center"/>
    </xf>
    <xf numFmtId="0" fontId="104" fillId="36" borderId="59" xfId="0" applyFont="1" applyFill="1" applyBorder="1" applyAlignment="1" applyProtection="1">
      <alignment horizontal="center" vertical="center"/>
    </xf>
    <xf numFmtId="0" fontId="104" fillId="36" borderId="31" xfId="0" applyFont="1" applyFill="1" applyBorder="1" applyAlignment="1" applyProtection="1">
      <alignment horizontal="center" vertical="center"/>
    </xf>
    <xf numFmtId="0" fontId="104" fillId="36" borderId="80" xfId="0" applyFont="1" applyFill="1" applyBorder="1" applyAlignment="1" applyProtection="1">
      <alignment horizontal="center" vertical="center"/>
    </xf>
    <xf numFmtId="4" fontId="104" fillId="36" borderId="66" xfId="0" applyNumberFormat="1" applyFont="1" applyFill="1" applyBorder="1" applyAlignment="1" applyProtection="1">
      <alignment horizontal="center" vertical="center"/>
    </xf>
    <xf numFmtId="3" fontId="104" fillId="36" borderId="66" xfId="0" applyNumberFormat="1" applyFont="1" applyFill="1" applyBorder="1" applyAlignment="1" applyProtection="1">
      <alignment horizontal="center" vertical="center" wrapText="1"/>
    </xf>
    <xf numFmtId="3" fontId="104" fillId="36" borderId="65" xfId="0" applyNumberFormat="1" applyFont="1" applyFill="1" applyBorder="1" applyAlignment="1" applyProtection="1">
      <alignment horizontal="center" vertical="center" wrapText="1"/>
    </xf>
    <xf numFmtId="49" fontId="105" fillId="41" borderId="81" xfId="363" applyNumberFormat="1" applyFont="1" applyFill="1" applyBorder="1" applyAlignment="1" applyProtection="1">
      <alignment horizontal="center" vertical="center" wrapText="1"/>
      <protection locked="0"/>
    </xf>
    <xf numFmtId="0" fontId="69" fillId="29" borderId="82" xfId="359" applyFont="1" applyFill="1" applyBorder="1" applyAlignment="1">
      <alignment horizontal="left" vertical="center"/>
    </xf>
    <xf numFmtId="0" fontId="67" fillId="29" borderId="82" xfId="0" applyFont="1" applyFill="1" applyBorder="1" applyAlignment="1" applyProtection="1">
      <alignment horizontal="center" vertical="center"/>
      <protection locked="0"/>
    </xf>
    <xf numFmtId="2" fontId="67" fillId="29" borderId="82" xfId="0" applyNumberFormat="1" applyFont="1" applyFill="1" applyBorder="1" applyAlignment="1" applyProtection="1">
      <alignment horizontal="center" vertical="center"/>
      <protection locked="0"/>
    </xf>
    <xf numFmtId="189" fontId="67" fillId="29" borderId="82" xfId="359" applyNumberFormat="1" applyFont="1" applyFill="1" applyBorder="1" applyAlignment="1">
      <alignment horizontal="center" vertical="center"/>
    </xf>
    <xf numFmtId="189" fontId="67" fillId="29" borderId="83" xfId="0" applyNumberFormat="1" applyFont="1" applyFill="1" applyBorder="1" applyAlignment="1">
      <alignment horizontal="center" vertical="center"/>
    </xf>
    <xf numFmtId="49" fontId="105" fillId="38" borderId="33" xfId="363" applyNumberFormat="1" applyFont="1" applyFill="1" applyBorder="1" applyAlignment="1" applyProtection="1">
      <alignment horizontal="center" vertical="center" wrapText="1"/>
      <protection locked="0"/>
    </xf>
    <xf numFmtId="0" fontId="69" fillId="28" borderId="40" xfId="359" applyFont="1" applyFill="1" applyBorder="1" applyAlignment="1">
      <alignment horizontal="left" vertical="center"/>
    </xf>
    <xf numFmtId="0" fontId="67" fillId="28" borderId="33" xfId="0" applyFont="1" applyFill="1" applyBorder="1" applyAlignment="1" applyProtection="1">
      <alignment horizontal="center" vertical="center"/>
      <protection locked="0"/>
    </xf>
    <xf numFmtId="2" fontId="67" fillId="28" borderId="25" xfId="0" applyNumberFormat="1" applyFont="1" applyFill="1" applyBorder="1" applyAlignment="1" applyProtection="1">
      <alignment horizontal="center" vertical="center"/>
      <protection locked="0"/>
    </xf>
    <xf numFmtId="189" fontId="67" fillId="28" borderId="34" xfId="359" applyNumberFormat="1" applyFont="1" applyFill="1" applyBorder="1" applyAlignment="1">
      <alignment horizontal="center" vertical="center"/>
    </xf>
    <xf numFmtId="189" fontId="67" fillId="28" borderId="26" xfId="0" applyNumberFormat="1" applyFont="1" applyFill="1" applyBorder="1" applyAlignment="1">
      <alignment horizontal="center" vertical="center"/>
    </xf>
    <xf numFmtId="0" fontId="106" fillId="30" borderId="84" xfId="360" applyFont="1" applyFill="1" applyBorder="1" applyAlignment="1" applyProtection="1">
      <alignment horizontal="center" vertical="center"/>
      <protection locked="0"/>
    </xf>
    <xf numFmtId="2" fontId="67" fillId="30" borderId="85" xfId="356" applyNumberFormat="1" applyFont="1" applyFill="1" applyBorder="1" applyAlignment="1">
      <alignment horizontal="left" vertical="center" wrapText="1"/>
    </xf>
    <xf numFmtId="0" fontId="67" fillId="30" borderId="85" xfId="361" applyNumberFormat="1" applyFont="1" applyFill="1" applyBorder="1" applyAlignment="1">
      <alignment horizontal="center" vertical="center"/>
    </xf>
    <xf numFmtId="2" fontId="67" fillId="30" borderId="85" xfId="0" applyNumberFormat="1" applyFont="1" applyFill="1" applyBorder="1" applyAlignment="1" applyProtection="1">
      <alignment horizontal="center" vertical="center"/>
      <protection locked="0"/>
    </xf>
    <xf numFmtId="190" fontId="67" fillId="40" borderId="85" xfId="359" applyNumberFormat="1" applyFont="1" applyFill="1" applyBorder="1" applyAlignment="1">
      <alignment horizontal="center" vertical="center"/>
    </xf>
    <xf numFmtId="190" fontId="67" fillId="30" borderId="86" xfId="0" applyNumberFormat="1" applyFont="1" applyFill="1" applyBorder="1" applyAlignment="1">
      <alignment horizontal="center" vertical="center"/>
    </xf>
    <xf numFmtId="0" fontId="106" fillId="30" borderId="87" xfId="360" applyFont="1" applyFill="1" applyBorder="1" applyAlignment="1" applyProtection="1">
      <alignment horizontal="center" vertical="center"/>
      <protection locked="0"/>
    </xf>
    <xf numFmtId="2" fontId="67" fillId="42" borderId="41" xfId="0" applyNumberFormat="1" applyFont="1" applyFill="1" applyBorder="1" applyAlignment="1">
      <alignment horizontal="left" vertical="center" wrapText="1"/>
    </xf>
    <xf numFmtId="0" fontId="67" fillId="30" borderId="41" xfId="361" applyNumberFormat="1" applyFont="1" applyFill="1" applyBorder="1" applyAlignment="1">
      <alignment horizontal="center" vertical="center"/>
    </xf>
    <xf numFmtId="2" fontId="67" fillId="30" borderId="41" xfId="0" applyNumberFormat="1" applyFont="1" applyFill="1" applyBorder="1" applyAlignment="1" applyProtection="1">
      <alignment horizontal="center" vertical="center"/>
      <protection locked="0"/>
    </xf>
    <xf numFmtId="190" fontId="67" fillId="40" borderId="41" xfId="359" applyNumberFormat="1" applyFont="1" applyFill="1" applyBorder="1" applyAlignment="1">
      <alignment horizontal="center" vertical="center"/>
    </xf>
    <xf numFmtId="190" fontId="67" fillId="30" borderId="88" xfId="0" applyNumberFormat="1" applyFont="1" applyFill="1" applyBorder="1" applyAlignment="1">
      <alignment horizontal="center" vertical="center"/>
    </xf>
    <xf numFmtId="49" fontId="105" fillId="38" borderId="87" xfId="363" applyNumberFormat="1" applyFont="1" applyFill="1" applyBorder="1" applyAlignment="1" applyProtection="1">
      <alignment horizontal="center" vertical="center" wrapText="1"/>
      <protection locked="0"/>
    </xf>
    <xf numFmtId="0" fontId="69" fillId="28" borderId="41" xfId="359" applyFont="1" applyFill="1" applyBorder="1" applyAlignment="1">
      <alignment horizontal="left" vertical="center"/>
    </xf>
    <xf numFmtId="0" fontId="67" fillId="28" borderId="41" xfId="0" applyFont="1" applyFill="1" applyBorder="1" applyAlignment="1" applyProtection="1">
      <alignment horizontal="center" vertical="center"/>
      <protection locked="0"/>
    </xf>
    <xf numFmtId="2" fontId="67" fillId="28" borderId="41" xfId="0" applyNumberFormat="1" applyFont="1" applyFill="1" applyBorder="1" applyAlignment="1" applyProtection="1">
      <alignment horizontal="center" vertical="center"/>
      <protection locked="0"/>
    </xf>
    <xf numFmtId="189" fontId="67" fillId="28" borderId="41" xfId="359" applyNumberFormat="1" applyFont="1" applyFill="1" applyBorder="1" applyAlignment="1">
      <alignment horizontal="center" vertical="center"/>
    </xf>
    <xf numFmtId="189" fontId="67" fillId="28" borderId="88" xfId="0" applyNumberFormat="1" applyFont="1" applyFill="1" applyBorder="1" applyAlignment="1">
      <alignment horizontal="center" vertical="center"/>
    </xf>
    <xf numFmtId="0" fontId="106" fillId="30" borderId="89" xfId="360" applyFont="1" applyFill="1" applyBorder="1" applyAlignment="1" applyProtection="1">
      <alignment horizontal="center" vertical="center"/>
      <protection locked="0"/>
    </xf>
    <xf numFmtId="2" fontId="67" fillId="42" borderId="90" xfId="0" applyNumberFormat="1" applyFont="1" applyFill="1" applyBorder="1" applyAlignment="1">
      <alignment horizontal="left" vertical="center" wrapText="1"/>
    </xf>
    <xf numFmtId="0" fontId="67" fillId="30" borderId="90" xfId="361" applyNumberFormat="1" applyFont="1" applyFill="1" applyBorder="1" applyAlignment="1">
      <alignment horizontal="center" vertical="center"/>
    </xf>
    <xf numFmtId="2" fontId="67" fillId="30" borderId="90" xfId="0" applyNumberFormat="1" applyFont="1" applyFill="1" applyBorder="1" applyAlignment="1" applyProtection="1">
      <alignment horizontal="center" vertical="center"/>
      <protection locked="0"/>
    </xf>
    <xf numFmtId="190" fontId="67" fillId="40" borderId="90" xfId="359" applyNumberFormat="1" applyFont="1" applyFill="1" applyBorder="1" applyAlignment="1">
      <alignment horizontal="center" vertical="center"/>
    </xf>
    <xf numFmtId="190" fontId="67" fillId="30" borderId="91" xfId="0" applyNumberFormat="1" applyFont="1" applyFill="1" applyBorder="1" applyAlignment="1">
      <alignment horizontal="center" vertical="center"/>
    </xf>
    <xf numFmtId="49" fontId="105" fillId="38" borderId="92" xfId="363" applyNumberFormat="1" applyFont="1" applyFill="1" applyBorder="1" applyAlignment="1" applyProtection="1">
      <alignment horizontal="center" vertical="center" wrapText="1"/>
      <protection locked="0"/>
    </xf>
    <xf numFmtId="0" fontId="69" fillId="28" borderId="53" xfId="359" applyFont="1" applyFill="1" applyBorder="1" applyAlignment="1">
      <alignment horizontal="left" vertical="center"/>
    </xf>
    <xf numFmtId="0" fontId="67" fillId="28" borderId="53" xfId="0" applyFont="1" applyFill="1" applyBorder="1" applyAlignment="1" applyProtection="1">
      <alignment horizontal="center" vertical="center"/>
      <protection locked="0"/>
    </xf>
    <xf numFmtId="2" fontId="67" fillId="28" borderId="53" xfId="0" applyNumberFormat="1" applyFont="1" applyFill="1" applyBorder="1" applyAlignment="1" applyProtection="1">
      <alignment horizontal="center" vertical="center"/>
      <protection locked="0"/>
    </xf>
    <xf numFmtId="189" fontId="67" fillId="28" borderId="53" xfId="359" applyNumberFormat="1" applyFont="1" applyFill="1" applyBorder="1" applyAlignment="1">
      <alignment horizontal="center" vertical="center"/>
    </xf>
    <xf numFmtId="189" fontId="67" fillId="28" borderId="93" xfId="0" applyNumberFormat="1" applyFont="1" applyFill="1" applyBorder="1" applyAlignment="1">
      <alignment horizontal="center" vertical="center"/>
    </xf>
    <xf numFmtId="0" fontId="69" fillId="28" borderId="94" xfId="359" applyFont="1" applyFill="1" applyBorder="1" applyAlignment="1">
      <alignment horizontal="left" vertical="center"/>
    </xf>
    <xf numFmtId="0" fontId="67" fillId="28" borderId="94" xfId="0" applyFont="1" applyFill="1" applyBorder="1" applyAlignment="1" applyProtection="1">
      <alignment horizontal="center" vertical="center"/>
      <protection locked="0"/>
    </xf>
    <xf numFmtId="2" fontId="67" fillId="28" borderId="94" xfId="0" applyNumberFormat="1" applyFont="1" applyFill="1" applyBorder="1" applyAlignment="1" applyProtection="1">
      <alignment horizontal="center" vertical="center"/>
      <protection locked="0"/>
    </xf>
    <xf numFmtId="189" fontId="67" fillId="28" borderId="94" xfId="359" applyNumberFormat="1" applyFont="1" applyFill="1" applyBorder="1" applyAlignment="1">
      <alignment horizontal="center" vertical="center"/>
    </xf>
    <xf numFmtId="189" fontId="67" fillId="28" borderId="95" xfId="0" applyNumberFormat="1" applyFont="1" applyFill="1" applyBorder="1" applyAlignment="1">
      <alignment horizontal="center" vertical="center"/>
    </xf>
    <xf numFmtId="49" fontId="105" fillId="38" borderId="96" xfId="363" applyNumberFormat="1" applyFont="1" applyFill="1" applyBorder="1" applyAlignment="1" applyProtection="1">
      <alignment horizontal="center" vertical="center" wrapText="1"/>
      <protection locked="0"/>
    </xf>
    <xf numFmtId="190" fontId="67" fillId="30" borderId="90" xfId="359" applyNumberFormat="1" applyFont="1" applyFill="1" applyBorder="1" applyAlignment="1">
      <alignment horizontal="center" vertical="center"/>
    </xf>
    <xf numFmtId="2" fontId="67" fillId="42" borderId="90" xfId="0" applyNumberFormat="1" applyFont="1" applyFill="1" applyBorder="1" applyAlignment="1">
      <alignment horizontal="left" vertical="top" wrapText="1"/>
    </xf>
    <xf numFmtId="0" fontId="67" fillId="31" borderId="77" xfId="0" applyFont="1" applyFill="1" applyBorder="1" applyAlignment="1">
      <alignment vertical="center"/>
    </xf>
    <xf numFmtId="189" fontId="107" fillId="31" borderId="76" xfId="0" applyNumberFormat="1" applyFont="1" applyFill="1" applyBorder="1" applyAlignment="1">
      <alignment horizontal="center"/>
    </xf>
    <xf numFmtId="191" fontId="0" fillId="0" borderId="94" xfId="0" applyNumberFormat="1" applyBorder="1" applyAlignment="1" applyProtection="1">
      <alignment horizontal="center" vertical="center"/>
      <protection hidden="1"/>
    </xf>
    <xf numFmtId="0" fontId="76" fillId="0" borderId="0" xfId="104" applyFont="1" applyAlignment="1" applyProtection="1">
      <alignment horizontal="right" vertical="center"/>
    </xf>
    <xf numFmtId="0" fontId="109" fillId="0" borderId="0" xfId="0" applyFont="1" applyAlignment="1">
      <alignment vertical="center"/>
    </xf>
    <xf numFmtId="0" fontId="110" fillId="0" borderId="0" xfId="0" applyFont="1" applyAlignment="1">
      <alignment vertical="center"/>
    </xf>
    <xf numFmtId="0" fontId="110" fillId="0" borderId="0" xfId="0" applyFont="1" applyAlignment="1"/>
    <xf numFmtId="0" fontId="66" fillId="0" borderId="0" xfId="0" applyFont="1"/>
    <xf numFmtId="0" fontId="72" fillId="43" borderId="43" xfId="356" applyFont="1" applyFill="1" applyBorder="1" applyAlignment="1">
      <alignment horizontal="justify" vertical="center" wrapText="1"/>
    </xf>
    <xf numFmtId="9" fontId="72" fillId="43" borderId="43" xfId="356" applyNumberFormat="1" applyFont="1" applyFill="1" applyBorder="1" applyAlignment="1">
      <alignment horizontal="center" vertical="center"/>
    </xf>
    <xf numFmtId="0" fontId="72" fillId="43" borderId="43" xfId="356" applyFont="1" applyFill="1" applyBorder="1" applyAlignment="1">
      <alignment horizontal="center" vertical="center"/>
    </xf>
    <xf numFmtId="0" fontId="72" fillId="43" borderId="54" xfId="356" applyFont="1" applyFill="1" applyBorder="1" applyAlignment="1">
      <alignment horizontal="center" vertical="center"/>
    </xf>
    <xf numFmtId="191" fontId="72" fillId="43" borderId="44" xfId="356" applyNumberFormat="1" applyFont="1" applyFill="1" applyBorder="1" applyAlignment="1">
      <alignment horizontal="center" vertical="center"/>
    </xf>
    <xf numFmtId="192" fontId="72" fillId="43" borderId="43" xfId="356" applyNumberFormat="1" applyFont="1" applyFill="1" applyBorder="1" applyAlignment="1">
      <alignment horizontal="center" vertical="center"/>
    </xf>
    <xf numFmtId="0" fontId="66" fillId="43" borderId="43" xfId="356" applyFont="1" applyFill="1" applyBorder="1" applyAlignment="1">
      <alignment horizontal="justify" vertical="center" wrapText="1"/>
    </xf>
    <xf numFmtId="0" fontId="72" fillId="0" borderId="38" xfId="356" applyFont="1" applyBorder="1" applyAlignment="1">
      <alignment horizontal="center" vertical="center"/>
    </xf>
    <xf numFmtId="0" fontId="72" fillId="0" borderId="97" xfId="356" applyFont="1" applyBorder="1" applyAlignment="1">
      <alignment horizontal="center" vertical="center"/>
    </xf>
    <xf numFmtId="0" fontId="72" fillId="0" borderId="98" xfId="356" applyFont="1" applyBorder="1" applyAlignment="1">
      <alignment horizontal="left" vertical="center" wrapText="1"/>
    </xf>
    <xf numFmtId="190" fontId="72" fillId="40" borderId="98" xfId="356" applyNumberFormat="1" applyFont="1" applyFill="1" applyBorder="1" applyAlignment="1">
      <alignment horizontal="center" vertical="center"/>
    </xf>
    <xf numFmtId="4" fontId="72" fillId="0" borderId="98" xfId="356" applyNumberFormat="1" applyFont="1" applyBorder="1" applyAlignment="1">
      <alignment horizontal="center" vertical="center"/>
    </xf>
    <xf numFmtId="9" fontId="72" fillId="0" borderId="98" xfId="356" applyNumberFormat="1" applyFont="1" applyBorder="1" applyAlignment="1">
      <alignment horizontal="center" vertical="center"/>
    </xf>
    <xf numFmtId="177" fontId="72" fillId="0" borderId="98" xfId="356" applyNumberFormat="1" applyFont="1" applyBorder="1" applyAlignment="1">
      <alignment horizontal="center" vertical="center"/>
    </xf>
    <xf numFmtId="0" fontId="72" fillId="0" borderId="3" xfId="356" applyFont="1" applyBorder="1" applyAlignment="1">
      <alignment horizontal="center" vertical="center"/>
    </xf>
    <xf numFmtId="190" fontId="72" fillId="0" borderId="99" xfId="356" applyNumberFormat="1" applyFont="1" applyBorder="1" applyAlignment="1">
      <alignment horizontal="center" vertical="center"/>
    </xf>
    <xf numFmtId="0" fontId="72" fillId="0" borderId="43" xfId="356" applyFont="1" applyFill="1" applyBorder="1" applyAlignment="1">
      <alignment horizontal="left" vertical="center" wrapText="1"/>
    </xf>
    <xf numFmtId="9" fontId="72" fillId="40" borderId="43" xfId="356" applyNumberFormat="1" applyFont="1" applyFill="1" applyBorder="1" applyAlignment="1">
      <alignment horizontal="center" vertical="center"/>
    </xf>
    <xf numFmtId="0" fontId="72" fillId="0" borderId="36" xfId="356" applyFont="1" applyFill="1" applyBorder="1" applyAlignment="1">
      <alignment horizontal="left" vertical="center" wrapText="1"/>
    </xf>
    <xf numFmtId="4" fontId="72" fillId="0" borderId="36" xfId="356" applyNumberFormat="1" applyFont="1" applyFill="1" applyBorder="1" applyAlignment="1">
      <alignment horizontal="center" vertical="center"/>
    </xf>
    <xf numFmtId="9" fontId="72" fillId="40" borderId="36" xfId="356" applyNumberFormat="1" applyFont="1" applyFill="1" applyBorder="1" applyAlignment="1">
      <alignment horizontal="center" vertical="center"/>
    </xf>
    <xf numFmtId="0" fontId="72" fillId="0" borderId="36" xfId="356" applyFont="1" applyFill="1" applyBorder="1" applyAlignment="1">
      <alignment horizontal="center" vertical="center"/>
    </xf>
    <xf numFmtId="190" fontId="72" fillId="0" borderId="37" xfId="356" applyNumberFormat="1" applyFont="1" applyFill="1" applyBorder="1" applyAlignment="1">
      <alignment horizontal="center" vertical="center"/>
    </xf>
    <xf numFmtId="9" fontId="72" fillId="0" borderId="36" xfId="356" applyNumberFormat="1" applyFont="1" applyFill="1" applyBorder="1" applyAlignment="1">
      <alignment horizontal="center" vertical="center"/>
    </xf>
    <xf numFmtId="177" fontId="70" fillId="36" borderId="33" xfId="356" applyNumberFormat="1" applyFont="1" applyFill="1" applyBorder="1" applyAlignment="1">
      <alignment horizontal="center" vertical="center"/>
    </xf>
    <xf numFmtId="0" fontId="66" fillId="0" borderId="38" xfId="356" applyFont="1" applyBorder="1" applyAlignment="1">
      <alignment horizontal="center" vertical="center"/>
    </xf>
    <xf numFmtId="0" fontId="66" fillId="0" borderId="43" xfId="356" applyFont="1" applyBorder="1" applyAlignment="1">
      <alignment vertical="center"/>
    </xf>
    <xf numFmtId="0" fontId="72" fillId="0" borderId="43" xfId="356" applyFont="1" applyBorder="1" applyAlignment="1">
      <alignment vertical="center"/>
    </xf>
    <xf numFmtId="10" fontId="72" fillId="0" borderId="43" xfId="356" applyNumberFormat="1" applyFont="1" applyBorder="1" applyAlignment="1">
      <alignment horizontal="center" vertical="center"/>
    </xf>
    <xf numFmtId="0" fontId="72" fillId="0" borderId="54" xfId="356" applyFont="1" applyBorder="1" applyAlignment="1">
      <alignment vertical="center"/>
    </xf>
    <xf numFmtId="0" fontId="102" fillId="0" borderId="0" xfId="356" applyFont="1" applyAlignment="1">
      <alignment horizontal="center" vertical="center"/>
    </xf>
    <xf numFmtId="0" fontId="58" fillId="0" borderId="0" xfId="356" applyFont="1" applyAlignment="1">
      <alignment horizontal="right" vertical="center"/>
    </xf>
    <xf numFmtId="0" fontId="14" fillId="0" borderId="0" xfId="356" applyFont="1" applyAlignment="1">
      <alignment horizontal="center" vertical="center"/>
    </xf>
    <xf numFmtId="190" fontId="70" fillId="33" borderId="40" xfId="356" applyNumberFormat="1" applyFont="1" applyFill="1" applyBorder="1" applyAlignment="1">
      <alignment horizontal="center" vertical="center"/>
    </xf>
    <xf numFmtId="0" fontId="55" fillId="40" borderId="102" xfId="349" applyFont="1" applyFill="1" applyBorder="1" applyAlignment="1" applyProtection="1">
      <alignment horizontal="center" vertical="center"/>
      <protection locked="0"/>
    </xf>
    <xf numFmtId="14" fontId="55" fillId="40" borderId="105" xfId="349" applyNumberFormat="1" applyFont="1" applyFill="1" applyBorder="1" applyAlignment="1" applyProtection="1">
      <alignment horizontal="center" vertical="center" wrapText="1"/>
      <protection locked="0"/>
    </xf>
    <xf numFmtId="0" fontId="56" fillId="40" borderId="109" xfId="349" applyFont="1" applyFill="1" applyBorder="1" applyAlignment="1" applyProtection="1">
      <alignment horizontal="center" vertical="center"/>
      <protection locked="0"/>
    </xf>
    <xf numFmtId="0" fontId="56" fillId="40" borderId="3" xfId="349" applyFont="1" applyFill="1" applyBorder="1" applyAlignment="1" applyProtection="1">
      <alignment horizontal="center" vertical="center"/>
      <protection locked="0"/>
    </xf>
    <xf numFmtId="0" fontId="56" fillId="40" borderId="113" xfId="349" applyFont="1" applyFill="1" applyBorder="1" applyAlignment="1" applyProtection="1">
      <alignment horizontal="center" vertical="center"/>
      <protection locked="0"/>
    </xf>
    <xf numFmtId="0" fontId="55" fillId="0" borderId="0" xfId="349" applyFont="1" applyFill="1" applyBorder="1" applyAlignment="1" applyProtection="1">
      <alignment horizontal="center" vertical="center" wrapText="1"/>
    </xf>
    <xf numFmtId="14" fontId="55" fillId="0" borderId="0" xfId="349" applyNumberFormat="1" applyFont="1" applyFill="1" applyBorder="1" applyAlignment="1" applyProtection="1">
      <alignment horizontal="center" vertical="center" wrapText="1"/>
      <protection locked="0"/>
    </xf>
    <xf numFmtId="0" fontId="80" fillId="0" borderId="0" xfId="349" applyFont="1" applyFill="1" applyBorder="1" applyAlignment="1" applyProtection="1">
      <alignment horizontal="center" vertical="center"/>
      <protection hidden="1"/>
    </xf>
    <xf numFmtId="0" fontId="56" fillId="0" borderId="0" xfId="349" applyFont="1" applyFill="1" applyBorder="1" applyAlignment="1" applyProtection="1">
      <alignment horizontal="center" vertical="center" wrapText="1"/>
      <protection hidden="1"/>
    </xf>
    <xf numFmtId="188" fontId="87" fillId="0" borderId="0" xfId="349" applyNumberFormat="1" applyFont="1" applyFill="1" applyBorder="1" applyAlignment="1" applyProtection="1">
      <alignment horizontal="center" vertical="center"/>
      <protection hidden="1"/>
    </xf>
    <xf numFmtId="10" fontId="56" fillId="0" borderId="0" xfId="357" applyNumberFormat="1" applyFont="1" applyFill="1" applyBorder="1" applyAlignment="1" applyProtection="1">
      <alignment horizontal="center" vertical="center"/>
      <protection hidden="1"/>
    </xf>
    <xf numFmtId="0" fontId="54" fillId="0" borderId="0" xfId="349" applyFont="1" applyFill="1" applyProtection="1">
      <protection hidden="1"/>
    </xf>
    <xf numFmtId="0" fontId="55" fillId="0" borderId="0" xfId="349" applyFont="1" applyFill="1" applyBorder="1" applyAlignment="1" applyProtection="1">
      <alignment horizontal="center" vertical="center" wrapText="1"/>
      <protection hidden="1"/>
    </xf>
    <xf numFmtId="187" fontId="55" fillId="0" borderId="0" xfId="349" applyNumberFormat="1" applyFont="1" applyFill="1" applyBorder="1" applyAlignment="1" applyProtection="1">
      <alignment horizontal="center" vertical="center"/>
      <protection hidden="1"/>
    </xf>
    <xf numFmtId="188" fontId="87" fillId="33" borderId="120" xfId="349" applyNumberFormat="1" applyFont="1" applyFill="1" applyBorder="1" applyAlignment="1" applyProtection="1">
      <alignment horizontal="center" vertical="center"/>
      <protection hidden="1"/>
    </xf>
    <xf numFmtId="10" fontId="56" fillId="33" borderId="121" xfId="357" applyNumberFormat="1" applyFont="1" applyFill="1" applyBorder="1" applyAlignment="1" applyProtection="1">
      <alignment horizontal="center" vertical="center"/>
      <protection hidden="1"/>
    </xf>
    <xf numFmtId="0" fontId="80" fillId="33" borderId="122" xfId="349" applyFont="1" applyFill="1" applyBorder="1" applyAlignment="1" applyProtection="1">
      <alignment horizontal="center" vertical="center"/>
    </xf>
    <xf numFmtId="0" fontId="58" fillId="40" borderId="94" xfId="2" applyFont="1" applyFill="1" applyBorder="1" applyAlignment="1" applyProtection="1">
      <alignment horizontal="center" vertical="center" wrapText="1"/>
      <protection locked="0"/>
    </xf>
    <xf numFmtId="0" fontId="39" fillId="29" borderId="94" xfId="2" applyFont="1" applyFill="1" applyBorder="1" applyAlignment="1" applyProtection="1">
      <alignment horizontal="center" vertical="center" wrapText="1"/>
    </xf>
    <xf numFmtId="4" fontId="10" fillId="40" borderId="94" xfId="3" applyNumberFormat="1" applyFont="1" applyFill="1" applyBorder="1" applyAlignment="1" applyProtection="1">
      <alignment horizontal="center" vertical="center" wrapText="1"/>
      <protection locked="0"/>
    </xf>
    <xf numFmtId="4" fontId="10" fillId="0" borderId="94" xfId="2" applyNumberFormat="1" applyFont="1" applyFill="1" applyBorder="1" applyAlignment="1" applyProtection="1">
      <alignment horizontal="center" vertical="center"/>
    </xf>
    <xf numFmtId="4" fontId="41" fillId="32" borderId="94" xfId="2" applyNumberFormat="1" applyFont="1" applyFill="1" applyBorder="1" applyAlignment="1" applyProtection="1">
      <alignment horizontal="center" vertical="center"/>
    </xf>
    <xf numFmtId="0" fontId="39" fillId="33" borderId="94" xfId="2" applyFont="1" applyFill="1" applyBorder="1" applyAlignment="1" applyProtection="1">
      <alignment horizontal="center" vertical="center" wrapText="1"/>
    </xf>
    <xf numFmtId="9" fontId="58" fillId="40" borderId="94" xfId="2" applyNumberFormat="1" applyFont="1" applyFill="1" applyBorder="1" applyAlignment="1" applyProtection="1">
      <alignment horizontal="center" vertical="center" wrapText="1"/>
      <protection locked="0"/>
    </xf>
    <xf numFmtId="4" fontId="10" fillId="40" borderId="94" xfId="2" applyNumberFormat="1" applyFont="1" applyFill="1" applyBorder="1" applyAlignment="1" applyProtection="1">
      <alignment horizontal="center" vertical="center" wrapText="1"/>
      <protection locked="0"/>
    </xf>
    <xf numFmtId="10" fontId="10" fillId="0" borderId="94" xfId="2" applyNumberFormat="1" applyFont="1" applyFill="1" applyBorder="1" applyAlignment="1" applyProtection="1">
      <alignment horizontal="center" vertical="center"/>
    </xf>
    <xf numFmtId="0" fontId="14" fillId="33" borderId="41" xfId="2" applyNumberFormat="1" applyFont="1" applyFill="1" applyBorder="1" applyAlignment="1" applyProtection="1">
      <alignment horizontal="center" vertical="center" wrapText="1"/>
      <protection hidden="1"/>
    </xf>
    <xf numFmtId="0" fontId="39" fillId="44" borderId="94" xfId="0" applyFont="1" applyFill="1" applyBorder="1" applyAlignment="1" applyProtection="1">
      <alignment horizontal="center" vertical="center" wrapText="1"/>
    </xf>
    <xf numFmtId="194" fontId="58" fillId="40" borderId="94" xfId="2" applyNumberFormat="1" applyFont="1" applyFill="1" applyBorder="1" applyAlignment="1" applyProtection="1">
      <alignment horizontal="center" vertical="center" wrapText="1"/>
      <protection locked="0"/>
    </xf>
    <xf numFmtId="0" fontId="39" fillId="44" borderId="94" xfId="2" applyFont="1" applyFill="1" applyBorder="1" applyAlignment="1" applyProtection="1">
      <alignment horizontal="center" vertical="center" wrapText="1"/>
    </xf>
    <xf numFmtId="167" fontId="14" fillId="33" borderId="94" xfId="3" applyFont="1" applyFill="1" applyBorder="1" applyAlignment="1" applyProtection="1">
      <alignment horizontal="center" vertical="center" wrapText="1"/>
    </xf>
    <xf numFmtId="177" fontId="11" fillId="40" borderId="94" xfId="3" applyNumberFormat="1" applyFont="1" applyFill="1" applyBorder="1" applyAlignment="1" applyProtection="1">
      <alignment horizontal="center" vertical="center" wrapText="1"/>
      <protection locked="0"/>
    </xf>
    <xf numFmtId="169" fontId="11" fillId="40" borderId="41" xfId="3" applyNumberFormat="1" applyFont="1" applyFill="1" applyBorder="1" applyAlignment="1" applyProtection="1">
      <alignment horizontal="center" vertical="center" wrapText="1"/>
      <protection hidden="1"/>
    </xf>
    <xf numFmtId="10" fontId="12" fillId="39" borderId="41" xfId="357" applyNumberFormat="1" applyFont="1" applyFill="1" applyBorder="1" applyAlignment="1" applyProtection="1">
      <alignment horizontal="center" vertical="center"/>
      <protection hidden="1"/>
    </xf>
    <xf numFmtId="0" fontId="55" fillId="29" borderId="94" xfId="349" applyFont="1" applyFill="1" applyBorder="1" applyAlignment="1" applyProtection="1">
      <alignment horizontal="center" vertical="center"/>
    </xf>
    <xf numFmtId="0" fontId="55" fillId="40" borderId="94" xfId="426" applyNumberFormat="1" applyFont="1" applyFill="1" applyBorder="1" applyAlignment="1" applyProtection="1">
      <alignment horizontal="center" vertical="center" wrapText="1"/>
    </xf>
    <xf numFmtId="0" fontId="70" fillId="31" borderId="43" xfId="356" applyFont="1" applyFill="1" applyBorder="1" applyAlignment="1">
      <alignment horizontal="left" vertical="center" wrapText="1"/>
    </xf>
    <xf numFmtId="190" fontId="70" fillId="31" borderId="43" xfId="356" applyNumberFormat="1" applyFont="1" applyFill="1" applyBorder="1" applyAlignment="1">
      <alignment horizontal="center" vertical="center"/>
    </xf>
    <xf numFmtId="4" fontId="70" fillId="31" borderId="43" xfId="356" applyNumberFormat="1" applyFont="1" applyFill="1" applyBorder="1" applyAlignment="1">
      <alignment horizontal="center" vertical="center"/>
    </xf>
    <xf numFmtId="9" fontId="70" fillId="31" borderId="43" xfId="356" applyNumberFormat="1" applyFont="1" applyFill="1" applyBorder="1" applyAlignment="1">
      <alignment horizontal="center" vertical="center"/>
    </xf>
    <xf numFmtId="9" fontId="70" fillId="31" borderId="54" xfId="356" applyNumberFormat="1" applyFont="1" applyFill="1" applyBorder="1" applyAlignment="1">
      <alignment horizontal="center" vertical="center"/>
    </xf>
    <xf numFmtId="190" fontId="70" fillId="31" borderId="44" xfId="356" applyNumberFormat="1" applyFont="1" applyFill="1" applyBorder="1" applyAlignment="1">
      <alignment horizontal="center" vertical="center"/>
    </xf>
    <xf numFmtId="167" fontId="14" fillId="0" borderId="94" xfId="3" applyFont="1" applyFill="1" applyBorder="1" applyAlignment="1" applyProtection="1">
      <alignment vertical="center" wrapText="1"/>
      <protection hidden="1"/>
    </xf>
    <xf numFmtId="167" fontId="13" fillId="0" borderId="94" xfId="3" applyFont="1" applyFill="1" applyBorder="1" applyAlignment="1" applyProtection="1">
      <alignment vertical="center" wrapText="1"/>
      <protection hidden="1"/>
    </xf>
    <xf numFmtId="0" fontId="48" fillId="32" borderId="94" xfId="350" applyFont="1" applyFill="1" applyBorder="1" applyAlignment="1">
      <alignment horizontal="justify" vertical="center"/>
    </xf>
    <xf numFmtId="0" fontId="10" fillId="0" borderId="94" xfId="350" applyFont="1" applyFill="1" applyBorder="1" applyAlignment="1" applyProtection="1">
      <alignment horizontal="center" vertical="center" wrapText="1"/>
      <protection hidden="1"/>
    </xf>
    <xf numFmtId="0" fontId="48" fillId="0" borderId="94" xfId="420" applyFont="1" applyFill="1" applyBorder="1" applyAlignment="1">
      <alignment horizontal="center" vertical="center" wrapText="1"/>
    </xf>
    <xf numFmtId="0" fontId="48" fillId="32" borderId="94" xfId="350" applyFont="1" applyFill="1" applyBorder="1" applyAlignment="1">
      <alignment horizontal="justify" vertical="center" wrapText="1"/>
    </xf>
    <xf numFmtId="0" fontId="10" fillId="0" borderId="56" xfId="350" applyFont="1" applyFill="1" applyBorder="1" applyAlignment="1" applyProtection="1">
      <alignment horizontal="justify" vertical="center"/>
      <protection hidden="1"/>
    </xf>
    <xf numFmtId="0" fontId="10" fillId="0" borderId="94" xfId="350" applyFont="1" applyFill="1" applyBorder="1" applyAlignment="1" applyProtection="1">
      <alignment vertical="center" wrapText="1"/>
      <protection hidden="1"/>
    </xf>
    <xf numFmtId="0" fontId="48" fillId="0" borderId="94" xfId="420" applyFont="1" applyFill="1" applyBorder="1" applyAlignment="1">
      <alignment horizontal="justify" vertical="center" wrapText="1"/>
    </xf>
    <xf numFmtId="0" fontId="10" fillId="0" borderId="94" xfId="350" applyFont="1" applyFill="1" applyBorder="1" applyAlignment="1" applyProtection="1">
      <alignment horizontal="left" vertical="center" wrapText="1"/>
      <protection hidden="1"/>
    </xf>
    <xf numFmtId="0" fontId="10" fillId="0" borderId="94" xfId="416" applyFont="1" applyBorder="1" applyAlignment="1">
      <alignment horizontal="left" vertical="center" wrapText="1"/>
    </xf>
    <xf numFmtId="0" fontId="48" fillId="0" borderId="0" xfId="350" applyFont="1" applyFill="1" applyAlignment="1">
      <alignment horizontal="center" vertical="center"/>
    </xf>
    <xf numFmtId="164" fontId="10" fillId="0" borderId="94" xfId="350" applyNumberFormat="1" applyFont="1" applyFill="1" applyBorder="1" applyAlignment="1" applyProtection="1">
      <alignment horizontal="center" vertical="center"/>
      <protection hidden="1"/>
    </xf>
    <xf numFmtId="0" fontId="48" fillId="37" borderId="94" xfId="350" applyFont="1" applyFill="1" applyBorder="1" applyAlignment="1">
      <alignment horizontal="justify" vertical="center" wrapText="1"/>
    </xf>
    <xf numFmtId="0" fontId="48" fillId="37" borderId="94" xfId="420" applyFont="1" applyFill="1" applyBorder="1" applyAlignment="1">
      <alignment horizontal="justify" vertical="center" wrapText="1"/>
    </xf>
    <xf numFmtId="0" fontId="60" fillId="35" borderId="94" xfId="350" applyFont="1" applyFill="1" applyBorder="1" applyAlignment="1">
      <alignment horizontal="left" vertical="center"/>
    </xf>
    <xf numFmtId="0" fontId="48" fillId="0" borderId="94" xfId="350" applyFont="1" applyFill="1" applyBorder="1" applyAlignment="1">
      <alignment horizontal="left" vertical="center" wrapText="1"/>
    </xf>
    <xf numFmtId="0" fontId="51" fillId="35" borderId="94" xfId="0" applyFont="1" applyFill="1" applyBorder="1" applyAlignment="1">
      <alignment vertical="center" wrapText="1"/>
    </xf>
    <xf numFmtId="0" fontId="48" fillId="0" borderId="94" xfId="350" applyFont="1" applyFill="1" applyBorder="1" applyAlignment="1">
      <alignment horizontal="justify" vertical="center"/>
    </xf>
    <xf numFmtId="0" fontId="98" fillId="0" borderId="94" xfId="416" applyFont="1" applyBorder="1" applyAlignment="1">
      <alignment horizontal="justify" vertical="center" wrapText="1"/>
    </xf>
    <xf numFmtId="0" fontId="48" fillId="35" borderId="94" xfId="350" applyFont="1" applyFill="1" applyBorder="1" applyAlignment="1">
      <alignment horizontal="justify" vertical="center" wrapText="1"/>
    </xf>
    <xf numFmtId="0" fontId="51" fillId="35" borderId="94" xfId="0" applyFont="1" applyFill="1" applyBorder="1" applyAlignment="1">
      <alignment horizontal="justify" vertical="center" wrapText="1"/>
    </xf>
    <xf numFmtId="0" fontId="48" fillId="0" borderId="94" xfId="350" applyFont="1" applyFill="1" applyBorder="1" applyAlignment="1">
      <alignment horizontal="center" vertical="center" wrapText="1"/>
    </xf>
    <xf numFmtId="0" fontId="98" fillId="0" borderId="94" xfId="0" applyFont="1" applyBorder="1" applyAlignment="1">
      <alignment vertical="center" wrapText="1"/>
    </xf>
    <xf numFmtId="0" fontId="98" fillId="0" borderId="94" xfId="416" applyFont="1" applyFill="1" applyBorder="1" applyAlignment="1">
      <alignment horizontal="justify" vertical="center" wrapText="1"/>
    </xf>
    <xf numFmtId="0" fontId="48" fillId="0" borderId="94" xfId="416" applyFont="1" applyBorder="1" applyAlignment="1">
      <alignment horizontal="justify" vertical="center" wrapText="1"/>
    </xf>
    <xf numFmtId="0" fontId="48" fillId="0" borderId="94" xfId="350" applyFont="1" applyFill="1" applyBorder="1" applyAlignment="1">
      <alignment horizontal="center" vertical="center"/>
    </xf>
    <xf numFmtId="0" fontId="47" fillId="0" borderId="94" xfId="416" applyFont="1" applyBorder="1" applyAlignment="1">
      <alignment horizontal="justify" vertical="center" wrapText="1"/>
    </xf>
    <xf numFmtId="0" fontId="51" fillId="0" borderId="94" xfId="420" applyFont="1" applyFill="1" applyBorder="1" applyAlignment="1" applyProtection="1">
      <alignment horizontal="center" vertical="center" wrapText="1"/>
      <protection hidden="1"/>
    </xf>
    <xf numFmtId="164" fontId="48" fillId="0" borderId="94" xfId="420" applyNumberFormat="1" applyFont="1" applyFill="1" applyBorder="1" applyAlignment="1" applyProtection="1">
      <alignment horizontal="center" vertical="center"/>
      <protection hidden="1"/>
    </xf>
    <xf numFmtId="0" fontId="48" fillId="0" borderId="94" xfId="420" applyFont="1" applyFill="1" applyBorder="1" applyAlignment="1" applyProtection="1">
      <alignment horizontal="justify" vertical="center"/>
      <protection hidden="1"/>
    </xf>
    <xf numFmtId="0" fontId="62" fillId="32" borderId="94" xfId="350" applyFont="1" applyFill="1" applyBorder="1" applyAlignment="1">
      <alignment horizontal="center" vertical="center" wrapText="1"/>
    </xf>
    <xf numFmtId="0" fontId="62" fillId="37" borderId="94" xfId="350" applyFont="1" applyFill="1" applyBorder="1" applyAlignment="1">
      <alignment horizontal="center" vertical="center" wrapText="1"/>
    </xf>
    <xf numFmtId="0" fontId="64" fillId="35" borderId="94" xfId="350" applyFont="1" applyFill="1" applyBorder="1" applyAlignment="1">
      <alignment horizontal="center" vertical="center" wrapText="1"/>
    </xf>
    <xf numFmtId="0" fontId="62" fillId="35" borderId="94" xfId="350" applyFont="1" applyFill="1" applyBorder="1" applyAlignment="1">
      <alignment horizontal="center" vertical="center"/>
    </xf>
    <xf numFmtId="0" fontId="78" fillId="35" borderId="94" xfId="0" applyFont="1" applyFill="1" applyBorder="1" applyAlignment="1">
      <alignment horizontal="center" vertical="center" wrapText="1"/>
    </xf>
    <xf numFmtId="0" fontId="62" fillId="0" borderId="0" xfId="351" applyFont="1" applyAlignment="1">
      <alignment horizontal="center" vertical="center"/>
    </xf>
    <xf numFmtId="0" fontId="10" fillId="0" borderId="0" xfId="0" applyFont="1" applyBorder="1" applyAlignment="1" applyProtection="1">
      <alignment horizontal="left" vertical="center" wrapText="1"/>
    </xf>
    <xf numFmtId="0" fontId="10" fillId="0" borderId="0" xfId="0" applyFont="1" applyFill="1" applyAlignment="1" applyProtection="1">
      <alignment horizontal="justify" vertical="top" wrapText="1"/>
    </xf>
    <xf numFmtId="0" fontId="0" fillId="0" borderId="0" xfId="0" applyFill="1" applyAlignment="1" applyProtection="1">
      <alignment horizontal="justify" vertical="top" wrapText="1"/>
    </xf>
    <xf numFmtId="0" fontId="14" fillId="31" borderId="20" xfId="0" applyFont="1" applyFill="1" applyBorder="1" applyAlignment="1" applyProtection="1">
      <alignment horizontal="center" vertical="center" wrapText="1"/>
    </xf>
    <xf numFmtId="0" fontId="14" fillId="31" borderId="17" xfId="0" applyFont="1" applyFill="1" applyBorder="1" applyAlignment="1" applyProtection="1">
      <alignment horizontal="center" vertical="center" wrapText="1"/>
    </xf>
    <xf numFmtId="0" fontId="58" fillId="31" borderId="18" xfId="0" applyFont="1" applyFill="1" applyBorder="1" applyAlignment="1" applyProtection="1">
      <alignment horizontal="justify" vertical="center" wrapText="1"/>
    </xf>
    <xf numFmtId="0" fontId="58" fillId="31" borderId="19" xfId="0" applyFont="1" applyFill="1" applyBorder="1" applyAlignment="1" applyProtection="1">
      <alignment horizontal="justify" vertical="center" wrapText="1"/>
    </xf>
    <xf numFmtId="0" fontId="11" fillId="31" borderId="18" xfId="0" applyFont="1" applyFill="1" applyBorder="1" applyAlignment="1" applyProtection="1">
      <alignment horizontal="center" vertical="center" wrapText="1"/>
    </xf>
    <xf numFmtId="0" fontId="11" fillId="31" borderId="19" xfId="0" applyFont="1" applyFill="1" applyBorder="1" applyAlignment="1" applyProtection="1">
      <alignment horizontal="center" vertical="center" wrapText="1"/>
    </xf>
    <xf numFmtId="0" fontId="46" fillId="31" borderId="48" xfId="0" applyFont="1" applyFill="1" applyBorder="1" applyAlignment="1" applyProtection="1">
      <alignment horizontal="center" vertical="center" wrapText="1"/>
    </xf>
    <xf numFmtId="0" fontId="46" fillId="31" borderId="50" xfId="0" applyFont="1" applyFill="1" applyBorder="1" applyAlignment="1" applyProtection="1">
      <alignment horizontal="center" vertical="center" wrapText="1"/>
    </xf>
    <xf numFmtId="0" fontId="63" fillId="31" borderId="49" xfId="351" applyFont="1" applyFill="1" applyBorder="1" applyAlignment="1">
      <alignment horizontal="center" wrapText="1"/>
    </xf>
    <xf numFmtId="0" fontId="63" fillId="31" borderId="50" xfId="351" applyFont="1" applyFill="1" applyBorder="1" applyAlignment="1">
      <alignment horizontal="center" wrapText="1"/>
    </xf>
    <xf numFmtId="0" fontId="82" fillId="31" borderId="0" xfId="351" applyFont="1" applyFill="1" applyBorder="1" applyAlignment="1">
      <alignment horizontal="center"/>
    </xf>
    <xf numFmtId="0" fontId="82" fillId="31" borderId="19" xfId="351" applyFont="1" applyFill="1" applyBorder="1" applyAlignment="1">
      <alignment horizontal="center"/>
    </xf>
    <xf numFmtId="0" fontId="64" fillId="31" borderId="0" xfId="351" applyFont="1" applyFill="1" applyBorder="1" applyAlignment="1">
      <alignment horizontal="center" vertical="center" wrapText="1"/>
    </xf>
    <xf numFmtId="0" fontId="64" fillId="31" borderId="19" xfId="351" applyFont="1" applyFill="1" applyBorder="1" applyAlignment="1">
      <alignment horizontal="center" vertical="center" wrapText="1"/>
    </xf>
    <xf numFmtId="0" fontId="62" fillId="0" borderId="0" xfId="351" applyFont="1" applyAlignment="1">
      <alignment horizontal="center" vertical="center" wrapText="1"/>
    </xf>
    <xf numFmtId="0" fontId="62" fillId="31" borderId="48" xfId="351" applyFont="1" applyFill="1" applyBorder="1" applyAlignment="1">
      <alignment horizontal="center"/>
    </xf>
    <xf numFmtId="0" fontId="62" fillId="31" borderId="18" xfId="351" applyFont="1" applyFill="1" applyBorder="1" applyAlignment="1">
      <alignment horizontal="center"/>
    </xf>
    <xf numFmtId="0" fontId="64" fillId="32" borderId="20" xfId="351" applyFont="1" applyFill="1" applyBorder="1" applyAlignment="1">
      <alignment horizontal="center" wrapText="1"/>
    </xf>
    <xf numFmtId="0" fontId="64" fillId="32" borderId="21" xfId="351" applyFont="1" applyFill="1" applyBorder="1" applyAlignment="1">
      <alignment horizontal="center" wrapText="1"/>
    </xf>
    <xf numFmtId="0" fontId="64" fillId="32" borderId="17" xfId="351" applyFont="1" applyFill="1" applyBorder="1" applyAlignment="1">
      <alignment horizontal="center" wrapText="1"/>
    </xf>
    <xf numFmtId="0" fontId="60" fillId="31" borderId="20" xfId="351" applyFont="1" applyFill="1" applyBorder="1" applyAlignment="1">
      <alignment horizontal="center" vertical="center" wrapText="1"/>
    </xf>
    <xf numFmtId="0" fontId="60" fillId="31" borderId="21" xfId="351" applyFont="1" applyFill="1" applyBorder="1" applyAlignment="1">
      <alignment horizontal="center" vertical="center" wrapText="1"/>
    </xf>
    <xf numFmtId="0" fontId="60" fillId="31" borderId="17" xfId="351" applyFont="1" applyFill="1" applyBorder="1" applyAlignment="1">
      <alignment horizontal="center" vertical="center" wrapText="1"/>
    </xf>
    <xf numFmtId="0" fontId="11" fillId="32" borderId="94" xfId="1" applyNumberFormat="1" applyFont="1" applyFill="1" applyBorder="1" applyAlignment="1" applyProtection="1">
      <alignment horizontal="center" vertical="center" wrapText="1"/>
      <protection hidden="1"/>
    </xf>
    <xf numFmtId="0" fontId="61" fillId="33" borderId="94" xfId="0" applyFont="1" applyFill="1" applyBorder="1" applyAlignment="1" applyProtection="1">
      <alignment horizontal="center" vertical="center" wrapText="1"/>
      <protection hidden="1"/>
    </xf>
    <xf numFmtId="0" fontId="113" fillId="31" borderId="0" xfId="2" applyFont="1" applyFill="1" applyBorder="1" applyAlignment="1" applyProtection="1">
      <alignment horizontal="center" vertical="center" wrapText="1"/>
      <protection hidden="1"/>
    </xf>
    <xf numFmtId="0" fontId="13" fillId="40" borderId="0" xfId="2" applyFont="1" applyFill="1" applyBorder="1" applyAlignment="1" applyProtection="1">
      <alignment horizontal="center" vertical="center" wrapText="1"/>
      <protection hidden="1"/>
    </xf>
    <xf numFmtId="0" fontId="14" fillId="34" borderId="41" xfId="0" applyFont="1" applyFill="1" applyBorder="1" applyAlignment="1" applyProtection="1">
      <alignment horizontal="center" vertical="center"/>
      <protection hidden="1"/>
    </xf>
    <xf numFmtId="0" fontId="53" fillId="33" borderId="41" xfId="0" applyFont="1" applyFill="1" applyBorder="1" applyAlignment="1" applyProtection="1">
      <alignment horizontal="center" vertical="center" textRotation="255" wrapText="1"/>
      <protection hidden="1"/>
    </xf>
    <xf numFmtId="0" fontId="13" fillId="0" borderId="0" xfId="2" applyFont="1" applyFill="1" applyAlignment="1" applyProtection="1">
      <alignment horizontal="left" vertical="center" wrapText="1"/>
      <protection hidden="1"/>
    </xf>
    <xf numFmtId="168" fontId="11" fillId="33" borderId="41" xfId="3" applyNumberFormat="1" applyFont="1" applyFill="1" applyBorder="1" applyAlignment="1" applyProtection="1">
      <alignment horizontal="center" vertical="center" wrapText="1"/>
      <protection hidden="1"/>
    </xf>
    <xf numFmtId="167" fontId="11" fillId="33" borderId="41" xfId="3" applyFont="1" applyFill="1" applyBorder="1" applyAlignment="1" applyProtection="1">
      <alignment horizontal="center" vertical="center" wrapText="1"/>
      <protection hidden="1"/>
    </xf>
    <xf numFmtId="0" fontId="59" fillId="33" borderId="41" xfId="0" applyFont="1" applyFill="1" applyBorder="1" applyAlignment="1" applyProtection="1">
      <alignment horizontal="center" vertical="center" textRotation="255" wrapText="1"/>
      <protection hidden="1"/>
    </xf>
    <xf numFmtId="170" fontId="11" fillId="33" borderId="41" xfId="3" applyNumberFormat="1" applyFont="1" applyFill="1" applyBorder="1" applyAlignment="1" applyProtection="1">
      <alignment horizontal="center" vertical="center" wrapText="1"/>
      <protection hidden="1"/>
    </xf>
    <xf numFmtId="167" fontId="14" fillId="33" borderId="116" xfId="3" applyFont="1" applyFill="1" applyBorder="1" applyAlignment="1" applyProtection="1">
      <alignment horizontal="center" vertical="center" wrapText="1"/>
    </xf>
    <xf numFmtId="167" fontId="14" fillId="33" borderId="117" xfId="3" applyFont="1" applyFill="1" applyBorder="1" applyAlignment="1" applyProtection="1">
      <alignment horizontal="center" vertical="center" wrapText="1"/>
    </xf>
    <xf numFmtId="189" fontId="11" fillId="40" borderId="116" xfId="3" applyNumberFormat="1" applyFont="1" applyFill="1" applyBorder="1" applyAlignment="1" applyProtection="1">
      <alignment horizontal="center" vertical="center" wrapText="1"/>
      <protection locked="0"/>
    </xf>
    <xf numFmtId="189" fontId="11" fillId="40" borderId="117" xfId="3" applyNumberFormat="1" applyFont="1" applyFill="1" applyBorder="1" applyAlignment="1" applyProtection="1">
      <alignment horizontal="center" vertical="center" wrapText="1"/>
      <protection locked="0"/>
    </xf>
    <xf numFmtId="0" fontId="46" fillId="31" borderId="18" xfId="2" applyFont="1" applyFill="1" applyBorder="1" applyAlignment="1" applyProtection="1">
      <alignment horizontal="center" vertical="center" wrapText="1"/>
      <protection hidden="1"/>
    </xf>
    <xf numFmtId="0" fontId="46" fillId="31" borderId="0" xfId="2" applyFont="1" applyFill="1" applyBorder="1" applyAlignment="1" applyProtection="1">
      <alignment horizontal="center" vertical="center" wrapText="1"/>
      <protection hidden="1"/>
    </xf>
    <xf numFmtId="0" fontId="14" fillId="33" borderId="41" xfId="2" applyNumberFormat="1" applyFont="1" applyFill="1" applyBorder="1" applyAlignment="1" applyProtection="1">
      <alignment horizontal="center" vertical="center" wrapText="1"/>
      <protection hidden="1"/>
    </xf>
    <xf numFmtId="0" fontId="14" fillId="44" borderId="94" xfId="2" applyNumberFormat="1" applyFont="1" applyFill="1" applyBorder="1" applyAlignment="1" applyProtection="1">
      <alignment horizontal="center" vertical="center" wrapText="1"/>
    </xf>
    <xf numFmtId="0" fontId="14" fillId="0" borderId="41" xfId="2" applyFont="1" applyFill="1" applyBorder="1" applyAlignment="1" applyProtection="1">
      <alignment horizontal="center" vertical="center" wrapText="1"/>
      <protection hidden="1"/>
    </xf>
    <xf numFmtId="0" fontId="14" fillId="29" borderId="41" xfId="2" applyFont="1" applyFill="1" applyBorder="1" applyAlignment="1" applyProtection="1">
      <alignment horizontal="center" vertical="center" wrapText="1"/>
      <protection hidden="1"/>
    </xf>
    <xf numFmtId="0" fontId="100" fillId="29" borderId="116" xfId="2" applyFont="1" applyFill="1" applyBorder="1" applyAlignment="1" applyProtection="1">
      <alignment horizontal="center" vertical="center" wrapText="1"/>
    </xf>
    <xf numFmtId="0" fontId="100" fillId="29" borderId="117" xfId="2" applyFont="1" applyFill="1" applyBorder="1" applyAlignment="1" applyProtection="1">
      <alignment horizontal="center" vertical="center" wrapText="1"/>
    </xf>
    <xf numFmtId="0" fontId="100" fillId="33" borderId="116" xfId="2" applyFont="1" applyFill="1" applyBorder="1" applyAlignment="1" applyProtection="1">
      <alignment horizontal="center" vertical="center" wrapText="1"/>
    </xf>
    <xf numFmtId="0" fontId="100" fillId="33" borderId="117" xfId="2" applyFont="1" applyFill="1" applyBorder="1" applyAlignment="1" applyProtection="1">
      <alignment horizontal="center" vertical="center" wrapText="1"/>
    </xf>
    <xf numFmtId="0" fontId="100" fillId="44" borderId="116" xfId="2" applyFont="1" applyFill="1" applyBorder="1" applyAlignment="1" applyProtection="1">
      <alignment horizontal="center" vertical="center" wrapText="1"/>
    </xf>
    <xf numFmtId="0" fontId="100" fillId="44" borderId="117" xfId="2" applyFont="1" applyFill="1" applyBorder="1" applyAlignment="1" applyProtection="1">
      <alignment horizontal="center" vertical="center" wrapText="1"/>
    </xf>
    <xf numFmtId="0" fontId="14" fillId="31" borderId="18" xfId="2" applyFont="1" applyFill="1" applyBorder="1" applyAlignment="1" applyProtection="1">
      <alignment horizontal="center" vertical="center" wrapText="1"/>
    </xf>
    <xf numFmtId="0" fontId="14" fillId="31" borderId="0" xfId="2" applyFont="1" applyFill="1" applyBorder="1" applyAlignment="1" applyProtection="1">
      <alignment horizontal="center" vertical="center" wrapText="1"/>
    </xf>
    <xf numFmtId="0" fontId="79" fillId="0" borderId="2" xfId="349" applyFont="1" applyFill="1" applyBorder="1" applyAlignment="1" applyProtection="1">
      <alignment horizontal="left" vertical="center" wrapText="1"/>
      <protection hidden="1"/>
    </xf>
    <xf numFmtId="0" fontId="79" fillId="0" borderId="51" xfId="349" applyFont="1" applyFill="1" applyBorder="1" applyAlignment="1" applyProtection="1">
      <alignment horizontal="left" vertical="center" wrapText="1"/>
      <protection hidden="1"/>
    </xf>
    <xf numFmtId="0" fontId="79" fillId="0" borderId="56" xfId="349" applyFont="1" applyFill="1" applyBorder="1" applyAlignment="1" applyProtection="1">
      <alignment horizontal="left" vertical="center" wrapText="1"/>
      <protection hidden="1"/>
    </xf>
    <xf numFmtId="0" fontId="57" fillId="0" borderId="41" xfId="349" applyFont="1" applyFill="1" applyBorder="1" applyAlignment="1" applyProtection="1">
      <alignment horizontal="justify" vertical="center" wrapText="1"/>
      <protection hidden="1"/>
    </xf>
    <xf numFmtId="0" fontId="56" fillId="29" borderId="41" xfId="349" applyFont="1" applyFill="1" applyBorder="1" applyAlignment="1" applyProtection="1">
      <alignment horizontal="center" vertical="center" wrapText="1"/>
      <protection hidden="1"/>
    </xf>
    <xf numFmtId="0" fontId="56" fillId="33" borderId="105" xfId="349" applyFont="1" applyFill="1" applyBorder="1" applyAlignment="1" applyProtection="1">
      <alignment horizontal="center" vertical="center" wrapText="1"/>
    </xf>
    <xf numFmtId="0" fontId="56" fillId="33" borderId="123" xfId="349" applyFont="1" applyFill="1" applyBorder="1" applyAlignment="1" applyProtection="1">
      <alignment horizontal="center" vertical="center" wrapText="1"/>
    </xf>
    <xf numFmtId="0" fontId="46" fillId="31" borderId="48" xfId="2" applyFont="1" applyFill="1" applyBorder="1" applyAlignment="1" applyProtection="1">
      <alignment horizontal="center" vertical="center" wrapText="1"/>
      <protection hidden="1"/>
    </xf>
    <xf numFmtId="0" fontId="46" fillId="31" borderId="49" xfId="2" applyFont="1" applyFill="1" applyBorder="1" applyAlignment="1" applyProtection="1">
      <alignment horizontal="center" vertical="center" wrapText="1"/>
      <protection hidden="1"/>
    </xf>
    <xf numFmtId="0" fontId="46" fillId="31" borderId="50" xfId="2" applyFont="1" applyFill="1" applyBorder="1" applyAlignment="1" applyProtection="1">
      <alignment horizontal="center" vertical="center" wrapText="1"/>
      <protection hidden="1"/>
    </xf>
    <xf numFmtId="0" fontId="11" fillId="31" borderId="18" xfId="2" applyFont="1" applyFill="1" applyBorder="1" applyAlignment="1" applyProtection="1">
      <alignment horizontal="center" vertical="center" wrapText="1"/>
      <protection hidden="1"/>
    </xf>
    <xf numFmtId="0" fontId="11" fillId="31" borderId="0" xfId="2" applyFont="1" applyFill="1" applyBorder="1" applyAlignment="1" applyProtection="1">
      <alignment horizontal="center" vertical="center" wrapText="1"/>
      <protection hidden="1"/>
    </xf>
    <xf numFmtId="0" fontId="11" fillId="31" borderId="19" xfId="2" applyFont="1" applyFill="1" applyBorder="1" applyAlignment="1" applyProtection="1">
      <alignment horizontal="center" vertical="center" wrapText="1"/>
      <protection hidden="1"/>
    </xf>
    <xf numFmtId="0" fontId="41" fillId="31" borderId="18" xfId="2" applyFont="1" applyFill="1" applyBorder="1" applyAlignment="1" applyProtection="1">
      <alignment horizontal="center" vertical="center" wrapText="1"/>
      <protection hidden="1"/>
    </xf>
    <xf numFmtId="0" fontId="41" fillId="31" borderId="0" xfId="2" applyFont="1" applyFill="1" applyBorder="1" applyAlignment="1" applyProtection="1">
      <alignment horizontal="center" vertical="center" wrapText="1"/>
      <protection hidden="1"/>
    </xf>
    <xf numFmtId="0" fontId="41" fillId="31" borderId="19" xfId="2" applyFont="1" applyFill="1" applyBorder="1" applyAlignment="1" applyProtection="1">
      <alignment horizontal="center" vertical="center" wrapText="1"/>
      <protection hidden="1"/>
    </xf>
    <xf numFmtId="0" fontId="14" fillId="31" borderId="20" xfId="2" applyFont="1" applyFill="1" applyBorder="1" applyAlignment="1" applyProtection="1">
      <alignment horizontal="center" vertical="center" wrapText="1"/>
      <protection hidden="1"/>
    </xf>
    <xf numFmtId="0" fontId="14" fillId="31" borderId="21" xfId="2" applyFont="1" applyFill="1" applyBorder="1" applyAlignment="1" applyProtection="1">
      <alignment horizontal="center" vertical="center" wrapText="1"/>
      <protection hidden="1"/>
    </xf>
    <xf numFmtId="0" fontId="14" fillId="31" borderId="17" xfId="2" applyFont="1" applyFill="1" applyBorder="1" applyAlignment="1" applyProtection="1">
      <alignment horizontal="center" vertical="center" wrapText="1"/>
      <protection hidden="1"/>
    </xf>
    <xf numFmtId="0" fontId="56" fillId="29" borderId="2" xfId="349" applyFont="1" applyFill="1" applyBorder="1" applyAlignment="1" applyProtection="1">
      <alignment horizontal="center" vertical="center" wrapText="1"/>
      <protection hidden="1"/>
    </xf>
    <xf numFmtId="0" fontId="56" fillId="29" borderId="51" xfId="349" applyFont="1" applyFill="1" applyBorder="1" applyAlignment="1" applyProtection="1">
      <alignment horizontal="center" vertical="center" wrapText="1"/>
      <protection hidden="1"/>
    </xf>
    <xf numFmtId="0" fontId="56" fillId="29" borderId="56" xfId="349" applyFont="1" applyFill="1" applyBorder="1" applyAlignment="1" applyProtection="1">
      <alignment horizontal="center" vertical="center" wrapText="1"/>
      <protection hidden="1"/>
    </xf>
    <xf numFmtId="0" fontId="55" fillId="29" borderId="106" xfId="349" applyFont="1" applyFill="1" applyBorder="1" applyAlignment="1" applyProtection="1">
      <alignment horizontal="center" vertical="center"/>
    </xf>
    <xf numFmtId="0" fontId="55" fillId="29" borderId="107" xfId="349" applyFont="1" applyFill="1" applyBorder="1" applyAlignment="1" applyProtection="1">
      <alignment horizontal="center" vertical="center"/>
    </xf>
    <xf numFmtId="0" fontId="55" fillId="29" borderId="108" xfId="349" applyFont="1" applyFill="1" applyBorder="1" applyAlignment="1" applyProtection="1">
      <alignment horizontal="center" vertical="center"/>
    </xf>
    <xf numFmtId="0" fontId="55" fillId="29" borderId="103" xfId="349" applyFont="1" applyFill="1" applyBorder="1" applyAlignment="1" applyProtection="1">
      <alignment horizontal="center" vertical="center" wrapText="1"/>
    </xf>
    <xf numFmtId="0" fontId="55" fillId="29" borderId="104" xfId="349" applyFont="1" applyFill="1" applyBorder="1" applyAlignment="1" applyProtection="1">
      <alignment horizontal="center" vertical="center" wrapText="1"/>
    </xf>
    <xf numFmtId="0" fontId="55" fillId="29" borderId="100" xfId="349" applyFont="1" applyFill="1" applyBorder="1" applyAlignment="1" applyProtection="1">
      <alignment horizontal="center" vertical="center"/>
    </xf>
    <xf numFmtId="0" fontId="55" fillId="29" borderId="101" xfId="349" applyFont="1" applyFill="1" applyBorder="1" applyAlignment="1" applyProtection="1">
      <alignment horizontal="center" vertical="center"/>
    </xf>
    <xf numFmtId="0" fontId="55" fillId="29" borderId="94" xfId="349" applyFont="1" applyFill="1" applyBorder="1" applyAlignment="1" applyProtection="1">
      <alignment horizontal="center" vertical="center"/>
    </xf>
    <xf numFmtId="0" fontId="56" fillId="30" borderId="110" xfId="349" applyFont="1" applyFill="1" applyBorder="1" applyAlignment="1" applyProtection="1">
      <alignment horizontal="left" vertical="center"/>
    </xf>
    <xf numFmtId="0" fontId="56" fillId="30" borderId="111" xfId="349" applyFont="1" applyFill="1" applyBorder="1" applyAlignment="1" applyProtection="1">
      <alignment horizontal="left" vertical="center"/>
    </xf>
    <xf numFmtId="0" fontId="56" fillId="30" borderId="0" xfId="349" applyFont="1" applyFill="1" applyBorder="1" applyAlignment="1" applyProtection="1">
      <alignment horizontal="left" vertical="center"/>
    </xf>
    <xf numFmtId="0" fontId="56" fillId="30" borderId="112" xfId="349" applyFont="1" applyFill="1" applyBorder="1" applyAlignment="1" applyProtection="1">
      <alignment horizontal="left" vertical="center"/>
    </xf>
    <xf numFmtId="0" fontId="56" fillId="30" borderId="114" xfId="349" applyFont="1" applyFill="1" applyBorder="1" applyAlignment="1" applyProtection="1">
      <alignment horizontal="left" vertical="center"/>
    </xf>
    <xf numFmtId="0" fontId="56" fillId="30" borderId="115" xfId="349" applyFont="1" applyFill="1" applyBorder="1" applyAlignment="1" applyProtection="1">
      <alignment horizontal="left" vertical="center"/>
    </xf>
    <xf numFmtId="0" fontId="55" fillId="29" borderId="118" xfId="349" applyFont="1" applyFill="1" applyBorder="1" applyAlignment="1" applyProtection="1">
      <alignment horizontal="center"/>
      <protection hidden="1"/>
    </xf>
    <xf numFmtId="0" fontId="55" fillId="29" borderId="100" xfId="349" applyFont="1" applyFill="1" applyBorder="1" applyAlignment="1" applyProtection="1">
      <alignment horizontal="center"/>
      <protection hidden="1"/>
    </xf>
    <xf numFmtId="0" fontId="55" fillId="29" borderId="119" xfId="349" applyFont="1" applyFill="1" applyBorder="1" applyAlignment="1" applyProtection="1">
      <alignment horizontal="center"/>
      <protection hidden="1"/>
    </xf>
    <xf numFmtId="193" fontId="12" fillId="33" borderId="41" xfId="0" applyNumberFormat="1" applyFont="1" applyFill="1" applyBorder="1" applyAlignment="1" applyProtection="1">
      <alignment horizontal="center" vertical="center"/>
      <protection hidden="1"/>
    </xf>
    <xf numFmtId="0" fontId="12" fillId="33" borderId="41" xfId="0" applyFont="1" applyFill="1" applyBorder="1" applyAlignment="1" applyProtection="1">
      <alignment horizontal="center" vertical="center"/>
      <protection hidden="1"/>
    </xf>
    <xf numFmtId="193" fontId="10" fillId="33" borderId="41" xfId="0" applyNumberFormat="1" applyFont="1" applyFill="1" applyBorder="1" applyAlignment="1" applyProtection="1">
      <alignment horizontal="center" vertical="center"/>
      <protection hidden="1"/>
    </xf>
    <xf numFmtId="0" fontId="10" fillId="33" borderId="41" xfId="0" applyFont="1" applyFill="1" applyBorder="1" applyAlignment="1" applyProtection="1">
      <alignment horizontal="center" vertical="center"/>
      <protection hidden="1"/>
    </xf>
    <xf numFmtId="0" fontId="41" fillId="29" borderId="41" xfId="0" applyFont="1" applyFill="1" applyBorder="1" applyAlignment="1" applyProtection="1">
      <alignment horizontal="center" vertical="center" wrapText="1"/>
      <protection hidden="1"/>
    </xf>
    <xf numFmtId="49" fontId="41" fillId="29" borderId="41" xfId="0" applyNumberFormat="1" applyFont="1" applyFill="1" applyBorder="1" applyAlignment="1" applyProtection="1">
      <alignment horizontal="center" vertical="center"/>
      <protection hidden="1"/>
    </xf>
    <xf numFmtId="0" fontId="41" fillId="29" borderId="94" xfId="0" applyFont="1" applyFill="1" applyBorder="1" applyAlignment="1" applyProtection="1">
      <alignment horizontal="center" vertical="center" wrapText="1"/>
    </xf>
    <xf numFmtId="0" fontId="41" fillId="29" borderId="41" xfId="0" applyFont="1" applyFill="1" applyBorder="1" applyAlignment="1" applyProtection="1">
      <alignment horizontal="center"/>
      <protection hidden="1"/>
    </xf>
    <xf numFmtId="0" fontId="12" fillId="29" borderId="41" xfId="0" applyFont="1" applyFill="1" applyBorder="1" applyAlignment="1" applyProtection="1">
      <alignment horizontal="center" vertical="center"/>
      <protection hidden="1"/>
    </xf>
    <xf numFmtId="0" fontId="68" fillId="28" borderId="59" xfId="0" applyFont="1" applyFill="1" applyBorder="1" applyAlignment="1">
      <alignment horizontal="center" vertical="center"/>
    </xf>
    <xf numFmtId="0" fontId="68" fillId="28" borderId="58" xfId="0" applyFont="1" applyFill="1" applyBorder="1" applyAlignment="1">
      <alignment horizontal="center" vertical="center"/>
    </xf>
    <xf numFmtId="0" fontId="69" fillId="31" borderId="78" xfId="0" applyFont="1" applyFill="1" applyBorder="1" applyAlignment="1">
      <alignment horizontal="center" vertical="center"/>
    </xf>
    <xf numFmtId="0" fontId="69" fillId="31" borderId="64" xfId="0" applyFont="1" applyFill="1" applyBorder="1" applyAlignment="1">
      <alignment horizontal="center" vertical="center"/>
    </xf>
    <xf numFmtId="0" fontId="96" fillId="31" borderId="24" xfId="0" quotePrefix="1" applyFont="1" applyFill="1" applyBorder="1" applyAlignment="1" applyProtection="1">
      <alignment horizontal="center" vertical="center" wrapText="1"/>
    </xf>
    <xf numFmtId="0" fontId="96" fillId="31" borderId="25" xfId="0" quotePrefix="1" applyFont="1" applyFill="1" applyBorder="1" applyAlignment="1" applyProtection="1">
      <alignment horizontal="center" vertical="center" wrapText="1"/>
    </xf>
    <xf numFmtId="0" fontId="96" fillId="31" borderId="26" xfId="0" quotePrefix="1" applyFont="1" applyFill="1" applyBorder="1" applyAlignment="1" applyProtection="1">
      <alignment horizontal="center" vertical="center" wrapText="1"/>
    </xf>
    <xf numFmtId="0" fontId="68" fillId="31" borderId="22" xfId="0" applyFont="1" applyFill="1" applyBorder="1" applyAlignment="1" applyProtection="1">
      <alignment horizontal="center" vertical="center" wrapText="1"/>
    </xf>
    <xf numFmtId="0" fontId="68" fillId="31" borderId="29" xfId="0" applyFont="1" applyFill="1" applyBorder="1" applyAlignment="1" applyProtection="1">
      <alignment horizontal="center" vertical="center" wrapText="1"/>
    </xf>
    <xf numFmtId="0" fontId="68" fillId="31" borderId="23" xfId="0" applyFont="1" applyFill="1" applyBorder="1" applyAlignment="1" applyProtection="1">
      <alignment horizontal="center" vertical="center" wrapText="1"/>
    </xf>
    <xf numFmtId="0" fontId="68" fillId="31" borderId="30" xfId="0" applyFont="1" applyFill="1" applyBorder="1" applyAlignment="1" applyProtection="1">
      <alignment horizontal="center" vertical="center" wrapText="1"/>
    </xf>
    <xf numFmtId="0" fontId="68" fillId="31" borderId="32" xfId="0" applyFont="1" applyFill="1" applyBorder="1" applyAlignment="1" applyProtection="1">
      <alignment horizontal="center" vertical="center" wrapText="1"/>
    </xf>
    <xf numFmtId="0" fontId="68" fillId="31" borderId="31" xfId="0" applyFont="1" applyFill="1" applyBorder="1" applyAlignment="1" applyProtection="1">
      <alignment horizontal="center" vertical="center" wrapText="1"/>
    </xf>
    <xf numFmtId="0" fontId="93" fillId="36" borderId="79" xfId="0" applyFont="1" applyFill="1" applyBorder="1" applyAlignment="1" applyProtection="1">
      <alignment horizontal="left" vertical="center"/>
    </xf>
    <xf numFmtId="0" fontId="93" fillId="36" borderId="67" xfId="0" applyFont="1" applyFill="1" applyBorder="1" applyAlignment="1" applyProtection="1">
      <alignment horizontal="left" vertical="center"/>
    </xf>
    <xf numFmtId="0" fontId="93" fillId="36" borderId="68" xfId="0" applyFont="1" applyFill="1" applyBorder="1" applyAlignment="1" applyProtection="1">
      <alignment horizontal="left" vertical="center"/>
    </xf>
    <xf numFmtId="0" fontId="96" fillId="31" borderId="22" xfId="0" applyFont="1" applyFill="1" applyBorder="1" applyAlignment="1" applyProtection="1">
      <alignment horizontal="center" vertical="center" wrapText="1"/>
    </xf>
    <xf numFmtId="0" fontId="96" fillId="31" borderId="29" xfId="0" applyFont="1" applyFill="1" applyBorder="1" applyAlignment="1" applyProtection="1">
      <alignment horizontal="center" vertical="center" wrapText="1"/>
    </xf>
    <xf numFmtId="0" fontId="96" fillId="31" borderId="23" xfId="0" applyFont="1" applyFill="1" applyBorder="1" applyAlignment="1" applyProtection="1">
      <alignment horizontal="center" vertical="center" wrapText="1"/>
    </xf>
    <xf numFmtId="0" fontId="96" fillId="31" borderId="27" xfId="0" applyFont="1" applyFill="1" applyBorder="1" applyAlignment="1" applyProtection="1">
      <alignment horizontal="center" vertical="center" wrapText="1"/>
    </xf>
    <xf numFmtId="0" fontId="96" fillId="31" borderId="0" xfId="0" applyFont="1" applyFill="1" applyBorder="1" applyAlignment="1" applyProtection="1">
      <alignment horizontal="center" vertical="center" wrapText="1"/>
    </xf>
    <xf numFmtId="0" fontId="96" fillId="31" borderId="28" xfId="0" applyFont="1" applyFill="1" applyBorder="1" applyAlignment="1" applyProtection="1">
      <alignment horizontal="center" vertical="center" wrapText="1"/>
    </xf>
    <xf numFmtId="0" fontId="96" fillId="31" borderId="30" xfId="0" applyFont="1" applyFill="1" applyBorder="1" applyAlignment="1" applyProtection="1">
      <alignment horizontal="center" vertical="center" wrapText="1"/>
    </xf>
    <xf numFmtId="0" fontId="96" fillId="31" borderId="32" xfId="0" applyFont="1" applyFill="1" applyBorder="1" applyAlignment="1" applyProtection="1">
      <alignment horizontal="center" vertical="center" wrapText="1"/>
    </xf>
    <xf numFmtId="0" fontId="96" fillId="31" borderId="31" xfId="0" applyFont="1" applyFill="1" applyBorder="1" applyAlignment="1" applyProtection="1">
      <alignment horizontal="center" vertical="center" wrapText="1"/>
    </xf>
    <xf numFmtId="0" fontId="103" fillId="40" borderId="22" xfId="0" applyFont="1" applyFill="1" applyBorder="1" applyAlignment="1">
      <alignment horizontal="center" vertical="center" wrapText="1"/>
    </xf>
    <xf numFmtId="0" fontId="103" fillId="40" borderId="23" xfId="0" applyFont="1" applyFill="1" applyBorder="1" applyAlignment="1">
      <alignment horizontal="center" vertical="center" wrapText="1"/>
    </xf>
    <xf numFmtId="0" fontId="103" fillId="40" borderId="27" xfId="0" applyFont="1" applyFill="1" applyBorder="1" applyAlignment="1">
      <alignment horizontal="center" vertical="center" wrapText="1"/>
    </xf>
    <xf numFmtId="0" fontId="103" fillId="40" borderId="28" xfId="0" applyFont="1" applyFill="1" applyBorder="1" applyAlignment="1">
      <alignment horizontal="center" vertical="center" wrapText="1"/>
    </xf>
    <xf numFmtId="0" fontId="103" fillId="40" borderId="30" xfId="0" applyFont="1" applyFill="1" applyBorder="1" applyAlignment="1">
      <alignment horizontal="center" vertical="center" wrapText="1"/>
    </xf>
    <xf numFmtId="0" fontId="103" fillId="40" borderId="31" xfId="0" applyFont="1" applyFill="1" applyBorder="1" applyAlignment="1">
      <alignment horizontal="center" vertical="center" wrapText="1"/>
    </xf>
    <xf numFmtId="0" fontId="68" fillId="31" borderId="71" xfId="0" applyFont="1" applyFill="1" applyBorder="1" applyAlignment="1" applyProtection="1">
      <alignment horizontal="center" vertical="center" wrapText="1"/>
    </xf>
    <xf numFmtId="0" fontId="68" fillId="31" borderId="70" xfId="0" applyFont="1" applyFill="1" applyBorder="1" applyAlignment="1" applyProtection="1">
      <alignment horizontal="center" vertical="center" wrapText="1"/>
    </xf>
    <xf numFmtId="0" fontId="69" fillId="31" borderId="69" xfId="0" applyFont="1" applyFill="1" applyBorder="1" applyAlignment="1">
      <alignment horizontal="center" vertical="center"/>
    </xf>
    <xf numFmtId="0" fontId="69" fillId="31" borderId="77" xfId="0" applyFont="1" applyFill="1" applyBorder="1" applyAlignment="1">
      <alignment horizontal="center" vertical="center"/>
    </xf>
    <xf numFmtId="0" fontId="97" fillId="0" borderId="32" xfId="104" applyFont="1" applyBorder="1" applyAlignment="1" applyProtection="1">
      <alignment horizontal="center"/>
    </xf>
    <xf numFmtId="0" fontId="69" fillId="30" borderId="35" xfId="0" applyFont="1" applyFill="1" applyBorder="1" applyAlignment="1">
      <alignment horizontal="center" vertical="center"/>
    </xf>
    <xf numFmtId="0" fontId="69" fillId="30" borderId="36" xfId="0" applyFont="1" applyFill="1" applyBorder="1" applyAlignment="1">
      <alignment horizontal="center" vertical="center"/>
    </xf>
    <xf numFmtId="0" fontId="69" fillId="31" borderId="35" xfId="0" applyFont="1" applyFill="1" applyBorder="1" applyAlignment="1">
      <alignment horizontal="center" vertical="center"/>
    </xf>
    <xf numFmtId="0" fontId="69" fillId="31" borderId="36" xfId="0" applyFont="1" applyFill="1" applyBorder="1" applyAlignment="1">
      <alignment horizontal="center" vertical="center"/>
    </xf>
    <xf numFmtId="0" fontId="69" fillId="30" borderId="62" xfId="0" applyFont="1" applyFill="1" applyBorder="1" applyAlignment="1">
      <alignment horizontal="center" vertical="center"/>
    </xf>
    <xf numFmtId="0" fontId="69" fillId="30" borderId="61" xfId="0" applyFont="1" applyFill="1" applyBorder="1" applyAlignment="1">
      <alignment horizontal="center" vertical="center"/>
    </xf>
    <xf numFmtId="0" fontId="111" fillId="30" borderId="22" xfId="0" applyFont="1" applyFill="1" applyBorder="1" applyAlignment="1">
      <alignment horizontal="left" vertical="top" wrapText="1"/>
    </xf>
    <xf numFmtId="0" fontId="111" fillId="30" borderId="29" xfId="0" applyFont="1" applyFill="1" applyBorder="1" applyAlignment="1">
      <alignment horizontal="left" vertical="top" wrapText="1"/>
    </xf>
    <xf numFmtId="0" fontId="111" fillId="30" borderId="23" xfId="0" applyFont="1" applyFill="1" applyBorder="1" applyAlignment="1">
      <alignment horizontal="left" vertical="top" wrapText="1"/>
    </xf>
    <xf numFmtId="0" fontId="111" fillId="30" borderId="27" xfId="0" applyFont="1" applyFill="1" applyBorder="1" applyAlignment="1">
      <alignment horizontal="left" vertical="top" wrapText="1"/>
    </xf>
    <xf numFmtId="0" fontId="111" fillId="30" borderId="0" xfId="0" applyFont="1" applyFill="1" applyBorder="1" applyAlignment="1">
      <alignment horizontal="left" vertical="top" wrapText="1"/>
    </xf>
    <xf numFmtId="0" fontId="111" fillId="30" borderId="28" xfId="0" applyFont="1" applyFill="1" applyBorder="1" applyAlignment="1">
      <alignment horizontal="left" vertical="top" wrapText="1"/>
    </xf>
    <xf numFmtId="0" fontId="111" fillId="30" borderId="30" xfId="0" applyFont="1" applyFill="1" applyBorder="1" applyAlignment="1">
      <alignment horizontal="left" vertical="top" wrapText="1"/>
    </xf>
    <xf numFmtId="0" fontId="111" fillId="30" borderId="32" xfId="0" applyFont="1" applyFill="1" applyBorder="1" applyAlignment="1">
      <alignment horizontal="left" vertical="top" wrapText="1"/>
    </xf>
    <xf numFmtId="0" fontId="111" fillId="30" borderId="31" xfId="0" applyFont="1" applyFill="1" applyBorder="1" applyAlignment="1">
      <alignment horizontal="left" vertical="top" wrapText="1"/>
    </xf>
    <xf numFmtId="0" fontId="114" fillId="0" borderId="94" xfId="356" applyFont="1" applyBorder="1" applyAlignment="1">
      <alignment horizontal="left" vertical="center"/>
    </xf>
    <xf numFmtId="0" fontId="70" fillId="40" borderId="24" xfId="356" applyFont="1" applyFill="1" applyBorder="1" applyAlignment="1">
      <alignment horizontal="center" vertical="center" wrapText="1"/>
    </xf>
    <xf numFmtId="0" fontId="70" fillId="40" borderId="26" xfId="356" applyFont="1" applyFill="1" applyBorder="1" applyAlignment="1">
      <alignment horizontal="center" vertical="center" wrapText="1"/>
    </xf>
    <xf numFmtId="0" fontId="68" fillId="33" borderId="25" xfId="356" applyFont="1" applyFill="1" applyBorder="1" applyAlignment="1">
      <alignment horizontal="center" vertical="center" wrapText="1"/>
    </xf>
    <xf numFmtId="0" fontId="68" fillId="33" borderId="26" xfId="356" applyFont="1" applyFill="1" applyBorder="1" applyAlignment="1">
      <alignment horizontal="center" vertical="center" wrapText="1"/>
    </xf>
    <xf numFmtId="0" fontId="70" fillId="33" borderId="24" xfId="356" applyFont="1" applyFill="1" applyBorder="1" applyAlignment="1">
      <alignment horizontal="center" vertical="center" wrapText="1"/>
    </xf>
    <xf numFmtId="0" fontId="70" fillId="33" borderId="25" xfId="356" applyFont="1" applyFill="1" applyBorder="1" applyAlignment="1">
      <alignment horizontal="center" vertical="center" wrapText="1"/>
    </xf>
    <xf numFmtId="0" fontId="70" fillId="33" borderId="42" xfId="356" applyFont="1" applyFill="1" applyBorder="1" applyAlignment="1">
      <alignment horizontal="center" vertical="center" wrapText="1"/>
    </xf>
    <xf numFmtId="0" fontId="68" fillId="33" borderId="24" xfId="356" applyFont="1" applyFill="1" applyBorder="1" applyAlignment="1">
      <alignment horizontal="center" vertical="center" wrapText="1"/>
    </xf>
  </cellXfs>
  <cellStyles count="427">
    <cellStyle name="%" xfId="146"/>
    <cellStyle name="%_ANEXO #7.ITEMS INSTALS. ELECTRICAS GECOLSA 2a.ETAPA." xfId="147"/>
    <cellStyle name="%_Plaza Mayor N 006 2077 DOC95_ANEXO 456" xfId="148"/>
    <cellStyle name="_Book2" xfId="149"/>
    <cellStyle name="20% - Accent1" xfId="150"/>
    <cellStyle name="20% - Accent2" xfId="151"/>
    <cellStyle name="20% - Accent3" xfId="152"/>
    <cellStyle name="20% - Accent4" xfId="153"/>
    <cellStyle name="20% - Accent5" xfId="154"/>
    <cellStyle name="20% - Accent6" xfId="155"/>
    <cellStyle name="20% - Énfasis1 2" xfId="156"/>
    <cellStyle name="20% - Énfasis1 3" xfId="157"/>
    <cellStyle name="20% - Énfasis1 4" xfId="158"/>
    <cellStyle name="20% - Énfasis2 2" xfId="159"/>
    <cellStyle name="20% - Énfasis2 3" xfId="160"/>
    <cellStyle name="20% - Énfasis2 4" xfId="161"/>
    <cellStyle name="20% - Énfasis3 2" xfId="162"/>
    <cellStyle name="20% - Énfasis3 3" xfId="163"/>
    <cellStyle name="20% - Énfasis3 4" xfId="164"/>
    <cellStyle name="20% - Énfasis4 2" xfId="165"/>
    <cellStyle name="20% - Énfasis4 3" xfId="166"/>
    <cellStyle name="20% - Énfasis4 4" xfId="167"/>
    <cellStyle name="20% - Énfasis5 2" xfId="168"/>
    <cellStyle name="20% - Énfasis5 3" xfId="169"/>
    <cellStyle name="20% - Énfasis6 2" xfId="170"/>
    <cellStyle name="20% - Énfasis6 3" xfId="171"/>
    <cellStyle name="20% - Énfasis6 4" xfId="172"/>
    <cellStyle name="40% - Accent1" xfId="173"/>
    <cellStyle name="40% - Accent2" xfId="174"/>
    <cellStyle name="40% - Accent3" xfId="175"/>
    <cellStyle name="40% - Accent4" xfId="176"/>
    <cellStyle name="40% - Accent5" xfId="177"/>
    <cellStyle name="40% - Accent6" xfId="178"/>
    <cellStyle name="40% - Énfasis1 2" xfId="179"/>
    <cellStyle name="40% - Énfasis1 3" xfId="180"/>
    <cellStyle name="40% - Énfasis1 4" xfId="181"/>
    <cellStyle name="40% - Énfasis2 2" xfId="182"/>
    <cellStyle name="40% - Énfasis2 3" xfId="183"/>
    <cellStyle name="40% - Énfasis3 2" xfId="184"/>
    <cellStyle name="40% - Énfasis3 3" xfId="185"/>
    <cellStyle name="40% - Énfasis3 4" xfId="186"/>
    <cellStyle name="40% - Énfasis4 2" xfId="187"/>
    <cellStyle name="40% - Énfasis4 3" xfId="188"/>
    <cellStyle name="40% - Énfasis4 4" xfId="189"/>
    <cellStyle name="40% - Énfasis5 2" xfId="190"/>
    <cellStyle name="40% - Énfasis5 3" xfId="191"/>
    <cellStyle name="40% - Énfasis5 4" xfId="192"/>
    <cellStyle name="40% - Énfasis6 2" xfId="193"/>
    <cellStyle name="40% - Énfasis6 3" xfId="194"/>
    <cellStyle name="40% - Énfasis6 4" xfId="195"/>
    <cellStyle name="60% - Accent1" xfId="196"/>
    <cellStyle name="60% - Accent2" xfId="197"/>
    <cellStyle name="60% - Accent3" xfId="198"/>
    <cellStyle name="60% - Accent4" xfId="199"/>
    <cellStyle name="60% - Accent5" xfId="200"/>
    <cellStyle name="60% - Accent6" xfId="201"/>
    <cellStyle name="60% - Énfasis1 2" xfId="202"/>
    <cellStyle name="60% - Énfasis1 3" xfId="203"/>
    <cellStyle name="60% - Énfasis1 4" xfId="204"/>
    <cellStyle name="60% - Énfasis2 2" xfId="205"/>
    <cellStyle name="60% - Énfasis2 3" xfId="206"/>
    <cellStyle name="60% - Énfasis2 4" xfId="207"/>
    <cellStyle name="60% - Énfasis3 2" xfId="208"/>
    <cellStyle name="60% - Énfasis3 3" xfId="209"/>
    <cellStyle name="60% - Énfasis3 4" xfId="210"/>
    <cellStyle name="60% - Énfasis4 2" xfId="211"/>
    <cellStyle name="60% - Énfasis4 3" xfId="212"/>
    <cellStyle name="60% - Énfasis4 4" xfId="213"/>
    <cellStyle name="60% - Énfasis5 2" xfId="214"/>
    <cellStyle name="60% - Énfasis5 3" xfId="215"/>
    <cellStyle name="60% - Énfasis5 4" xfId="216"/>
    <cellStyle name="60% - Énfasis6 2" xfId="217"/>
    <cellStyle name="60% - Énfasis6 3" xfId="218"/>
    <cellStyle name="60% - Énfasis6 4" xfId="219"/>
    <cellStyle name="Accent1" xfId="220"/>
    <cellStyle name="Accent2" xfId="221"/>
    <cellStyle name="Accent3" xfId="222"/>
    <cellStyle name="Accent4" xfId="223"/>
    <cellStyle name="Accent5" xfId="224"/>
    <cellStyle name="Accent6" xfId="225"/>
    <cellStyle name="ACTAS" xfId="226"/>
    <cellStyle name="Bad" xfId="227"/>
    <cellStyle name="Buena 2" xfId="228"/>
    <cellStyle name="Buena 3" xfId="229"/>
    <cellStyle name="Buena 4" xfId="230"/>
    <cellStyle name="Calculation" xfId="231"/>
    <cellStyle name="Calculation 2" xfId="396"/>
    <cellStyle name="Cálculo 2" xfId="232"/>
    <cellStyle name="Cálculo 2 2" xfId="397"/>
    <cellStyle name="Cálculo 3" xfId="233"/>
    <cellStyle name="Cálculo 3 2" xfId="398"/>
    <cellStyle name="Cálculo 4" xfId="234"/>
    <cellStyle name="Cálculo 4 2" xfId="399"/>
    <cellStyle name="Celda de comprobación 2" xfId="235"/>
    <cellStyle name="Celda de comprobación 3" xfId="236"/>
    <cellStyle name="Celda vinculada 2" xfId="237"/>
    <cellStyle name="Celda vinculada 3" xfId="238"/>
    <cellStyle name="Celda vinculada 4" xfId="239"/>
    <cellStyle name="Check Cell" xfId="240"/>
    <cellStyle name="Ecuación" xfId="241"/>
    <cellStyle name="Encabezado 4 2" xfId="242"/>
    <cellStyle name="Encabezado 4 3" xfId="243"/>
    <cellStyle name="Encabezado 4 4" xfId="244"/>
    <cellStyle name="Énfasis1 2" xfId="245"/>
    <cellStyle name="Énfasis1 3" xfId="246"/>
    <cellStyle name="Énfasis1 4" xfId="247"/>
    <cellStyle name="Énfasis2 2" xfId="248"/>
    <cellStyle name="Énfasis2 3" xfId="249"/>
    <cellStyle name="Énfasis2 4" xfId="250"/>
    <cellStyle name="Énfasis3 2" xfId="251"/>
    <cellStyle name="Énfasis3 3" xfId="252"/>
    <cellStyle name="Énfasis3 4" xfId="253"/>
    <cellStyle name="Énfasis4 2" xfId="254"/>
    <cellStyle name="Énfasis4 3" xfId="255"/>
    <cellStyle name="Énfasis4 4" xfId="256"/>
    <cellStyle name="Énfasis5 2" xfId="257"/>
    <cellStyle name="Énfasis5 3" xfId="258"/>
    <cellStyle name="Énfasis6 2" xfId="259"/>
    <cellStyle name="Énfasis6 3" xfId="260"/>
    <cellStyle name="Énfasis6 4" xfId="261"/>
    <cellStyle name="Entrada 2" xfId="262"/>
    <cellStyle name="Entrada 2 2" xfId="400"/>
    <cellStyle name="Entrada 3" xfId="263"/>
    <cellStyle name="Entrada 3 2" xfId="401"/>
    <cellStyle name="Entrada 4" xfId="264"/>
    <cellStyle name="Entrada 4 2" xfId="402"/>
    <cellStyle name="Estilo 1" xfId="265"/>
    <cellStyle name="Estilo 1 2" xfId="403"/>
    <cellStyle name="Euro" xfId="4"/>
    <cellStyle name="Explanatory Text" xfId="266"/>
    <cellStyle name="FIGURA" xfId="267"/>
    <cellStyle name="Good" xfId="268"/>
    <cellStyle name="Heading 1" xfId="269"/>
    <cellStyle name="Heading 2" xfId="270"/>
    <cellStyle name="Heading 3" xfId="271"/>
    <cellStyle name="Heading 4" xfId="272"/>
    <cellStyle name="Hipervínculo 2" xfId="5"/>
    <cellStyle name="Hipervínculo 3" xfId="6"/>
    <cellStyle name="Hipervínculo 4" xfId="360"/>
    <cellStyle name="Incorrecto 2" xfId="273"/>
    <cellStyle name="Incorrecto 3" xfId="274"/>
    <cellStyle name="Incorrecto 4" xfId="275"/>
    <cellStyle name="Input" xfId="276"/>
    <cellStyle name="Input 2" xfId="404"/>
    <cellStyle name="Linked Cell" xfId="277"/>
    <cellStyle name="Millares" xfId="1" builtinId="3"/>
    <cellStyle name="Millares [0]" xfId="426" builtinId="6"/>
    <cellStyle name="Millares 10" xfId="7"/>
    <cellStyle name="Millares 10 2" xfId="8"/>
    <cellStyle name="Millares 10 2 2" xfId="363"/>
    <cellStyle name="Millares 10 3" xfId="9"/>
    <cellStyle name="Millares 10 3 2" xfId="364"/>
    <cellStyle name="Millares 10 4" xfId="362"/>
    <cellStyle name="Millares 11" xfId="10"/>
    <cellStyle name="Millares 11 2" xfId="11"/>
    <cellStyle name="Millares 11 2 2" xfId="366"/>
    <cellStyle name="Millares 11 3" xfId="12"/>
    <cellStyle name="Millares 11 3 2" xfId="367"/>
    <cellStyle name="Millares 11 4" xfId="365"/>
    <cellStyle name="Millares 12" xfId="13"/>
    <cellStyle name="Millares 12 2" xfId="14"/>
    <cellStyle name="Millares 13" xfId="354"/>
    <cellStyle name="Millares 13 2" xfId="424"/>
    <cellStyle name="Millares 2" xfId="15"/>
    <cellStyle name="Millares 2 10" xfId="16"/>
    <cellStyle name="Millares 2 10 2" xfId="17"/>
    <cellStyle name="Millares 2 10 3" xfId="18"/>
    <cellStyle name="Millares 2 11" xfId="19"/>
    <cellStyle name="Millares 2 11 2" xfId="20"/>
    <cellStyle name="Millares 2 11 2 2" xfId="370"/>
    <cellStyle name="Millares 2 11 3" xfId="369"/>
    <cellStyle name="Millares 2 12" xfId="21"/>
    <cellStyle name="Millares 2 12 2" xfId="22"/>
    <cellStyle name="Millares 2 12 2 2" xfId="372"/>
    <cellStyle name="Millares 2 12 3" xfId="371"/>
    <cellStyle name="Millares 2 13" xfId="23"/>
    <cellStyle name="Millares 2 13 2" xfId="24"/>
    <cellStyle name="Millares 2 13 2 2" xfId="374"/>
    <cellStyle name="Millares 2 13 3" xfId="373"/>
    <cellStyle name="Millares 2 14" xfId="25"/>
    <cellStyle name="Millares 2 14 2" xfId="26"/>
    <cellStyle name="Millares 2 14 2 2" xfId="376"/>
    <cellStyle name="Millares 2 14 3" xfId="375"/>
    <cellStyle name="Millares 2 15" xfId="27"/>
    <cellStyle name="Millares 2 15 2" xfId="28"/>
    <cellStyle name="Millares 2 15 2 2" xfId="378"/>
    <cellStyle name="Millares 2 15 3" xfId="377"/>
    <cellStyle name="Millares 2 16" xfId="368"/>
    <cellStyle name="Millares 2 2" xfId="29"/>
    <cellStyle name="Millares 2 2 2" xfId="30"/>
    <cellStyle name="Millares 2 2 2 2" xfId="31"/>
    <cellStyle name="Millares 2 2 2 3" xfId="32"/>
    <cellStyle name="Millares 2 2 2 4" xfId="379"/>
    <cellStyle name="Millares 2 2 3" xfId="33"/>
    <cellStyle name="Millares 2 2 3 2" xfId="380"/>
    <cellStyle name="Millares 2 2 4" xfId="278"/>
    <cellStyle name="Millares 2 2 5" xfId="279"/>
    <cellStyle name="Millares 2 3" xfId="34"/>
    <cellStyle name="Millares 2 3 2" xfId="35"/>
    <cellStyle name="Millares 2 3 2 2" xfId="36"/>
    <cellStyle name="Millares 2 3 2 3" xfId="37"/>
    <cellStyle name="Millares 2 3 3" xfId="38"/>
    <cellStyle name="Millares 2 3 4" xfId="39"/>
    <cellStyle name="Millares 2 4" xfId="40"/>
    <cellStyle name="Millares 2 4 2" xfId="41"/>
    <cellStyle name="Millares 2 4 3" xfId="42"/>
    <cellStyle name="Millares 2 5" xfId="43"/>
    <cellStyle name="Millares 2 5 2" xfId="44"/>
    <cellStyle name="Millares 2 5 3" xfId="45"/>
    <cellStyle name="Millares 2 6" xfId="46"/>
    <cellStyle name="Millares 2 6 2" xfId="47"/>
    <cellStyle name="Millares 2 6 2 2" xfId="382"/>
    <cellStyle name="Millares 2 6 3" xfId="48"/>
    <cellStyle name="Millares 2 6 3 2" xfId="383"/>
    <cellStyle name="Millares 2 6 4" xfId="381"/>
    <cellStyle name="Millares 2 7" xfId="49"/>
    <cellStyle name="Millares 2 8" xfId="50"/>
    <cellStyle name="Millares 2 9" xfId="51"/>
    <cellStyle name="Millares 2 9 2" xfId="52"/>
    <cellStyle name="Millares 2 9 3" xfId="53"/>
    <cellStyle name="Millares 2 9 3 2" xfId="385"/>
    <cellStyle name="Millares 2 9 4" xfId="384"/>
    <cellStyle name="Millares 3" xfId="54"/>
    <cellStyle name="Millares 3 2" xfId="55"/>
    <cellStyle name="Millares 3 2 2" xfId="56"/>
    <cellStyle name="Millares 3 2 2 2" xfId="57"/>
    <cellStyle name="Millares 3 2 2 3" xfId="58"/>
    <cellStyle name="Millares 3 2 3" xfId="59"/>
    <cellStyle name="Millares 3 2 4" xfId="60"/>
    <cellStyle name="Millares 3 3" xfId="61"/>
    <cellStyle name="Millares 3 3 2" xfId="62"/>
    <cellStyle name="Millares 3 3 2 2" xfId="63"/>
    <cellStyle name="Millares 3 3 2 3" xfId="64"/>
    <cellStyle name="Millares 3 3 3" xfId="65"/>
    <cellStyle name="Millares 3 3 4" xfId="66"/>
    <cellStyle name="Millares 3 4" xfId="67"/>
    <cellStyle name="Millares 3 5" xfId="68"/>
    <cellStyle name="Millares 4" xfId="69"/>
    <cellStyle name="Millares 4 2" xfId="70"/>
    <cellStyle name="Millares 4 2 2" xfId="387"/>
    <cellStyle name="Millares 4 3" xfId="71"/>
    <cellStyle name="Millares 4 3 2" xfId="388"/>
    <cellStyle name="Millares 4 4" xfId="386"/>
    <cellStyle name="Millares 5" xfId="72"/>
    <cellStyle name="Millares 5 2" xfId="73"/>
    <cellStyle name="Millares 5 3" xfId="74"/>
    <cellStyle name="Millares 6" xfId="75"/>
    <cellStyle name="Millares 6 2" xfId="76"/>
    <cellStyle name="Millares 6 2 2" xfId="390"/>
    <cellStyle name="Millares 6 3" xfId="77"/>
    <cellStyle name="Millares 6 3 2" xfId="391"/>
    <cellStyle name="Millares 6 4" xfId="389"/>
    <cellStyle name="Millares 7" xfId="78"/>
    <cellStyle name="Millares 7 2" xfId="79"/>
    <cellStyle name="Millares 7 3" xfId="80"/>
    <cellStyle name="Millares 8" xfId="81"/>
    <cellStyle name="Millares 8 2" xfId="82"/>
    <cellStyle name="Millares 8 2 2" xfId="83"/>
    <cellStyle name="Millares 8 3" xfId="84"/>
    <cellStyle name="Millares 8 4" xfId="85"/>
    <cellStyle name="Millares 9" xfId="86"/>
    <cellStyle name="Millares 9 2" xfId="87"/>
    <cellStyle name="Millares 9 2 2" xfId="393"/>
    <cellStyle name="Millares 9 3" xfId="88"/>
    <cellStyle name="Millares 9 3 2" xfId="394"/>
    <cellStyle name="Millares 9 4" xfId="392"/>
    <cellStyle name="Millares_Formato Evaluacion LP No. 41 Biblioteca Belen" xfId="3"/>
    <cellStyle name="Moneda [0] 10" xfId="280"/>
    <cellStyle name="Moneda [0] 11" xfId="281"/>
    <cellStyle name="Moneda [0] 14" xfId="282"/>
    <cellStyle name="Moneda [0] 2" xfId="283"/>
    <cellStyle name="Moneda [0] 3" xfId="284"/>
    <cellStyle name="Moneda 2" xfId="89"/>
    <cellStyle name="Moneda 2 2" xfId="90"/>
    <cellStyle name="Moneda 2 2 2" xfId="285"/>
    <cellStyle name="Moneda 2 3" xfId="91"/>
    <cellStyle name="Moneda 2 4" xfId="92"/>
    <cellStyle name="Moneda 2_Tableros" xfId="286"/>
    <cellStyle name="Moneda 3" xfId="93"/>
    <cellStyle name="Moneda 3 2" xfId="94"/>
    <cellStyle name="Moneda 3 3" xfId="95"/>
    <cellStyle name="Moneda 3 4" xfId="340"/>
    <cellStyle name="Moneda 4" xfId="96"/>
    <cellStyle name="Moneda 4 2" xfId="97"/>
    <cellStyle name="Moneda 4 3" xfId="98"/>
    <cellStyle name="Moneda 5" xfId="99"/>
    <cellStyle name="Moneda 5 2" xfId="395"/>
    <cellStyle name="Moneda 6" xfId="100"/>
    <cellStyle name="Moneda 6 2" xfId="101"/>
    <cellStyle name="Moneda 6 3" xfId="102"/>
    <cellStyle name="Moneda 7" xfId="103"/>
    <cellStyle name="Moneda0" xfId="287"/>
    <cellStyle name="Neutral 2" xfId="288"/>
    <cellStyle name="Neutral 3" xfId="289"/>
    <cellStyle name="Neutral 4" xfId="290"/>
    <cellStyle name="Normal" xfId="0" builtinId="0"/>
    <cellStyle name="Normal 10" xfId="104"/>
    <cellStyle name="Normal 10 10 2" xfId="356"/>
    <cellStyle name="Normal 11" xfId="291"/>
    <cellStyle name="Normal 12" xfId="344"/>
    <cellStyle name="Normal 12 2" xfId="350"/>
    <cellStyle name="Normal 12 2 2" xfId="353"/>
    <cellStyle name="Normal 12 2 2 2" xfId="423"/>
    <cellStyle name="Normal 12 2 3" xfId="420"/>
    <cellStyle name="Normal 12 3" xfId="352"/>
    <cellStyle name="Normal 12 3 2" xfId="422"/>
    <cellStyle name="Normal 12 4" xfId="416"/>
    <cellStyle name="Normal 13" xfId="345"/>
    <cellStyle name="Normal 14" xfId="346"/>
    <cellStyle name="Normal 14 2" xfId="349"/>
    <cellStyle name="Normal 14 2 2" xfId="419"/>
    <cellStyle name="Normal 14 3" xfId="417"/>
    <cellStyle name="Normal 15" xfId="351"/>
    <cellStyle name="Normal 15 2" xfId="358"/>
    <cellStyle name="Normal 15 2 2" xfId="425"/>
    <cellStyle name="Normal 15 3" xfId="421"/>
    <cellStyle name="Normal 2" xfId="105"/>
    <cellStyle name="Normal 2 2" xfId="106"/>
    <cellStyle name="Normal 2 2 2" xfId="107"/>
    <cellStyle name="Normal 2 2 2 2" xfId="108"/>
    <cellStyle name="Normal 2 2 2 2 2" xfId="109"/>
    <cellStyle name="Normal 2 2 2 2 3" xfId="110"/>
    <cellStyle name="Normal 2 2 2 2 4" xfId="111"/>
    <cellStyle name="Normal 2 2 2 3" xfId="112"/>
    <cellStyle name="Normal 2 2 2 4" xfId="113"/>
    <cellStyle name="Normal 2 2 3" xfId="114"/>
    <cellStyle name="Normal 2 2 3 2" xfId="115"/>
    <cellStyle name="Normal 2 2 3 3" xfId="116"/>
    <cellStyle name="Normal 2 2 4" xfId="117"/>
    <cellStyle name="Normal 2 2 5" xfId="118"/>
    <cellStyle name="Normal 2 3" xfId="119"/>
    <cellStyle name="Normal 2 3 2" xfId="120"/>
    <cellStyle name="Normal 2 3 2 2" xfId="348"/>
    <cellStyle name="Normal 2 3 3" xfId="121"/>
    <cellStyle name="Normal 2 4" xfId="122"/>
    <cellStyle name="Normal 2 4 2" xfId="123"/>
    <cellStyle name="Normal 2 4 3" xfId="124"/>
    <cellStyle name="Normal 2 5" xfId="125"/>
    <cellStyle name="Normal 2 6" xfId="126"/>
    <cellStyle name="Normal 2 7" xfId="127"/>
    <cellStyle name="Normal 2_PTO-02060-PARQUE BIBLIOTECA SAN CRISTOBAL" xfId="292"/>
    <cellStyle name="Normal 21" xfId="341"/>
    <cellStyle name="Normal 3" xfId="128"/>
    <cellStyle name="Normal 3 2" xfId="129"/>
    <cellStyle name="Normal 3 2 2" xfId="130"/>
    <cellStyle name="Normal 3 2 2 14" xfId="131"/>
    <cellStyle name="Normal 3 2 3" xfId="132"/>
    <cellStyle name="Normal 3 3" xfId="133"/>
    <cellStyle name="Normal 3 4" xfId="134"/>
    <cellStyle name="Normal 4" xfId="135"/>
    <cellStyle name="Normal 4 2" xfId="136"/>
    <cellStyle name="Normal 4 3" xfId="137"/>
    <cellStyle name="Normal 5" xfId="138"/>
    <cellStyle name="Normal 5 2" xfId="293"/>
    <cellStyle name="Normal 5 3" xfId="294"/>
    <cellStyle name="Normal 5 4" xfId="295"/>
    <cellStyle name="Normal 6" xfId="139"/>
    <cellStyle name="Normal 68" xfId="347"/>
    <cellStyle name="Normal 68 2" xfId="418"/>
    <cellStyle name="Normal 7" xfId="296"/>
    <cellStyle name="Normal 78" xfId="342"/>
    <cellStyle name="Normal 8" xfId="297"/>
    <cellStyle name="Normal 9" xfId="298"/>
    <cellStyle name="Normal_CONSOLIDADO  EVALUACIÓN LP 53 OBRA ADECUACIÓN Y MANTENIMIENTO DEL TEATRO LIDO" xfId="2"/>
    <cellStyle name="Normal_FORM20_1 2" xfId="359"/>
    <cellStyle name="Notas 2" xfId="299"/>
    <cellStyle name="Notas 2 2" xfId="405"/>
    <cellStyle name="Notas 3" xfId="300"/>
    <cellStyle name="Notas 3 2" xfId="406"/>
    <cellStyle name="Notas 4" xfId="301"/>
    <cellStyle name="Notas 4 2" xfId="407"/>
    <cellStyle name="Note" xfId="302"/>
    <cellStyle name="Note 2" xfId="408"/>
    <cellStyle name="Output" xfId="303"/>
    <cellStyle name="Output 2" xfId="409"/>
    <cellStyle name="Porcentaje" xfId="357" builtinId="5"/>
    <cellStyle name="Porcentaje 2" xfId="343"/>
    <cellStyle name="Porcentual 2" xfId="140"/>
    <cellStyle name="Porcentual 2 2" xfId="141"/>
    <cellStyle name="Porcentual 2 2 2" xfId="142"/>
    <cellStyle name="Porcentual 2 2 2 2" xfId="143"/>
    <cellStyle name="Porcentual 2 2 2 3" xfId="361"/>
    <cellStyle name="Porcentual 2 2 3" xfId="144"/>
    <cellStyle name="Porcentual 2 2 4" xfId="355"/>
    <cellStyle name="Porcentual 2 3" xfId="304"/>
    <cellStyle name="Porcentual 2 4" xfId="305"/>
    <cellStyle name="Porcentual 2 5" xfId="306"/>
    <cellStyle name="Porcentual 3" xfId="145"/>
    <cellStyle name="Porcentual 4" xfId="307"/>
    <cellStyle name="Porcentual 5" xfId="308"/>
    <cellStyle name="Porcentual 6" xfId="309"/>
    <cellStyle name="Punto0" xfId="310"/>
    <cellStyle name="Salida 2" xfId="311"/>
    <cellStyle name="Salida 2 2" xfId="410"/>
    <cellStyle name="Salida 3" xfId="312"/>
    <cellStyle name="Salida 3 2" xfId="411"/>
    <cellStyle name="Salida 4" xfId="313"/>
    <cellStyle name="Salida 4 2" xfId="412"/>
    <cellStyle name="Texto de advertencia 2" xfId="314"/>
    <cellStyle name="Texto de advertencia 3" xfId="315"/>
    <cellStyle name="Texto explicativo 2" xfId="316"/>
    <cellStyle name="Texto explicativo 3" xfId="317"/>
    <cellStyle name="Tit. tabla" xfId="318"/>
    <cellStyle name="Title" xfId="319"/>
    <cellStyle name="TITULO 1" xfId="320"/>
    <cellStyle name="Título 1 2" xfId="321"/>
    <cellStyle name="Título 1 3" xfId="322"/>
    <cellStyle name="Título 1 4" xfId="323"/>
    <cellStyle name="TITULO 2" xfId="324"/>
    <cellStyle name="Título 2 2" xfId="325"/>
    <cellStyle name="Título 2 3" xfId="326"/>
    <cellStyle name="Título 2 4" xfId="327"/>
    <cellStyle name="TITULO 3" xfId="328"/>
    <cellStyle name="Título 3 2" xfId="329"/>
    <cellStyle name="Título 3 3" xfId="330"/>
    <cellStyle name="Título 3 4" xfId="331"/>
    <cellStyle name="Título 4" xfId="332"/>
    <cellStyle name="Título 5" xfId="333"/>
    <cellStyle name="Título 6" xfId="334"/>
    <cellStyle name="Total 2" xfId="335"/>
    <cellStyle name="Total 2 2" xfId="413"/>
    <cellStyle name="Total 3" xfId="336"/>
    <cellStyle name="Total 3 2" xfId="414"/>
    <cellStyle name="Total 4" xfId="337"/>
    <cellStyle name="Total 4 2" xfId="415"/>
    <cellStyle name="Viñeta" xfId="338"/>
    <cellStyle name="Warning Text" xfId="339"/>
  </cellStyles>
  <dxfs count="5">
    <dxf>
      <font>
        <color theme="1"/>
      </font>
      <fill>
        <patternFill>
          <bgColor rgb="FFFF0000"/>
        </patternFill>
      </fill>
    </dxf>
    <dxf>
      <font>
        <color theme="1"/>
      </font>
      <fill>
        <patternFill>
          <bgColor rgb="FFFF0000"/>
        </patternFill>
      </fill>
    </dxf>
    <dxf>
      <font>
        <color theme="1"/>
      </font>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820154</xdr:colOff>
      <xdr:row>2</xdr:row>
      <xdr:rowOff>19050</xdr:rowOff>
    </xdr:to>
    <xdr:pic>
      <xdr:nvPicPr>
        <xdr:cNvPr id="2" name="3 Imagen" descr="log-udea2.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28600"/>
          <a:ext cx="7344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xdr:colOff>
      <xdr:row>0</xdr:row>
      <xdr:rowOff>15875</xdr:rowOff>
    </xdr:from>
    <xdr:to>
      <xdr:col>1</xdr:col>
      <xdr:colOff>49737</xdr:colOff>
      <xdr:row>2</xdr:row>
      <xdr:rowOff>164041</xdr:rowOff>
    </xdr:to>
    <xdr:pic>
      <xdr:nvPicPr>
        <xdr:cNvPr id="3" name="3 Imagen" descr="log-udea2.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 y="15875"/>
          <a:ext cx="811737"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107749</xdr:colOff>
      <xdr:row>0</xdr:row>
      <xdr:rowOff>31654</xdr:rowOff>
    </xdr:from>
    <xdr:ext cx="811133" cy="1000615"/>
    <xdr:pic>
      <xdr:nvPicPr>
        <xdr:cNvPr id="2" name="3 Imagen" descr="log-udea2.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749" y="31654"/>
          <a:ext cx="811133" cy="1000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ly\buzon\Users\Usuario\Desktop\Documents%20and%20Settings\Juan%20Arrubla\APU%20Secundaria%20Corvi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20Bloque_09\Laboratorio%20de%20Psicologia-%20Bloque%209\Presupuesto%20Oficial\Presupuesto%20Oficial_B09_Lab.Psicologia_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Marle\ayudas\varios%20presupuestos\GP-617%20-%20Ppto%20La%20Victoria%20V17%20(1)ca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IMULACI&#211;NEDIFICIO.o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quitecto8\Google%20Drive\2%20Evaluaciones\0%20Modelo%20evaluaci&#243;n\Plantilla%20Evaluaci&#243;n%20contratos%20mantenimient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C3I2"/>
      <sheetName val="MPC3I3"/>
      <sheetName val="MPC3I4"/>
      <sheetName val="MPC3I5"/>
      <sheetName val="MPC3I1"/>
      <sheetName val="Hoja1"/>
      <sheetName val="Hoja2"/>
      <sheetName val="Hoja3"/>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 Polizas"/>
      <sheetName val="F.P. Profesional Nivel 1"/>
      <sheetName val="F.P. Profesional Nivel 2"/>
      <sheetName val="F.P. Profesional Nivel 3"/>
      <sheetName val="F.P. Mano de Obra"/>
      <sheetName val="Analisis A.I.U."/>
      <sheetName val="A.P.U."/>
      <sheetName val="Presupuesto Consolidado"/>
      <sheetName val="Memorias de Calculo Cantidades"/>
      <sheetName val="F.P. Profesionales"/>
      <sheetName val="MA"/>
      <sheetName val="EQ"/>
    </sheetNames>
    <sheetDataSet>
      <sheetData sheetId="0">
        <row r="18">
          <cell r="H18">
            <v>2071262.3695850959</v>
          </cell>
        </row>
      </sheetData>
      <sheetData sheetId="1" refreshError="1"/>
      <sheetData sheetId="2" refreshError="1"/>
      <sheetData sheetId="3" refreshError="1"/>
      <sheetData sheetId="4">
        <row r="1">
          <cell r="G1">
            <v>737717</v>
          </cell>
        </row>
      </sheetData>
      <sheetData sheetId="5">
        <row r="3">
          <cell r="D3" t="str">
            <v>Andamio  multidireccional certificado de( 1.4 x1.4 m, altura de plataforma 2 m)</v>
          </cell>
        </row>
      </sheetData>
      <sheetData sheetId="6">
        <row r="2">
          <cell r="H2">
            <v>0</v>
          </cell>
        </row>
        <row r="3">
          <cell r="H3">
            <v>0</v>
          </cell>
        </row>
        <row r="4">
          <cell r="H4">
            <v>0</v>
          </cell>
        </row>
        <row r="5">
          <cell r="H5">
            <v>0</v>
          </cell>
        </row>
        <row r="6">
          <cell r="H6" t="str">
            <v>Consumo (HM)</v>
          </cell>
        </row>
        <row r="7">
          <cell r="H7">
            <v>0.05</v>
          </cell>
        </row>
        <row r="8">
          <cell r="H8">
            <v>1</v>
          </cell>
        </row>
        <row r="9">
          <cell r="H9">
            <v>0</v>
          </cell>
        </row>
        <row r="10">
          <cell r="H10">
            <v>0</v>
          </cell>
        </row>
        <row r="11">
          <cell r="H11" t="str">
            <v>Sub-total</v>
          </cell>
        </row>
        <row r="12">
          <cell r="H12">
            <v>0</v>
          </cell>
        </row>
        <row r="13">
          <cell r="H13" t="str">
            <v>Cantidad (se considera desperdicio del 3%)</v>
          </cell>
        </row>
        <row r="14">
          <cell r="H14">
            <v>0</v>
          </cell>
        </row>
        <row r="15">
          <cell r="H15">
            <v>0</v>
          </cell>
        </row>
        <row r="16">
          <cell r="H16" t="str">
            <v>Sub-total</v>
          </cell>
        </row>
        <row r="17">
          <cell r="H17">
            <v>0</v>
          </cell>
        </row>
        <row r="18">
          <cell r="H18" t="str">
            <v>Consumo</v>
          </cell>
        </row>
        <row r="19">
          <cell r="H19">
            <v>0.3</v>
          </cell>
        </row>
        <row r="20">
          <cell r="H20" t="str">
            <v>Sub-total</v>
          </cell>
        </row>
        <row r="21">
          <cell r="H21">
            <v>0</v>
          </cell>
        </row>
        <row r="22">
          <cell r="H22" t="str">
            <v>Consumo (HC)</v>
          </cell>
        </row>
        <row r="23">
          <cell r="H23">
            <v>1.1000000000000001</v>
          </cell>
        </row>
        <row r="24">
          <cell r="H24">
            <v>1.1000000000000001</v>
          </cell>
        </row>
        <row r="25">
          <cell r="H25">
            <v>0</v>
          </cell>
        </row>
        <row r="26">
          <cell r="H26">
            <v>0</v>
          </cell>
        </row>
        <row r="27">
          <cell r="H27">
            <v>0</v>
          </cell>
        </row>
        <row r="28">
          <cell r="H28">
            <v>0</v>
          </cell>
        </row>
        <row r="29">
          <cell r="H29" t="str">
            <v>Consumo (HM)</v>
          </cell>
        </row>
        <row r="30">
          <cell r="H30">
            <v>0.05</v>
          </cell>
        </row>
        <row r="31">
          <cell r="H31">
            <v>0</v>
          </cell>
        </row>
        <row r="32">
          <cell r="H32">
            <v>0</v>
          </cell>
        </row>
        <row r="33">
          <cell r="H33">
            <v>0</v>
          </cell>
        </row>
        <row r="34">
          <cell r="H34" t="str">
            <v>Sub-total</v>
          </cell>
        </row>
        <row r="35">
          <cell r="H35">
            <v>0</v>
          </cell>
        </row>
        <row r="36">
          <cell r="H36" t="str">
            <v>Cantidad (se considera desperdicio del 3%)</v>
          </cell>
        </row>
        <row r="37">
          <cell r="H37">
            <v>0</v>
          </cell>
        </row>
        <row r="38">
          <cell r="H38">
            <v>0</v>
          </cell>
        </row>
        <row r="39">
          <cell r="H39" t="str">
            <v>Sub-total</v>
          </cell>
        </row>
        <row r="40">
          <cell r="H40">
            <v>0</v>
          </cell>
        </row>
        <row r="41">
          <cell r="H41" t="str">
            <v>Consumo</v>
          </cell>
        </row>
        <row r="42">
          <cell r="H42">
            <v>1</v>
          </cell>
        </row>
        <row r="43">
          <cell r="H43" t="str">
            <v>Sub-total</v>
          </cell>
        </row>
        <row r="44">
          <cell r="H44">
            <v>0</v>
          </cell>
        </row>
        <row r="45">
          <cell r="H45" t="str">
            <v>Consumo (HC)</v>
          </cell>
        </row>
        <row r="46">
          <cell r="H46">
            <v>1.8</v>
          </cell>
        </row>
        <row r="47">
          <cell r="H47">
            <v>1.8</v>
          </cell>
        </row>
        <row r="48">
          <cell r="H48">
            <v>0</v>
          </cell>
        </row>
        <row r="49">
          <cell r="H49">
            <v>0</v>
          </cell>
        </row>
        <row r="50">
          <cell r="H50">
            <v>0</v>
          </cell>
        </row>
        <row r="51">
          <cell r="H51">
            <v>0</v>
          </cell>
        </row>
        <row r="52">
          <cell r="H52" t="str">
            <v>Consumo (HM)</v>
          </cell>
        </row>
        <row r="53">
          <cell r="H53">
            <v>0.05</v>
          </cell>
        </row>
        <row r="54">
          <cell r="H54">
            <v>0</v>
          </cell>
        </row>
        <row r="55">
          <cell r="H55">
            <v>0</v>
          </cell>
        </row>
        <row r="56">
          <cell r="H56">
            <v>0</v>
          </cell>
        </row>
        <row r="57">
          <cell r="H57" t="str">
            <v>Sub-total</v>
          </cell>
        </row>
        <row r="58">
          <cell r="H58">
            <v>0</v>
          </cell>
        </row>
        <row r="59">
          <cell r="H59" t="str">
            <v>Cantidad (se considera desperdicio del 3%)</v>
          </cell>
        </row>
        <row r="60">
          <cell r="H60">
            <v>0</v>
          </cell>
        </row>
        <row r="61">
          <cell r="H61">
            <v>0</v>
          </cell>
        </row>
        <row r="62">
          <cell r="H62" t="str">
            <v>Sub-total</v>
          </cell>
        </row>
        <row r="63">
          <cell r="H63">
            <v>0</v>
          </cell>
        </row>
        <row r="64">
          <cell r="H64" t="str">
            <v>Consumo</v>
          </cell>
        </row>
        <row r="65">
          <cell r="H65">
            <v>1</v>
          </cell>
        </row>
        <row r="66">
          <cell r="H66" t="str">
            <v>Sub-total</v>
          </cell>
        </row>
        <row r="67">
          <cell r="H67">
            <v>0</v>
          </cell>
        </row>
        <row r="68">
          <cell r="H68" t="str">
            <v>Consumo (HC)</v>
          </cell>
        </row>
        <row r="69">
          <cell r="H69">
            <v>1</v>
          </cell>
        </row>
        <row r="70">
          <cell r="H70">
            <v>1</v>
          </cell>
        </row>
        <row r="71">
          <cell r="H71">
            <v>0</v>
          </cell>
        </row>
        <row r="72">
          <cell r="H72">
            <v>0</v>
          </cell>
        </row>
        <row r="73">
          <cell r="H73">
            <v>0</v>
          </cell>
        </row>
        <row r="74">
          <cell r="H74">
            <v>0</v>
          </cell>
        </row>
        <row r="75">
          <cell r="H75" t="str">
            <v>Consumo (HM)</v>
          </cell>
        </row>
        <row r="76">
          <cell r="H76">
            <v>0.05</v>
          </cell>
        </row>
        <row r="77">
          <cell r="H77">
            <v>0</v>
          </cell>
        </row>
        <row r="78">
          <cell r="H78">
            <v>0</v>
          </cell>
        </row>
        <row r="79">
          <cell r="H79" t="str">
            <v>Sub-total</v>
          </cell>
        </row>
        <row r="80">
          <cell r="H80">
            <v>0</v>
          </cell>
        </row>
        <row r="81">
          <cell r="H81" t="str">
            <v>Cantidad (se considera desperdicio del 3%)</v>
          </cell>
        </row>
        <row r="82">
          <cell r="H82">
            <v>0</v>
          </cell>
        </row>
        <row r="83">
          <cell r="H83">
            <v>0</v>
          </cell>
        </row>
        <row r="84">
          <cell r="H84" t="str">
            <v>Sub-total</v>
          </cell>
        </row>
        <row r="85">
          <cell r="H85">
            <v>0</v>
          </cell>
        </row>
        <row r="86">
          <cell r="H86" t="str">
            <v>Consumo</v>
          </cell>
        </row>
        <row r="87">
          <cell r="H87">
            <v>1</v>
          </cell>
        </row>
        <row r="88">
          <cell r="H88" t="str">
            <v>Sub-total</v>
          </cell>
        </row>
        <row r="89">
          <cell r="H89">
            <v>0</v>
          </cell>
        </row>
        <row r="90">
          <cell r="H90" t="str">
            <v>Consumo (HC)</v>
          </cell>
        </row>
        <row r="91">
          <cell r="H91">
            <v>1.5</v>
          </cell>
        </row>
        <row r="92">
          <cell r="H92">
            <v>1.5</v>
          </cell>
        </row>
        <row r="93">
          <cell r="H93">
            <v>0</v>
          </cell>
        </row>
        <row r="94">
          <cell r="H94">
            <v>0</v>
          </cell>
        </row>
        <row r="95">
          <cell r="H95">
            <v>0</v>
          </cell>
        </row>
        <row r="96">
          <cell r="H96">
            <v>0</v>
          </cell>
        </row>
        <row r="97">
          <cell r="H97" t="str">
            <v>Consumo (HM)</v>
          </cell>
        </row>
        <row r="98">
          <cell r="H98">
            <v>0.05</v>
          </cell>
        </row>
        <row r="99">
          <cell r="H99">
            <v>0</v>
          </cell>
        </row>
        <row r="100">
          <cell r="H100">
            <v>0</v>
          </cell>
        </row>
        <row r="101">
          <cell r="H101" t="str">
            <v>Sub-total</v>
          </cell>
        </row>
        <row r="102">
          <cell r="H102">
            <v>0</v>
          </cell>
        </row>
        <row r="103">
          <cell r="H103" t="str">
            <v>Cantidad (se considera desperdicio del 3%)</v>
          </cell>
        </row>
        <row r="104">
          <cell r="H104">
            <v>0</v>
          </cell>
        </row>
        <row r="105">
          <cell r="H105">
            <v>0</v>
          </cell>
        </row>
        <row r="106">
          <cell r="H106" t="str">
            <v>Sub-total</v>
          </cell>
        </row>
        <row r="107">
          <cell r="H107">
            <v>0</v>
          </cell>
        </row>
        <row r="108">
          <cell r="H108" t="str">
            <v>Consumo</v>
          </cell>
        </row>
        <row r="109">
          <cell r="H109">
            <v>1</v>
          </cell>
        </row>
        <row r="110">
          <cell r="H110" t="str">
            <v>Sub-total</v>
          </cell>
        </row>
        <row r="111">
          <cell r="H111">
            <v>0</v>
          </cell>
        </row>
        <row r="112">
          <cell r="H112" t="str">
            <v>Consumo (HC)</v>
          </cell>
        </row>
        <row r="113">
          <cell r="H113">
            <v>1.5</v>
          </cell>
        </row>
        <row r="114">
          <cell r="H114">
            <v>1.5</v>
          </cell>
        </row>
        <row r="115">
          <cell r="H115">
            <v>0</v>
          </cell>
        </row>
        <row r="116">
          <cell r="H116">
            <v>0</v>
          </cell>
        </row>
        <row r="117">
          <cell r="H117">
            <v>0</v>
          </cell>
        </row>
        <row r="118">
          <cell r="H118">
            <v>0</v>
          </cell>
        </row>
        <row r="119">
          <cell r="H119" t="str">
            <v>Consumo (HM)</v>
          </cell>
        </row>
        <row r="120">
          <cell r="H120">
            <v>0.05</v>
          </cell>
        </row>
        <row r="121">
          <cell r="H121">
            <v>0</v>
          </cell>
        </row>
        <row r="122">
          <cell r="H122">
            <v>0</v>
          </cell>
        </row>
        <row r="123">
          <cell r="H123" t="str">
            <v>Sub-total</v>
          </cell>
        </row>
        <row r="124">
          <cell r="H124">
            <v>0</v>
          </cell>
        </row>
        <row r="125">
          <cell r="H125" t="str">
            <v>Cantidad (se considera desperdicio del 3%)</v>
          </cell>
        </row>
        <row r="126">
          <cell r="H126">
            <v>0</v>
          </cell>
        </row>
        <row r="127">
          <cell r="H127">
            <v>0</v>
          </cell>
        </row>
        <row r="128">
          <cell r="H128" t="str">
            <v>Sub-total</v>
          </cell>
        </row>
        <row r="129">
          <cell r="H129">
            <v>0</v>
          </cell>
        </row>
        <row r="130">
          <cell r="H130" t="str">
            <v>Consumo</v>
          </cell>
        </row>
        <row r="131">
          <cell r="H131">
            <v>1</v>
          </cell>
        </row>
        <row r="132">
          <cell r="H132" t="str">
            <v>Sub-total</v>
          </cell>
        </row>
        <row r="133">
          <cell r="H133">
            <v>0</v>
          </cell>
        </row>
        <row r="134">
          <cell r="H134" t="str">
            <v>Consumo (HC)</v>
          </cell>
        </row>
        <row r="135">
          <cell r="H135">
            <v>1.5</v>
          </cell>
        </row>
        <row r="136">
          <cell r="H136">
            <v>1.5</v>
          </cell>
        </row>
        <row r="137">
          <cell r="H137">
            <v>0</v>
          </cell>
        </row>
        <row r="138">
          <cell r="H138">
            <v>0</v>
          </cell>
        </row>
        <row r="139">
          <cell r="H139">
            <v>0</v>
          </cell>
        </row>
        <row r="140">
          <cell r="H140">
            <v>0</v>
          </cell>
        </row>
        <row r="141">
          <cell r="H141" t="str">
            <v>Consumo (HM)</v>
          </cell>
        </row>
        <row r="142">
          <cell r="H142">
            <v>0.05</v>
          </cell>
        </row>
        <row r="143">
          <cell r="H143">
            <v>0</v>
          </cell>
        </row>
        <row r="144">
          <cell r="H144">
            <v>0</v>
          </cell>
        </row>
        <row r="145">
          <cell r="H145" t="str">
            <v>Sub-total</v>
          </cell>
        </row>
        <row r="146">
          <cell r="H146">
            <v>0</v>
          </cell>
        </row>
        <row r="147">
          <cell r="H147" t="str">
            <v>Cantidad (se considera desperdicio del 3%)</v>
          </cell>
        </row>
        <row r="148">
          <cell r="H148">
            <v>0</v>
          </cell>
        </row>
        <row r="149">
          <cell r="H149">
            <v>0</v>
          </cell>
        </row>
        <row r="150">
          <cell r="H150" t="str">
            <v>Sub-total</v>
          </cell>
        </row>
        <row r="151">
          <cell r="H151">
            <v>0</v>
          </cell>
        </row>
        <row r="152">
          <cell r="H152" t="str">
            <v>Consumo</v>
          </cell>
        </row>
        <row r="153">
          <cell r="H153">
            <v>0.5</v>
          </cell>
        </row>
        <row r="154">
          <cell r="H154" t="str">
            <v>Sub-total</v>
          </cell>
        </row>
        <row r="155">
          <cell r="H155">
            <v>0</v>
          </cell>
        </row>
        <row r="156">
          <cell r="H156" t="str">
            <v>Consumo (HC)</v>
          </cell>
        </row>
        <row r="157">
          <cell r="H157">
            <v>1.5</v>
          </cell>
        </row>
        <row r="158">
          <cell r="H158">
            <v>1.5</v>
          </cell>
        </row>
        <row r="159">
          <cell r="H159">
            <v>0</v>
          </cell>
        </row>
        <row r="160">
          <cell r="H160">
            <v>0</v>
          </cell>
        </row>
        <row r="161">
          <cell r="H161">
            <v>0</v>
          </cell>
        </row>
        <row r="162">
          <cell r="H162">
            <v>0</v>
          </cell>
        </row>
        <row r="163">
          <cell r="H163" t="str">
            <v>Consumo (HM)</v>
          </cell>
        </row>
        <row r="164">
          <cell r="H164">
            <v>0.05</v>
          </cell>
        </row>
        <row r="165">
          <cell r="H165">
            <v>0</v>
          </cell>
        </row>
        <row r="166">
          <cell r="H166">
            <v>0</v>
          </cell>
        </row>
        <row r="167">
          <cell r="H167" t="str">
            <v>Sub-total</v>
          </cell>
        </row>
        <row r="168">
          <cell r="H168">
            <v>0</v>
          </cell>
        </row>
        <row r="169">
          <cell r="H169" t="str">
            <v>Cantidad (se considera desperdicio del 3%)</v>
          </cell>
        </row>
        <row r="170">
          <cell r="H170">
            <v>0</v>
          </cell>
        </row>
        <row r="171">
          <cell r="H171">
            <v>0</v>
          </cell>
        </row>
        <row r="172">
          <cell r="H172" t="str">
            <v>Sub-total</v>
          </cell>
        </row>
        <row r="173">
          <cell r="H173">
            <v>0</v>
          </cell>
        </row>
        <row r="174">
          <cell r="H174" t="str">
            <v>Consumo</v>
          </cell>
        </row>
        <row r="175">
          <cell r="H175">
            <v>0.5</v>
          </cell>
        </row>
        <row r="176">
          <cell r="H176" t="str">
            <v>Sub-total</v>
          </cell>
        </row>
        <row r="177">
          <cell r="H177">
            <v>0</v>
          </cell>
        </row>
        <row r="178">
          <cell r="H178" t="str">
            <v>Consumo (HC)</v>
          </cell>
        </row>
        <row r="179">
          <cell r="H179">
            <v>1.2</v>
          </cell>
        </row>
        <row r="180">
          <cell r="H180">
            <v>1.2</v>
          </cell>
        </row>
        <row r="181">
          <cell r="H181">
            <v>0</v>
          </cell>
        </row>
        <row r="182">
          <cell r="H182">
            <v>0</v>
          </cell>
        </row>
        <row r="183">
          <cell r="H183">
            <v>0</v>
          </cell>
        </row>
        <row r="184">
          <cell r="H184">
            <v>0</v>
          </cell>
        </row>
        <row r="185">
          <cell r="H185" t="str">
            <v>Consumo (HM)</v>
          </cell>
        </row>
        <row r="186">
          <cell r="H186">
            <v>0.05</v>
          </cell>
        </row>
        <row r="187">
          <cell r="H187">
            <v>0</v>
          </cell>
        </row>
        <row r="188">
          <cell r="H188">
            <v>0</v>
          </cell>
        </row>
        <row r="189">
          <cell r="H189" t="str">
            <v>Sub-total</v>
          </cell>
        </row>
        <row r="190">
          <cell r="H190">
            <v>0</v>
          </cell>
        </row>
        <row r="191">
          <cell r="H191" t="str">
            <v>Cantidad (se considera desperdicio del 3%)</v>
          </cell>
        </row>
        <row r="192">
          <cell r="H192">
            <v>0</v>
          </cell>
        </row>
        <row r="193">
          <cell r="H193">
            <v>0</v>
          </cell>
        </row>
        <row r="194">
          <cell r="H194" t="str">
            <v>Sub-total</v>
          </cell>
        </row>
        <row r="195">
          <cell r="H195">
            <v>0</v>
          </cell>
        </row>
        <row r="196">
          <cell r="H196" t="str">
            <v>Consumo</v>
          </cell>
        </row>
        <row r="197">
          <cell r="H197">
            <v>1</v>
          </cell>
        </row>
        <row r="198">
          <cell r="H198" t="str">
            <v>Sub-total</v>
          </cell>
        </row>
        <row r="199">
          <cell r="H199">
            <v>0</v>
          </cell>
        </row>
        <row r="200">
          <cell r="H200" t="str">
            <v>Consumo (HC)</v>
          </cell>
        </row>
        <row r="201">
          <cell r="H201">
            <v>0</v>
          </cell>
        </row>
        <row r="202">
          <cell r="H202">
            <v>1</v>
          </cell>
        </row>
        <row r="203">
          <cell r="H203">
            <v>0</v>
          </cell>
        </row>
        <row r="204">
          <cell r="H204">
            <v>0</v>
          </cell>
        </row>
        <row r="205">
          <cell r="H205">
            <v>0</v>
          </cell>
        </row>
        <row r="206">
          <cell r="H206">
            <v>0</v>
          </cell>
        </row>
        <row r="207">
          <cell r="H207" t="str">
            <v>Consumo (HM)</v>
          </cell>
        </row>
        <row r="208">
          <cell r="H208">
            <v>0.05</v>
          </cell>
        </row>
        <row r="209">
          <cell r="H209">
            <v>0</v>
          </cell>
        </row>
        <row r="210">
          <cell r="H210">
            <v>0</v>
          </cell>
        </row>
        <row r="211">
          <cell r="H211" t="str">
            <v>Sub-total</v>
          </cell>
        </row>
        <row r="212">
          <cell r="H212">
            <v>0</v>
          </cell>
        </row>
        <row r="213">
          <cell r="H213" t="str">
            <v>Cantidad (se considera desperdicio del 3%)</v>
          </cell>
        </row>
        <row r="214">
          <cell r="H214">
            <v>0</v>
          </cell>
        </row>
        <row r="215">
          <cell r="H215">
            <v>0</v>
          </cell>
        </row>
        <row r="216">
          <cell r="H216" t="str">
            <v>Sub-total</v>
          </cell>
        </row>
        <row r="217">
          <cell r="H217">
            <v>0</v>
          </cell>
        </row>
        <row r="218">
          <cell r="H218" t="str">
            <v>Consumo</v>
          </cell>
        </row>
        <row r="219">
          <cell r="H219">
            <v>1</v>
          </cell>
        </row>
        <row r="220">
          <cell r="H220" t="str">
            <v>Sub-total</v>
          </cell>
        </row>
        <row r="221">
          <cell r="H221">
            <v>0</v>
          </cell>
        </row>
        <row r="222">
          <cell r="H222" t="str">
            <v>Consumo (HC)</v>
          </cell>
        </row>
        <row r="223">
          <cell r="H223">
            <v>1.2</v>
          </cell>
        </row>
        <row r="224">
          <cell r="H224">
            <v>1.2</v>
          </cell>
        </row>
        <row r="225">
          <cell r="H225">
            <v>0</v>
          </cell>
        </row>
        <row r="226">
          <cell r="H226">
            <v>0</v>
          </cell>
        </row>
        <row r="227">
          <cell r="H227">
            <v>0</v>
          </cell>
        </row>
        <row r="228">
          <cell r="H228">
            <v>0</v>
          </cell>
        </row>
        <row r="229">
          <cell r="H229" t="str">
            <v>Consumo (HM)</v>
          </cell>
        </row>
        <row r="230">
          <cell r="H230">
            <v>0.05</v>
          </cell>
        </row>
        <row r="231">
          <cell r="H231">
            <v>0</v>
          </cell>
        </row>
        <row r="232">
          <cell r="H232">
            <v>0</v>
          </cell>
        </row>
        <row r="233">
          <cell r="H233" t="str">
            <v>Sub-total</v>
          </cell>
        </row>
        <row r="234">
          <cell r="H234">
            <v>0</v>
          </cell>
        </row>
        <row r="235">
          <cell r="H235" t="str">
            <v>Cantidad (se considera desperdicio del 3%)</v>
          </cell>
        </row>
        <row r="236">
          <cell r="H236">
            <v>0</v>
          </cell>
        </row>
        <row r="237">
          <cell r="H237">
            <v>0</v>
          </cell>
        </row>
        <row r="238">
          <cell r="H238" t="str">
            <v>Sub-total</v>
          </cell>
        </row>
        <row r="239">
          <cell r="H239">
            <v>0</v>
          </cell>
        </row>
        <row r="240">
          <cell r="H240" t="str">
            <v>Consumo</v>
          </cell>
        </row>
        <row r="241">
          <cell r="H241">
            <v>1</v>
          </cell>
        </row>
        <row r="242">
          <cell r="H242" t="str">
            <v>Sub-total</v>
          </cell>
        </row>
        <row r="243">
          <cell r="H243">
            <v>0</v>
          </cell>
        </row>
        <row r="244">
          <cell r="H244" t="str">
            <v>Consumo (HC)</v>
          </cell>
        </row>
        <row r="245">
          <cell r="H245">
            <v>1.5</v>
          </cell>
        </row>
        <row r="246">
          <cell r="H246">
            <v>1.5</v>
          </cell>
        </row>
        <row r="247">
          <cell r="H247">
            <v>0</v>
          </cell>
        </row>
        <row r="248">
          <cell r="H248">
            <v>0</v>
          </cell>
        </row>
        <row r="249">
          <cell r="H249">
            <v>0</v>
          </cell>
        </row>
        <row r="250">
          <cell r="H250">
            <v>0</v>
          </cell>
        </row>
        <row r="251">
          <cell r="H251" t="str">
            <v>Consumo (HM)</v>
          </cell>
        </row>
        <row r="252">
          <cell r="H252">
            <v>0.05</v>
          </cell>
        </row>
        <row r="253">
          <cell r="H253">
            <v>0</v>
          </cell>
        </row>
        <row r="254">
          <cell r="H254">
            <v>0</v>
          </cell>
        </row>
        <row r="255">
          <cell r="H255" t="str">
            <v>Sub-total</v>
          </cell>
        </row>
        <row r="256">
          <cell r="H256">
            <v>0</v>
          </cell>
        </row>
        <row r="257">
          <cell r="H257" t="str">
            <v>Cantidad (se considera desperdicio del 3%)</v>
          </cell>
        </row>
        <row r="258">
          <cell r="H258">
            <v>0</v>
          </cell>
        </row>
        <row r="259">
          <cell r="H259">
            <v>0</v>
          </cell>
        </row>
        <row r="260">
          <cell r="H260" t="str">
            <v>Sub-total</v>
          </cell>
        </row>
        <row r="261">
          <cell r="H261">
            <v>0</v>
          </cell>
        </row>
        <row r="262">
          <cell r="H262" t="str">
            <v>Consumo</v>
          </cell>
        </row>
        <row r="263">
          <cell r="H263">
            <v>1</v>
          </cell>
        </row>
        <row r="264">
          <cell r="H264" t="str">
            <v>Sub-total</v>
          </cell>
        </row>
        <row r="265">
          <cell r="H265">
            <v>0</v>
          </cell>
        </row>
        <row r="266">
          <cell r="H266" t="str">
            <v>Consumo (HC)</v>
          </cell>
        </row>
        <row r="267">
          <cell r="H267">
            <v>1</v>
          </cell>
        </row>
        <row r="268">
          <cell r="H268">
            <v>1</v>
          </cell>
        </row>
        <row r="269">
          <cell r="H269">
            <v>0</v>
          </cell>
        </row>
        <row r="270">
          <cell r="H270">
            <v>0</v>
          </cell>
        </row>
        <row r="271">
          <cell r="H271">
            <v>0</v>
          </cell>
        </row>
        <row r="272">
          <cell r="H272">
            <v>0</v>
          </cell>
        </row>
        <row r="273">
          <cell r="H273" t="str">
            <v>Consumo (HM)</v>
          </cell>
        </row>
        <row r="274">
          <cell r="H274">
            <v>0.05</v>
          </cell>
        </row>
        <row r="275">
          <cell r="H275">
            <v>0</v>
          </cell>
        </row>
        <row r="276">
          <cell r="H276">
            <v>0</v>
          </cell>
        </row>
        <row r="277">
          <cell r="H277" t="str">
            <v>Sub-total</v>
          </cell>
        </row>
        <row r="278">
          <cell r="H278">
            <v>0</v>
          </cell>
        </row>
        <row r="279">
          <cell r="H279" t="str">
            <v>Cantidad (se considera desperdicio del 3%)</v>
          </cell>
        </row>
        <row r="280">
          <cell r="H280">
            <v>0</v>
          </cell>
        </row>
        <row r="281">
          <cell r="H281">
            <v>0</v>
          </cell>
        </row>
        <row r="282">
          <cell r="H282" t="str">
            <v>Sub-total</v>
          </cell>
        </row>
        <row r="283">
          <cell r="H283">
            <v>0</v>
          </cell>
        </row>
        <row r="284">
          <cell r="H284" t="str">
            <v>Consumo</v>
          </cell>
        </row>
        <row r="285">
          <cell r="H285">
            <v>1</v>
          </cell>
        </row>
        <row r="286">
          <cell r="H286" t="str">
            <v>Sub-total</v>
          </cell>
        </row>
        <row r="287">
          <cell r="H287">
            <v>0</v>
          </cell>
        </row>
        <row r="288">
          <cell r="H288" t="str">
            <v>Consumo (HC)</v>
          </cell>
        </row>
        <row r="289">
          <cell r="H289">
            <v>1</v>
          </cell>
        </row>
        <row r="290">
          <cell r="H290">
            <v>1</v>
          </cell>
        </row>
        <row r="291">
          <cell r="H291">
            <v>0</v>
          </cell>
        </row>
        <row r="292">
          <cell r="H292">
            <v>0</v>
          </cell>
        </row>
        <row r="293">
          <cell r="H293">
            <v>0</v>
          </cell>
        </row>
        <row r="294">
          <cell r="H294">
            <v>0</v>
          </cell>
        </row>
        <row r="295">
          <cell r="H295" t="str">
            <v>Consumo (HM)</v>
          </cell>
        </row>
        <row r="296">
          <cell r="H296">
            <v>0.05</v>
          </cell>
        </row>
        <row r="297">
          <cell r="H297">
            <v>1</v>
          </cell>
        </row>
        <row r="298">
          <cell r="H298">
            <v>0</v>
          </cell>
        </row>
        <row r="299">
          <cell r="H299" t="str">
            <v>Sub-total</v>
          </cell>
        </row>
        <row r="300">
          <cell r="H300">
            <v>0</v>
          </cell>
        </row>
        <row r="301">
          <cell r="H301" t="str">
            <v>Cantidad (se considera desperdicio del 3%)</v>
          </cell>
        </row>
        <row r="302">
          <cell r="H302">
            <v>0</v>
          </cell>
        </row>
        <row r="303">
          <cell r="H303">
            <v>0</v>
          </cell>
        </row>
        <row r="304">
          <cell r="H304" t="str">
            <v>Sub-total</v>
          </cell>
        </row>
        <row r="305">
          <cell r="H305">
            <v>0</v>
          </cell>
        </row>
        <row r="306">
          <cell r="H306" t="str">
            <v>Consumo</v>
          </cell>
        </row>
        <row r="307">
          <cell r="H307">
            <v>1</v>
          </cell>
        </row>
        <row r="308">
          <cell r="H308" t="str">
            <v>Sub-total</v>
          </cell>
        </row>
        <row r="309">
          <cell r="H309">
            <v>0</v>
          </cell>
        </row>
        <row r="310">
          <cell r="H310" t="str">
            <v>Consumo (HC)</v>
          </cell>
        </row>
        <row r="311">
          <cell r="H311">
            <v>0</v>
          </cell>
        </row>
        <row r="312">
          <cell r="H312">
            <v>1.5</v>
          </cell>
        </row>
        <row r="313">
          <cell r="H313">
            <v>0</v>
          </cell>
        </row>
        <row r="314">
          <cell r="H314">
            <v>0</v>
          </cell>
        </row>
        <row r="315">
          <cell r="H315">
            <v>0</v>
          </cell>
        </row>
        <row r="316">
          <cell r="H316">
            <v>0</v>
          </cell>
        </row>
        <row r="317">
          <cell r="H317" t="str">
            <v>Consumo (HM)</v>
          </cell>
        </row>
        <row r="318">
          <cell r="H318">
            <v>0.05</v>
          </cell>
        </row>
        <row r="319">
          <cell r="H319">
            <v>0</v>
          </cell>
        </row>
        <row r="320">
          <cell r="H320">
            <v>0</v>
          </cell>
        </row>
        <row r="321">
          <cell r="H321" t="str">
            <v>Sub-total</v>
          </cell>
        </row>
        <row r="322">
          <cell r="H322">
            <v>0</v>
          </cell>
        </row>
        <row r="323">
          <cell r="H323" t="str">
            <v>Cantidad (se considera desperdicio del 3%)</v>
          </cell>
        </row>
        <row r="324">
          <cell r="H324">
            <v>0</v>
          </cell>
        </row>
        <row r="325">
          <cell r="H325">
            <v>0</v>
          </cell>
        </row>
        <row r="326">
          <cell r="H326" t="str">
            <v>Sub-total</v>
          </cell>
        </row>
        <row r="327">
          <cell r="H327">
            <v>0</v>
          </cell>
        </row>
        <row r="328">
          <cell r="H328" t="str">
            <v>Consumo</v>
          </cell>
        </row>
        <row r="329">
          <cell r="H329">
            <v>1.3</v>
          </cell>
        </row>
        <row r="330">
          <cell r="H330" t="str">
            <v>Sub-total</v>
          </cell>
        </row>
        <row r="331">
          <cell r="H331">
            <v>0</v>
          </cell>
        </row>
        <row r="332">
          <cell r="H332" t="str">
            <v>Consumo (HC)</v>
          </cell>
        </row>
        <row r="333">
          <cell r="H333">
            <v>0</v>
          </cell>
        </row>
        <row r="334">
          <cell r="H334">
            <v>0.12609269019278599</v>
          </cell>
        </row>
        <row r="335">
          <cell r="H335">
            <v>0</v>
          </cell>
        </row>
        <row r="336">
          <cell r="H336">
            <v>0</v>
          </cell>
        </row>
        <row r="337">
          <cell r="H337">
            <v>0</v>
          </cell>
        </row>
        <row r="338">
          <cell r="H338">
            <v>0</v>
          </cell>
        </row>
        <row r="339">
          <cell r="H339" t="str">
            <v>Consumo (HM)</v>
          </cell>
        </row>
        <row r="340">
          <cell r="H340">
            <v>0.05</v>
          </cell>
        </row>
        <row r="341">
          <cell r="H341">
            <v>0</v>
          </cell>
        </row>
        <row r="342">
          <cell r="H342">
            <v>0</v>
          </cell>
        </row>
        <row r="343">
          <cell r="H343" t="str">
            <v>Sub-total</v>
          </cell>
        </row>
        <row r="344">
          <cell r="H344">
            <v>0</v>
          </cell>
        </row>
        <row r="345">
          <cell r="H345" t="str">
            <v>Cantidad (se considera desperdicio del 3%)</v>
          </cell>
        </row>
        <row r="346">
          <cell r="H346">
            <v>0.73904999999999998</v>
          </cell>
        </row>
        <row r="347">
          <cell r="H347">
            <v>2.5819700000000001</v>
          </cell>
        </row>
        <row r="348">
          <cell r="H348">
            <v>0.86065999999999998</v>
          </cell>
        </row>
        <row r="349">
          <cell r="H349">
            <v>2.625</v>
          </cell>
        </row>
        <row r="350">
          <cell r="H350">
            <v>24</v>
          </cell>
        </row>
        <row r="351">
          <cell r="H351">
            <v>2</v>
          </cell>
        </row>
        <row r="352">
          <cell r="H352">
            <v>3</v>
          </cell>
        </row>
        <row r="353">
          <cell r="H353">
            <v>0.03</v>
          </cell>
        </row>
        <row r="354">
          <cell r="H354">
            <v>0.03</v>
          </cell>
        </row>
        <row r="355">
          <cell r="H355">
            <v>0.2</v>
          </cell>
        </row>
        <row r="356">
          <cell r="H356">
            <v>0.05</v>
          </cell>
        </row>
        <row r="357">
          <cell r="H357" t="str">
            <v>Sub-total</v>
          </cell>
        </row>
        <row r="358">
          <cell r="H358">
            <v>0</v>
          </cell>
        </row>
        <row r="359">
          <cell r="H359" t="str">
            <v>Consumo</v>
          </cell>
        </row>
        <row r="360">
          <cell r="H360">
            <v>0.5</v>
          </cell>
        </row>
        <row r="361">
          <cell r="H361" t="str">
            <v>Sub-total</v>
          </cell>
        </row>
        <row r="362">
          <cell r="H362">
            <v>0</v>
          </cell>
        </row>
        <row r="363">
          <cell r="H363" t="str">
            <v>Consumo (HC)</v>
          </cell>
        </row>
        <row r="364">
          <cell r="H364">
            <v>1.3976170214006742</v>
          </cell>
        </row>
        <row r="365">
          <cell r="H365">
            <v>1.5</v>
          </cell>
        </row>
        <row r="366">
          <cell r="H366">
            <v>0</v>
          </cell>
        </row>
        <row r="367">
          <cell r="H367">
            <v>0</v>
          </cell>
        </row>
        <row r="368">
          <cell r="H368">
            <v>0</v>
          </cell>
        </row>
        <row r="369">
          <cell r="H369">
            <v>0</v>
          </cell>
        </row>
        <row r="370">
          <cell r="H370" t="str">
            <v>Consumo (HM)</v>
          </cell>
        </row>
        <row r="371">
          <cell r="H371">
            <v>0.05</v>
          </cell>
        </row>
        <row r="372">
          <cell r="H372">
            <v>0</v>
          </cell>
        </row>
        <row r="373">
          <cell r="H373">
            <v>0</v>
          </cell>
        </row>
        <row r="374">
          <cell r="H374" t="str">
            <v>Sub-total</v>
          </cell>
        </row>
        <row r="375">
          <cell r="H375">
            <v>0</v>
          </cell>
        </row>
        <row r="376">
          <cell r="H376" t="str">
            <v>Cantidad (se considera desperdicio del 3%)</v>
          </cell>
        </row>
        <row r="377">
          <cell r="H377">
            <v>0.36952499999999999</v>
          </cell>
        </row>
        <row r="378">
          <cell r="H378">
            <v>1.290985</v>
          </cell>
        </row>
        <row r="379">
          <cell r="H379">
            <v>0.86065999999999998</v>
          </cell>
        </row>
        <row r="380">
          <cell r="H380">
            <v>2.625</v>
          </cell>
        </row>
        <row r="381">
          <cell r="H381">
            <v>24</v>
          </cell>
        </row>
        <row r="382">
          <cell r="H382">
            <v>2</v>
          </cell>
        </row>
        <row r="383">
          <cell r="H383">
            <v>3</v>
          </cell>
        </row>
        <row r="384">
          <cell r="H384">
            <v>0.03</v>
          </cell>
        </row>
        <row r="385">
          <cell r="H385">
            <v>0.03</v>
          </cell>
        </row>
        <row r="386">
          <cell r="H386">
            <v>0.2</v>
          </cell>
        </row>
        <row r="387">
          <cell r="H387">
            <v>0.05</v>
          </cell>
        </row>
        <row r="388">
          <cell r="H388" t="str">
            <v>Sub-total</v>
          </cell>
        </row>
        <row r="389">
          <cell r="H389">
            <v>0</v>
          </cell>
        </row>
        <row r="390">
          <cell r="H390" t="str">
            <v>Consumo</v>
          </cell>
        </row>
        <row r="391">
          <cell r="H391">
            <v>0.5</v>
          </cell>
        </row>
        <row r="392">
          <cell r="H392" t="str">
            <v>Sub-total</v>
          </cell>
        </row>
        <row r="393">
          <cell r="H393">
            <v>0</v>
          </cell>
        </row>
        <row r="394">
          <cell r="H394" t="str">
            <v>Consumo (HC)</v>
          </cell>
        </row>
        <row r="395">
          <cell r="H395">
            <v>1</v>
          </cell>
        </row>
        <row r="396">
          <cell r="H396">
            <v>1</v>
          </cell>
        </row>
        <row r="397">
          <cell r="H397">
            <v>0</v>
          </cell>
        </row>
        <row r="398">
          <cell r="H398">
            <v>0</v>
          </cell>
        </row>
        <row r="399">
          <cell r="H399">
            <v>0</v>
          </cell>
        </row>
        <row r="400">
          <cell r="H400">
            <v>0</v>
          </cell>
        </row>
        <row r="401">
          <cell r="H401" t="str">
            <v>Consumo (HM)</v>
          </cell>
        </row>
        <row r="402">
          <cell r="H402">
            <v>0.05</v>
          </cell>
        </row>
        <row r="403">
          <cell r="H403">
            <v>0</v>
          </cell>
        </row>
        <row r="404">
          <cell r="H404" t="str">
            <v>Sub-total</v>
          </cell>
        </row>
        <row r="405">
          <cell r="H405">
            <v>0</v>
          </cell>
        </row>
        <row r="406">
          <cell r="H406" t="str">
            <v>Cantidad (se considera desperdicio del 3%)</v>
          </cell>
        </row>
        <row r="407">
          <cell r="H407">
            <v>1.03</v>
          </cell>
        </row>
        <row r="408">
          <cell r="H408">
            <v>0</v>
          </cell>
        </row>
        <row r="409">
          <cell r="H409" t="str">
            <v>Sub-total</v>
          </cell>
        </row>
        <row r="410">
          <cell r="H410">
            <v>0</v>
          </cell>
        </row>
        <row r="411">
          <cell r="H411" t="str">
            <v>Consumo</v>
          </cell>
        </row>
        <row r="412">
          <cell r="H412">
            <v>0.15</v>
          </cell>
        </row>
        <row r="413">
          <cell r="H413" t="str">
            <v>Sub-total</v>
          </cell>
        </row>
        <row r="414">
          <cell r="H414">
            <v>0</v>
          </cell>
        </row>
        <row r="415">
          <cell r="H415" t="str">
            <v>Consumo (HC)</v>
          </cell>
        </row>
        <row r="416">
          <cell r="H416">
            <v>0.3</v>
          </cell>
        </row>
        <row r="417">
          <cell r="H417">
            <v>0.3</v>
          </cell>
        </row>
        <row r="418">
          <cell r="H418">
            <v>0</v>
          </cell>
        </row>
        <row r="419">
          <cell r="H419">
            <v>0</v>
          </cell>
        </row>
        <row r="420">
          <cell r="H420">
            <v>0</v>
          </cell>
        </row>
        <row r="421">
          <cell r="H421">
            <v>0</v>
          </cell>
        </row>
        <row r="422">
          <cell r="H422" t="str">
            <v>Consumo (HM)</v>
          </cell>
        </row>
        <row r="423">
          <cell r="H423">
            <v>0.05</v>
          </cell>
        </row>
        <row r="424">
          <cell r="H424">
            <v>0</v>
          </cell>
        </row>
        <row r="425">
          <cell r="H425" t="str">
            <v>Sub-total</v>
          </cell>
        </row>
        <row r="426">
          <cell r="H426">
            <v>0</v>
          </cell>
        </row>
        <row r="427">
          <cell r="H427" t="str">
            <v>Cantidad (se considera desperdicio del 3%)</v>
          </cell>
        </row>
        <row r="428">
          <cell r="H428">
            <v>0.36952000000000002</v>
          </cell>
        </row>
        <row r="429">
          <cell r="H429">
            <v>1.03</v>
          </cell>
        </row>
        <row r="430">
          <cell r="H430">
            <v>11</v>
          </cell>
        </row>
        <row r="431">
          <cell r="H431">
            <v>1.29098</v>
          </cell>
        </row>
        <row r="432">
          <cell r="H432">
            <v>2.5819700000000001</v>
          </cell>
        </row>
        <row r="433">
          <cell r="H433">
            <v>3.15</v>
          </cell>
        </row>
        <row r="434">
          <cell r="H434">
            <v>30</v>
          </cell>
        </row>
        <row r="435">
          <cell r="H435">
            <v>10</v>
          </cell>
        </row>
        <row r="436">
          <cell r="H436">
            <v>5.1869999999999999E-2</v>
          </cell>
        </row>
        <row r="437">
          <cell r="H437">
            <v>0.3</v>
          </cell>
        </row>
        <row r="438">
          <cell r="H438">
            <v>0.28999999999999998</v>
          </cell>
        </row>
        <row r="439">
          <cell r="H439">
            <v>0.2</v>
          </cell>
        </row>
        <row r="440">
          <cell r="H440">
            <v>0.05</v>
          </cell>
        </row>
        <row r="441">
          <cell r="H441" t="str">
            <v>Sub-total</v>
          </cell>
        </row>
        <row r="442">
          <cell r="H442">
            <v>0</v>
          </cell>
        </row>
        <row r="443">
          <cell r="H443" t="str">
            <v>Consumo</v>
          </cell>
        </row>
        <row r="444">
          <cell r="H444">
            <v>0.5</v>
          </cell>
        </row>
        <row r="445">
          <cell r="H445" t="str">
            <v>Sub-total</v>
          </cell>
        </row>
        <row r="446">
          <cell r="H446">
            <v>0</v>
          </cell>
        </row>
        <row r="447">
          <cell r="H447" t="str">
            <v>Consumo (HC)</v>
          </cell>
        </row>
        <row r="448">
          <cell r="H448">
            <v>1</v>
          </cell>
        </row>
        <row r="449">
          <cell r="H449">
            <v>1</v>
          </cell>
        </row>
        <row r="450">
          <cell r="H450">
            <v>0</v>
          </cell>
        </row>
        <row r="451">
          <cell r="H451">
            <v>0</v>
          </cell>
        </row>
        <row r="452">
          <cell r="H452">
            <v>0</v>
          </cell>
        </row>
        <row r="453">
          <cell r="H453">
            <v>0</v>
          </cell>
        </row>
        <row r="454">
          <cell r="H454" t="str">
            <v>Consumo (HM)</v>
          </cell>
        </row>
        <row r="455">
          <cell r="H455">
            <v>0.05</v>
          </cell>
        </row>
        <row r="456">
          <cell r="H456">
            <v>0</v>
          </cell>
        </row>
        <row r="457">
          <cell r="H457" t="str">
            <v>Sub-total</v>
          </cell>
        </row>
        <row r="458">
          <cell r="H458">
            <v>0</v>
          </cell>
        </row>
        <row r="459">
          <cell r="H459" t="str">
            <v>Cantidad (se considera desperdicio del 3%)</v>
          </cell>
        </row>
        <row r="460">
          <cell r="H460">
            <v>2.9561999999999999</v>
          </cell>
        </row>
        <row r="461">
          <cell r="H461">
            <v>5.1639400000000002</v>
          </cell>
        </row>
        <row r="462">
          <cell r="H462">
            <v>1.72132</v>
          </cell>
        </row>
        <row r="463">
          <cell r="H463">
            <v>5.25</v>
          </cell>
        </row>
        <row r="464">
          <cell r="H464">
            <v>48</v>
          </cell>
        </row>
        <row r="465">
          <cell r="H465">
            <v>4</v>
          </cell>
        </row>
        <row r="466">
          <cell r="H466">
            <v>6</v>
          </cell>
        </row>
        <row r="467">
          <cell r="H467">
            <v>0.10374</v>
          </cell>
        </row>
        <row r="468">
          <cell r="H468">
            <v>0.06</v>
          </cell>
        </row>
        <row r="469">
          <cell r="H469">
            <v>0.4</v>
          </cell>
        </row>
        <row r="470">
          <cell r="H470">
            <v>0.1</v>
          </cell>
        </row>
        <row r="471">
          <cell r="H471" t="str">
            <v>Sub-total</v>
          </cell>
        </row>
        <row r="472">
          <cell r="H472">
            <v>0</v>
          </cell>
        </row>
        <row r="473">
          <cell r="H473" t="str">
            <v>Consumo</v>
          </cell>
        </row>
        <row r="474">
          <cell r="H474">
            <v>0.5</v>
          </cell>
        </row>
        <row r="475">
          <cell r="H475" t="str">
            <v>Sub-total</v>
          </cell>
        </row>
        <row r="476">
          <cell r="H476">
            <v>0</v>
          </cell>
        </row>
        <row r="477">
          <cell r="H477" t="str">
            <v>Consumo (HC)</v>
          </cell>
        </row>
        <row r="478">
          <cell r="H478">
            <v>1.5</v>
          </cell>
        </row>
        <row r="479">
          <cell r="H479">
            <v>1.5</v>
          </cell>
        </row>
        <row r="480">
          <cell r="H480">
            <v>0</v>
          </cell>
        </row>
        <row r="481">
          <cell r="H481">
            <v>0</v>
          </cell>
        </row>
        <row r="482">
          <cell r="H482">
            <v>0</v>
          </cell>
        </row>
        <row r="483">
          <cell r="H483">
            <v>0</v>
          </cell>
        </row>
        <row r="484">
          <cell r="H484" t="str">
            <v>Consumo (HM)</v>
          </cell>
        </row>
        <row r="485">
          <cell r="H485">
            <v>0.05</v>
          </cell>
        </row>
        <row r="486">
          <cell r="H486">
            <v>0</v>
          </cell>
        </row>
        <row r="487">
          <cell r="H487">
            <v>0</v>
          </cell>
        </row>
        <row r="488">
          <cell r="H488" t="str">
            <v>Sub-total</v>
          </cell>
        </row>
        <row r="489">
          <cell r="H489">
            <v>0</v>
          </cell>
        </row>
        <row r="490">
          <cell r="H490" t="str">
            <v>Cantidad (se considera desperdicio del 3%)</v>
          </cell>
        </row>
        <row r="491">
          <cell r="H491">
            <v>0.36952499999999999</v>
          </cell>
        </row>
        <row r="492">
          <cell r="H492">
            <v>1.45</v>
          </cell>
        </row>
        <row r="493">
          <cell r="H493">
            <v>0.86065999999999998</v>
          </cell>
        </row>
        <row r="494">
          <cell r="H494">
            <v>1.34</v>
          </cell>
        </row>
        <row r="495">
          <cell r="H495">
            <v>6</v>
          </cell>
        </row>
        <row r="496">
          <cell r="H496">
            <v>2</v>
          </cell>
        </row>
        <row r="497">
          <cell r="H497">
            <v>3</v>
          </cell>
        </row>
        <row r="498">
          <cell r="H498">
            <v>0.03</v>
          </cell>
        </row>
        <row r="499">
          <cell r="H499">
            <v>0.03</v>
          </cell>
        </row>
        <row r="500">
          <cell r="H500">
            <v>0.2</v>
          </cell>
        </row>
        <row r="501">
          <cell r="H501">
            <v>0.05</v>
          </cell>
        </row>
        <row r="502">
          <cell r="H502" t="str">
            <v>Sub-total</v>
          </cell>
        </row>
        <row r="503">
          <cell r="H503">
            <v>0</v>
          </cell>
        </row>
        <row r="504">
          <cell r="H504" t="str">
            <v>Consumo</v>
          </cell>
        </row>
        <row r="505">
          <cell r="H505">
            <v>0.25</v>
          </cell>
        </row>
        <row r="506">
          <cell r="H506" t="str">
            <v>Sub-total</v>
          </cell>
        </row>
        <row r="507">
          <cell r="H507">
            <v>0</v>
          </cell>
        </row>
        <row r="508">
          <cell r="H508" t="str">
            <v>Consumo (HC)</v>
          </cell>
        </row>
        <row r="509">
          <cell r="H509">
            <v>0.5</v>
          </cell>
        </row>
        <row r="510">
          <cell r="H510">
            <v>0.5</v>
          </cell>
        </row>
        <row r="511">
          <cell r="H511">
            <v>0</v>
          </cell>
        </row>
        <row r="512">
          <cell r="H512">
            <v>0</v>
          </cell>
        </row>
        <row r="513">
          <cell r="H513">
            <v>0</v>
          </cell>
        </row>
        <row r="514">
          <cell r="H514">
            <v>0</v>
          </cell>
        </row>
        <row r="515">
          <cell r="H515" t="str">
            <v>Consumo (HM)</v>
          </cell>
        </row>
        <row r="516">
          <cell r="H516">
            <v>0.05</v>
          </cell>
        </row>
        <row r="517">
          <cell r="H517">
            <v>1</v>
          </cell>
        </row>
        <row r="518">
          <cell r="H518">
            <v>0</v>
          </cell>
        </row>
        <row r="519">
          <cell r="H519" t="str">
            <v>Sub-total</v>
          </cell>
        </row>
        <row r="520">
          <cell r="H520">
            <v>0</v>
          </cell>
        </row>
        <row r="521">
          <cell r="H521" t="str">
            <v>Cantidad (se considera desperdicio del 3%)</v>
          </cell>
        </row>
        <row r="522">
          <cell r="H522">
            <v>24.390239999999999</v>
          </cell>
        </row>
        <row r="523">
          <cell r="H523">
            <v>3.2399999999999998E-2</v>
          </cell>
        </row>
        <row r="524">
          <cell r="H524">
            <v>0</v>
          </cell>
        </row>
        <row r="525">
          <cell r="H525">
            <v>0</v>
          </cell>
        </row>
        <row r="526">
          <cell r="H526" t="str">
            <v>Sub-total</v>
          </cell>
        </row>
        <row r="527">
          <cell r="H527">
            <v>0</v>
          </cell>
        </row>
        <row r="528">
          <cell r="H528" t="str">
            <v>Consumo</v>
          </cell>
        </row>
        <row r="529">
          <cell r="H529">
            <v>0.15</v>
          </cell>
        </row>
        <row r="530">
          <cell r="H530" t="str">
            <v>Sub-total</v>
          </cell>
        </row>
        <row r="531">
          <cell r="H531">
            <v>0</v>
          </cell>
        </row>
        <row r="532">
          <cell r="H532" t="str">
            <v>Consumo (HC)</v>
          </cell>
        </row>
        <row r="533">
          <cell r="H533">
            <v>0.3</v>
          </cell>
        </row>
        <row r="534">
          <cell r="H534">
            <v>0.3</v>
          </cell>
        </row>
        <row r="535">
          <cell r="H535">
            <v>0</v>
          </cell>
        </row>
        <row r="536">
          <cell r="H536">
            <v>0</v>
          </cell>
        </row>
        <row r="537">
          <cell r="H537">
            <v>0</v>
          </cell>
        </row>
        <row r="538">
          <cell r="H538">
            <v>0</v>
          </cell>
        </row>
        <row r="539">
          <cell r="H539" t="str">
            <v>Consumo (HM)</v>
          </cell>
        </row>
        <row r="540">
          <cell r="H540">
            <v>0.05</v>
          </cell>
        </row>
        <row r="541">
          <cell r="H541">
            <v>1.8</v>
          </cell>
        </row>
        <row r="542">
          <cell r="H542" t="str">
            <v>Sub-total</v>
          </cell>
        </row>
        <row r="543">
          <cell r="H543">
            <v>0</v>
          </cell>
        </row>
        <row r="544">
          <cell r="H544" t="str">
            <v>Cantidad (se considera desperdicio del 3%)</v>
          </cell>
        </row>
        <row r="545">
          <cell r="H545">
            <v>1.3</v>
          </cell>
        </row>
        <row r="546">
          <cell r="H546">
            <v>0.11</v>
          </cell>
        </row>
        <row r="547">
          <cell r="H547">
            <v>5.5E-2</v>
          </cell>
        </row>
        <row r="548">
          <cell r="H548" t="str">
            <v>Sub-total</v>
          </cell>
        </row>
        <row r="549">
          <cell r="H549">
            <v>0</v>
          </cell>
        </row>
        <row r="550">
          <cell r="H550" t="str">
            <v>Consumo</v>
          </cell>
        </row>
        <row r="551">
          <cell r="H551">
            <v>0.25</v>
          </cell>
        </row>
        <row r="552">
          <cell r="H552" t="str">
            <v>Sub-total</v>
          </cell>
        </row>
        <row r="553">
          <cell r="H553">
            <v>0</v>
          </cell>
        </row>
        <row r="554">
          <cell r="H554" t="str">
            <v>Consumo (HC)</v>
          </cell>
        </row>
        <row r="555">
          <cell r="H555">
            <v>0.2</v>
          </cell>
        </row>
        <row r="556">
          <cell r="H556">
            <v>0</v>
          </cell>
        </row>
        <row r="557">
          <cell r="H557">
            <v>0</v>
          </cell>
        </row>
        <row r="558">
          <cell r="H558">
            <v>0</v>
          </cell>
        </row>
        <row r="559">
          <cell r="H559">
            <v>0</v>
          </cell>
        </row>
        <row r="560">
          <cell r="H560">
            <v>0</v>
          </cell>
        </row>
        <row r="561">
          <cell r="H561" t="str">
            <v>Consumo (HM)</v>
          </cell>
        </row>
        <row r="562">
          <cell r="H562">
            <v>0.05</v>
          </cell>
        </row>
        <row r="563">
          <cell r="H563">
            <v>1.4</v>
          </cell>
        </row>
        <row r="564">
          <cell r="H564" t="str">
            <v>Sub-total</v>
          </cell>
        </row>
        <row r="565">
          <cell r="H565">
            <v>0</v>
          </cell>
        </row>
        <row r="566">
          <cell r="H566" t="str">
            <v>Cantidad (se considera desperdicio del 3%)</v>
          </cell>
        </row>
        <row r="567">
          <cell r="H567">
            <v>0.05</v>
          </cell>
        </row>
        <row r="568">
          <cell r="H568">
            <v>1.2999999999999999E-2</v>
          </cell>
        </row>
        <row r="569">
          <cell r="H569">
            <v>1.2999999999999999E-2</v>
          </cell>
        </row>
        <row r="570">
          <cell r="H570">
            <v>1.2999999999999999E-2</v>
          </cell>
        </row>
        <row r="571">
          <cell r="H571">
            <v>0.25</v>
          </cell>
        </row>
        <row r="572">
          <cell r="H572">
            <v>0.05</v>
          </cell>
        </row>
        <row r="573">
          <cell r="H573">
            <v>4.0000000000000001E-3</v>
          </cell>
        </row>
        <row r="574">
          <cell r="H574" t="str">
            <v>Sub-total</v>
          </cell>
        </row>
        <row r="575">
          <cell r="H575">
            <v>0</v>
          </cell>
        </row>
        <row r="576">
          <cell r="H576" t="str">
            <v>Consumo</v>
          </cell>
        </row>
        <row r="577">
          <cell r="H577">
            <v>0.1</v>
          </cell>
        </row>
        <row r="578">
          <cell r="H578" t="str">
            <v>Sub-total</v>
          </cell>
        </row>
        <row r="579">
          <cell r="H579">
            <v>0</v>
          </cell>
        </row>
        <row r="580">
          <cell r="H580" t="str">
            <v>Consumo (HC)</v>
          </cell>
        </row>
        <row r="581">
          <cell r="H581">
            <v>0.2</v>
          </cell>
        </row>
        <row r="582">
          <cell r="H582">
            <v>0.2</v>
          </cell>
        </row>
        <row r="583">
          <cell r="H583">
            <v>0</v>
          </cell>
        </row>
        <row r="584">
          <cell r="H584">
            <v>0</v>
          </cell>
        </row>
        <row r="585">
          <cell r="H585">
            <v>0</v>
          </cell>
        </row>
        <row r="586">
          <cell r="H586">
            <v>0</v>
          </cell>
        </row>
        <row r="587">
          <cell r="H587" t="str">
            <v>Consumo (HM)</v>
          </cell>
        </row>
        <row r="588">
          <cell r="H588">
            <v>0.05</v>
          </cell>
        </row>
        <row r="589">
          <cell r="H589">
            <v>0</v>
          </cell>
        </row>
        <row r="590">
          <cell r="H590" t="str">
            <v>Sub-total</v>
          </cell>
        </row>
        <row r="591">
          <cell r="H591">
            <v>0</v>
          </cell>
        </row>
        <row r="592">
          <cell r="H592" t="str">
            <v>Cantidad (se considera desperdicio del 3%)</v>
          </cell>
        </row>
        <row r="593">
          <cell r="H593">
            <v>0.03</v>
          </cell>
        </row>
        <row r="594">
          <cell r="H594">
            <v>1.2999999999999999E-2</v>
          </cell>
        </row>
        <row r="595">
          <cell r="H595">
            <v>1.2999999999999999E-2</v>
          </cell>
        </row>
        <row r="596">
          <cell r="H596">
            <v>1.2999999999999999E-2</v>
          </cell>
        </row>
        <row r="597">
          <cell r="H597">
            <v>0.25</v>
          </cell>
        </row>
        <row r="598">
          <cell r="H598">
            <v>0.05</v>
          </cell>
        </row>
        <row r="599">
          <cell r="H599">
            <v>4.0000000000000001E-3</v>
          </cell>
        </row>
        <row r="600">
          <cell r="H600" t="str">
            <v>Sub-total</v>
          </cell>
        </row>
        <row r="601">
          <cell r="H601">
            <v>0</v>
          </cell>
        </row>
        <row r="602">
          <cell r="H602" t="str">
            <v>Consumo</v>
          </cell>
        </row>
        <row r="603">
          <cell r="H603">
            <v>0.05</v>
          </cell>
        </row>
        <row r="604">
          <cell r="H604" t="str">
            <v>Sub-total</v>
          </cell>
        </row>
        <row r="605">
          <cell r="H605">
            <v>0</v>
          </cell>
        </row>
        <row r="606">
          <cell r="H606" t="str">
            <v>Consumo (HC)</v>
          </cell>
        </row>
        <row r="607">
          <cell r="H607">
            <v>0.5</v>
          </cell>
        </row>
        <row r="608">
          <cell r="H608">
            <v>0</v>
          </cell>
        </row>
        <row r="609">
          <cell r="H609">
            <v>0</v>
          </cell>
        </row>
        <row r="610">
          <cell r="H610">
            <v>0</v>
          </cell>
        </row>
        <row r="611">
          <cell r="H611">
            <v>0</v>
          </cell>
        </row>
        <row r="612">
          <cell r="H612">
            <v>0</v>
          </cell>
        </row>
        <row r="613">
          <cell r="H613" t="str">
            <v>Consumo (HM)</v>
          </cell>
        </row>
        <row r="614">
          <cell r="H614">
            <v>0.05</v>
          </cell>
        </row>
        <row r="615">
          <cell r="H615">
            <v>0</v>
          </cell>
        </row>
        <row r="616">
          <cell r="H616" t="str">
            <v>Sub-total</v>
          </cell>
        </row>
        <row r="617">
          <cell r="H617">
            <v>0</v>
          </cell>
        </row>
        <row r="618">
          <cell r="H618" t="str">
            <v>Cantidad (se considera desperdicio del 3%)</v>
          </cell>
        </row>
        <row r="619">
          <cell r="H619">
            <v>9.2999999999999992E-3</v>
          </cell>
        </row>
        <row r="620">
          <cell r="H620">
            <v>0</v>
          </cell>
        </row>
        <row r="621">
          <cell r="H621">
            <v>0</v>
          </cell>
        </row>
        <row r="622">
          <cell r="H622">
            <v>0</v>
          </cell>
        </row>
        <row r="623">
          <cell r="H623">
            <v>0</v>
          </cell>
        </row>
        <row r="624">
          <cell r="H624">
            <v>0</v>
          </cell>
        </row>
        <row r="625">
          <cell r="H625" t="str">
            <v>Sub-total</v>
          </cell>
        </row>
        <row r="626">
          <cell r="H626">
            <v>0</v>
          </cell>
        </row>
        <row r="627">
          <cell r="H627" t="str">
            <v>Consumo</v>
          </cell>
        </row>
        <row r="628">
          <cell r="H628">
            <v>0.1</v>
          </cell>
        </row>
        <row r="629">
          <cell r="H629" t="str">
            <v>Sub-total</v>
          </cell>
        </row>
        <row r="630">
          <cell r="H630">
            <v>0</v>
          </cell>
        </row>
        <row r="631">
          <cell r="H631" t="str">
            <v>Consumo (HC)</v>
          </cell>
        </row>
        <row r="632">
          <cell r="H632">
            <v>1</v>
          </cell>
        </row>
        <row r="633">
          <cell r="H633">
            <v>1</v>
          </cell>
        </row>
        <row r="634">
          <cell r="H634">
            <v>0</v>
          </cell>
        </row>
        <row r="635">
          <cell r="H635">
            <v>0</v>
          </cell>
        </row>
        <row r="636">
          <cell r="H636">
            <v>0</v>
          </cell>
        </row>
        <row r="637">
          <cell r="H637">
            <v>0</v>
          </cell>
        </row>
        <row r="638">
          <cell r="H638" t="str">
            <v>Consumo (HM)</v>
          </cell>
        </row>
        <row r="639">
          <cell r="H639">
            <v>0.05</v>
          </cell>
        </row>
        <row r="640">
          <cell r="H640">
            <v>1</v>
          </cell>
        </row>
        <row r="641">
          <cell r="H641" t="str">
            <v>Sub-total</v>
          </cell>
        </row>
        <row r="642">
          <cell r="H642">
            <v>0</v>
          </cell>
        </row>
        <row r="643">
          <cell r="H643" t="str">
            <v>Cantidad (se considera desperdicio del 3%)</v>
          </cell>
        </row>
        <row r="644">
          <cell r="H644">
            <v>4.12</v>
          </cell>
        </row>
        <row r="645">
          <cell r="H645">
            <v>1.6</v>
          </cell>
        </row>
        <row r="646">
          <cell r="H646">
            <v>0.10300000000000001</v>
          </cell>
        </row>
        <row r="647">
          <cell r="H647">
            <v>0.41200000000000003</v>
          </cell>
        </row>
        <row r="648">
          <cell r="H648" t="str">
            <v>Sub-total</v>
          </cell>
        </row>
        <row r="649">
          <cell r="H649">
            <v>0</v>
          </cell>
        </row>
        <row r="650">
          <cell r="H650" t="str">
            <v>Consumo</v>
          </cell>
        </row>
        <row r="651">
          <cell r="H651">
            <v>1</v>
          </cell>
        </row>
        <row r="652">
          <cell r="H652" t="str">
            <v>Sub-total</v>
          </cell>
        </row>
        <row r="653">
          <cell r="H653">
            <v>0</v>
          </cell>
        </row>
        <row r="654">
          <cell r="H654" t="str">
            <v>Consumo (HC)</v>
          </cell>
        </row>
        <row r="655">
          <cell r="H655">
            <v>1.6234459680103985</v>
          </cell>
        </row>
        <row r="656">
          <cell r="H656">
            <v>1.55</v>
          </cell>
        </row>
        <row r="657">
          <cell r="H657">
            <v>0</v>
          </cell>
        </row>
        <row r="658">
          <cell r="H658">
            <v>0</v>
          </cell>
        </row>
      </sheetData>
      <sheetData sheetId="7">
        <row r="14">
          <cell r="C14" t="str">
            <v>Demolición manual de muros internos divisorios en ladrillo y/ó Bloque de concreto, revocado y/ó estucado, y/ó enchapado  hasta un espesor de 25 cm,  Incluye corte con pulidora, retiro de refuerzo y cualquier tipo instalaciones embebidas, o sobrepuestas en el muro, acarreo interno hasta el punto de acopio de escombros, además recuperación de los materiales aprovechables o su transporte hasta el sitio que lo indique la interventoría.</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heetName val="Apu"/>
      <sheetName val="Aux"/>
      <sheetName val="Insumos"/>
      <sheetName val="CO Edificio"/>
      <sheetName val="CO Urbanismo"/>
      <sheetName val="CANT ZAPATAS"/>
      <sheetName val="CANT VIGAS FUND"/>
      <sheetName val="CANT COLUMNAS"/>
      <sheetName val="CANT VIGAS AEREAS"/>
      <sheetName val="CANT MUROS"/>
      <sheetName val="CANT-REF"/>
      <sheetName val="PPTO-ELE"/>
      <sheetName val="PPTO-HID"/>
      <sheetName val="cantacad"/>
      <sheetName val="Sectores"/>
    </sheetNames>
    <sheetDataSet>
      <sheetData sheetId="0">
        <row r="1">
          <cell r="E1">
            <v>866130091.93409562</v>
          </cell>
          <cell r="F1">
            <v>0</v>
          </cell>
          <cell r="G1">
            <v>1534548.9031821971</v>
          </cell>
          <cell r="H1">
            <v>0</v>
          </cell>
          <cell r="I1">
            <v>733783955.99153006</v>
          </cell>
          <cell r="J1">
            <v>0</v>
          </cell>
          <cell r="K1">
            <v>865469940</v>
          </cell>
          <cell r="L1">
            <v>564.41999999999996</v>
          </cell>
          <cell r="M1">
            <v>587.79499999999996</v>
          </cell>
          <cell r="O1">
            <v>0</v>
          </cell>
        </row>
        <row r="2">
          <cell r="D2" t="str">
            <v xml:space="preserve"> </v>
          </cell>
          <cell r="E2">
            <v>0</v>
          </cell>
          <cell r="F2">
            <v>0</v>
          </cell>
          <cell r="G2">
            <v>0</v>
          </cell>
          <cell r="H2">
            <v>0</v>
          </cell>
          <cell r="I2">
            <v>0</v>
          </cell>
          <cell r="J2">
            <v>0</v>
          </cell>
          <cell r="K2">
            <v>0</v>
          </cell>
          <cell r="L2">
            <v>0</v>
          </cell>
          <cell r="M2">
            <v>0</v>
          </cell>
          <cell r="N2">
            <v>0</v>
          </cell>
          <cell r="O2">
            <v>0</v>
          </cell>
          <cell r="P2">
            <v>0</v>
          </cell>
        </row>
        <row r="3">
          <cell r="D3">
            <v>0</v>
          </cell>
          <cell r="E3" t="str">
            <v>FONDO ADAPTACION
ESTIMATIVO PRESUPUESTAL
I.E. LA VICTORIA - MUNICIPIO DE CAUCASIA - ANTIOQUIA</v>
          </cell>
          <cell r="F3">
            <v>0</v>
          </cell>
          <cell r="G3">
            <v>0</v>
          </cell>
          <cell r="H3">
            <v>0</v>
          </cell>
          <cell r="I3">
            <v>0</v>
          </cell>
          <cell r="J3">
            <v>0</v>
          </cell>
          <cell r="K3">
            <v>0</v>
          </cell>
          <cell r="L3">
            <v>0</v>
          </cell>
          <cell r="M3">
            <v>0</v>
          </cell>
          <cell r="N3">
            <v>0</v>
          </cell>
          <cell r="O3">
            <v>0</v>
          </cell>
          <cell r="P3">
            <v>0</v>
          </cell>
        </row>
        <row r="4">
          <cell r="D4">
            <v>0</v>
          </cell>
          <cell r="E4">
            <v>0</v>
          </cell>
          <cell r="F4">
            <v>0</v>
          </cell>
          <cell r="G4" t="str">
            <v>VR UNITARIO</v>
          </cell>
          <cell r="H4">
            <v>0</v>
          </cell>
          <cell r="I4">
            <v>0</v>
          </cell>
          <cell r="J4">
            <v>0</v>
          </cell>
          <cell r="K4">
            <v>0</v>
          </cell>
          <cell r="L4">
            <v>0</v>
          </cell>
          <cell r="M4">
            <v>0</v>
          </cell>
          <cell r="N4" t="str">
            <v>CANT TOTAL</v>
          </cell>
          <cell r="O4" t="str">
            <v>SUBTOTAL</v>
          </cell>
          <cell r="P4" t="str">
            <v>VR CAPITULO</v>
          </cell>
        </row>
        <row r="5">
          <cell r="D5" t="str">
            <v>ITEM</v>
          </cell>
          <cell r="E5" t="str">
            <v>DESCRIPCION</v>
          </cell>
          <cell r="F5" t="str">
            <v>UN</v>
          </cell>
          <cell r="G5">
            <v>0</v>
          </cell>
          <cell r="H5" t="str">
            <v>Edificacion</v>
          </cell>
          <cell r="I5">
            <v>0</v>
          </cell>
          <cell r="J5" t="str">
            <v>Urbanismo</v>
          </cell>
          <cell r="K5">
            <v>0</v>
          </cell>
          <cell r="L5" t="str">
            <v>Mitigación</v>
          </cell>
          <cell r="M5">
            <v>0</v>
          </cell>
          <cell r="N5">
            <v>0</v>
          </cell>
          <cell r="O5">
            <v>0</v>
          </cell>
          <cell r="P5">
            <v>0</v>
          </cell>
        </row>
        <row r="6">
          <cell r="D6" t="str">
            <v>01</v>
          </cell>
          <cell r="E6" t="str">
            <v>PRELIMINARES</v>
          </cell>
          <cell r="F6">
            <v>0</v>
          </cell>
          <cell r="G6">
            <v>0</v>
          </cell>
          <cell r="H6">
            <v>0</v>
          </cell>
          <cell r="I6">
            <v>1975149.6916499997</v>
          </cell>
          <cell r="J6">
            <v>0</v>
          </cell>
          <cell r="K6">
            <v>5079304.8136536563</v>
          </cell>
          <cell r="L6">
            <v>0</v>
          </cell>
          <cell r="M6">
            <v>0</v>
          </cell>
          <cell r="N6">
            <v>0</v>
          </cell>
          <cell r="O6">
            <v>0</v>
          </cell>
          <cell r="P6">
            <v>7054454.5053036558</v>
          </cell>
        </row>
        <row r="7">
          <cell r="D7" t="str">
            <v>01-01</v>
          </cell>
          <cell r="E7" t="str">
            <v>INSTALACIONES PROVISIONALES</v>
          </cell>
          <cell r="F7">
            <v>0</v>
          </cell>
          <cell r="G7">
            <v>0</v>
          </cell>
          <cell r="H7">
            <v>0</v>
          </cell>
          <cell r="I7">
            <v>0</v>
          </cell>
          <cell r="J7">
            <v>0</v>
          </cell>
          <cell r="K7">
            <v>5054688.3228036566</v>
          </cell>
          <cell r="L7">
            <v>0</v>
          </cell>
          <cell r="M7">
            <v>0</v>
          </cell>
          <cell r="N7">
            <v>0</v>
          </cell>
          <cell r="O7">
            <v>5054688.3228036566</v>
          </cell>
          <cell r="P7">
            <v>0</v>
          </cell>
        </row>
        <row r="8">
          <cell r="D8" t="str">
            <v>01-01-010</v>
          </cell>
          <cell r="E8" t="str">
            <v>CERRAMIENTO PROVISIONAL EN TELA DE CERRAMIENTO VERDE H: 2.10 M. INCLUYE ESTRUCTURA DE MADERA COMUN, ANCLAJES DE PARALES AL PISO Y TELA VERDE</v>
          </cell>
          <cell r="F8" t="str">
            <v>M</v>
          </cell>
          <cell r="G8">
            <v>22348.078180226617</v>
          </cell>
          <cell r="H8">
            <v>0</v>
          </cell>
          <cell r="I8">
            <v>0</v>
          </cell>
          <cell r="J8">
            <v>226.18</v>
          </cell>
          <cell r="K8">
            <v>5054688.3228036566</v>
          </cell>
          <cell r="L8">
            <v>0</v>
          </cell>
          <cell r="M8">
            <v>0</v>
          </cell>
          <cell r="N8">
            <v>226.18</v>
          </cell>
          <cell r="O8">
            <v>5054688.3228036566</v>
          </cell>
          <cell r="P8">
            <v>0</v>
          </cell>
        </row>
        <row r="9">
          <cell r="D9" t="str">
            <v>01-02</v>
          </cell>
          <cell r="E9" t="str">
            <v>LOCALIZACION Y REPLANTEO</v>
          </cell>
          <cell r="F9">
            <v>0</v>
          </cell>
          <cell r="G9">
            <v>0</v>
          </cell>
          <cell r="H9">
            <v>0</v>
          </cell>
          <cell r="I9">
            <v>1975149.6916499997</v>
          </cell>
          <cell r="J9">
            <v>0</v>
          </cell>
          <cell r="K9">
            <v>24616.490849999998</v>
          </cell>
          <cell r="L9">
            <v>0</v>
          </cell>
          <cell r="M9">
            <v>0</v>
          </cell>
          <cell r="N9">
            <v>0</v>
          </cell>
          <cell r="O9">
            <v>1999766.1824999996</v>
          </cell>
          <cell r="P9">
            <v>0</v>
          </cell>
        </row>
        <row r="10">
          <cell r="D10" t="str">
            <v>01-02-010</v>
          </cell>
          <cell r="E10" t="str">
            <v>LOCALIZACION Y REPLANTEO DE EDIFICACIONES. INCLUYE HILADEROS Y SEÑALIZACION NECESARIA</v>
          </cell>
          <cell r="F10" t="str">
            <v>M2</v>
          </cell>
          <cell r="G10">
            <v>3499.4324999999999</v>
          </cell>
          <cell r="H10">
            <v>564.41999999999996</v>
          </cell>
          <cell r="I10">
            <v>1975149.6916499997</v>
          </cell>
          <cell r="J10">
            <v>0</v>
          </cell>
          <cell r="K10">
            <v>0</v>
          </cell>
          <cell r="L10">
            <v>0</v>
          </cell>
          <cell r="M10">
            <v>0</v>
          </cell>
          <cell r="N10">
            <v>564.41999999999996</v>
          </cell>
          <cell r="O10">
            <v>1975149.6916499997</v>
          </cell>
          <cell r="P10">
            <v>0</v>
          </cell>
        </row>
        <row r="11">
          <cell r="D11" t="str">
            <v>01-02-020</v>
          </cell>
          <cell r="E11" t="str">
            <v>LOCALIZACION Y REPLANTEO DE URBANISMO. INCLUYE HILADEROS Y SEÑALIZACION NECESARIA</v>
          </cell>
          <cell r="F11" t="str">
            <v>M2</v>
          </cell>
          <cell r="G11">
            <v>1005.165</v>
          </cell>
          <cell r="H11">
            <v>0</v>
          </cell>
          <cell r="I11">
            <v>0</v>
          </cell>
          <cell r="J11">
            <v>24.49</v>
          </cell>
          <cell r="K11">
            <v>24616.490849999998</v>
          </cell>
          <cell r="L11">
            <v>0</v>
          </cell>
          <cell r="M11">
            <v>0</v>
          </cell>
          <cell r="N11">
            <v>24.49</v>
          </cell>
          <cell r="O11">
            <v>24616.490849999998</v>
          </cell>
          <cell r="P11">
            <v>0</v>
          </cell>
        </row>
        <row r="12">
          <cell r="D12" t="str">
            <v>02</v>
          </cell>
          <cell r="E12" t="str">
            <v>RETIROS Y DEMOLICIONES</v>
          </cell>
          <cell r="F12">
            <v>0</v>
          </cell>
          <cell r="G12">
            <v>0</v>
          </cell>
          <cell r="H12">
            <v>0</v>
          </cell>
          <cell r="I12">
            <v>0</v>
          </cell>
          <cell r="J12">
            <v>0</v>
          </cell>
          <cell r="K12">
            <v>0</v>
          </cell>
          <cell r="L12">
            <v>0</v>
          </cell>
          <cell r="M12">
            <v>0</v>
          </cell>
          <cell r="N12">
            <v>0</v>
          </cell>
          <cell r="O12">
            <v>0</v>
          </cell>
          <cell r="P12">
            <v>0</v>
          </cell>
        </row>
        <row r="13">
          <cell r="D13" t="str">
            <v>02-01</v>
          </cell>
          <cell r="E13" t="str">
            <v>TALAS DE ARBOLES</v>
          </cell>
          <cell r="F13">
            <v>0</v>
          </cell>
          <cell r="G13">
            <v>0</v>
          </cell>
          <cell r="H13">
            <v>0</v>
          </cell>
          <cell r="I13">
            <v>0</v>
          </cell>
          <cell r="J13">
            <v>0</v>
          </cell>
          <cell r="K13">
            <v>0</v>
          </cell>
          <cell r="L13">
            <v>0</v>
          </cell>
          <cell r="M13">
            <v>0</v>
          </cell>
          <cell r="N13">
            <v>0</v>
          </cell>
          <cell r="O13">
            <v>0</v>
          </cell>
          <cell r="P13">
            <v>0</v>
          </cell>
        </row>
        <row r="14">
          <cell r="D14" t="str">
            <v>02-02</v>
          </cell>
          <cell r="E14" t="str">
            <v>DEMOLICIONES</v>
          </cell>
          <cell r="F14">
            <v>0</v>
          </cell>
          <cell r="G14">
            <v>0</v>
          </cell>
          <cell r="H14">
            <v>0</v>
          </cell>
          <cell r="I14">
            <v>0</v>
          </cell>
          <cell r="J14">
            <v>0</v>
          </cell>
          <cell r="K14">
            <v>0</v>
          </cell>
          <cell r="L14">
            <v>0</v>
          </cell>
          <cell r="M14">
            <v>0</v>
          </cell>
          <cell r="N14">
            <v>0</v>
          </cell>
          <cell r="O14">
            <v>0</v>
          </cell>
          <cell r="P14">
            <v>0</v>
          </cell>
        </row>
        <row r="15">
          <cell r="D15" t="str">
            <v>03</v>
          </cell>
          <cell r="E15" t="str">
            <v>MOVIMIENTOS DE TIERRA</v>
          </cell>
          <cell r="F15">
            <v>0</v>
          </cell>
          <cell r="G15">
            <v>0</v>
          </cell>
          <cell r="H15">
            <v>0</v>
          </cell>
          <cell r="I15">
            <v>10521354.391651817</v>
          </cell>
          <cell r="J15">
            <v>0</v>
          </cell>
          <cell r="K15">
            <v>0</v>
          </cell>
          <cell r="L15">
            <v>0</v>
          </cell>
          <cell r="M15">
            <v>87044561.855248868</v>
          </cell>
          <cell r="N15">
            <v>0</v>
          </cell>
          <cell r="O15">
            <v>0</v>
          </cell>
          <cell r="P15">
            <v>97565916.246900693</v>
          </cell>
        </row>
        <row r="16">
          <cell r="D16" t="str">
            <v>03-01</v>
          </cell>
          <cell r="E16" t="str">
            <v>CORTES</v>
          </cell>
          <cell r="F16">
            <v>0</v>
          </cell>
          <cell r="G16">
            <v>0</v>
          </cell>
          <cell r="H16">
            <v>0</v>
          </cell>
          <cell r="I16">
            <v>7623282.3851793893</v>
          </cell>
          <cell r="J16">
            <v>0</v>
          </cell>
          <cell r="K16">
            <v>0</v>
          </cell>
          <cell r="L16">
            <v>0</v>
          </cell>
          <cell r="M16">
            <v>28558279.502307691</v>
          </cell>
          <cell r="N16">
            <v>0</v>
          </cell>
          <cell r="O16">
            <v>36181561.887487084</v>
          </cell>
          <cell r="P16">
            <v>0</v>
          </cell>
        </row>
        <row r="17">
          <cell r="D17" t="str">
            <v>03-01-005</v>
          </cell>
          <cell r="E17" t="str">
            <v>EXCAVACIONES MASIVAS PARA TERRACEO LOTE. INCLUYE CARGUE, TRANSPORTE Y DISPOSICION FINAL DE MATERIAL SOBRANTE EN BOTADEROS OFICIALES. MEDIDO EN PLANOS</v>
          </cell>
          <cell r="F17" t="str">
            <v>M3</v>
          </cell>
          <cell r="G17">
            <v>25831.038461538461</v>
          </cell>
          <cell r="H17">
            <v>0</v>
          </cell>
          <cell r="I17">
            <v>0</v>
          </cell>
          <cell r="J17">
            <v>0</v>
          </cell>
          <cell r="K17">
            <v>0</v>
          </cell>
          <cell r="L17">
            <v>1105.58</v>
          </cell>
          <cell r="M17">
            <v>28558279.502307691</v>
          </cell>
          <cell r="N17">
            <v>1105.58</v>
          </cell>
          <cell r="O17">
            <v>28558279.502307691</v>
          </cell>
          <cell r="P17">
            <v>0</v>
          </cell>
        </row>
        <row r="18">
          <cell r="D18" t="str">
            <v>03-01-010</v>
          </cell>
          <cell r="E18" t="str">
            <v>EXCAVACIONES MANUALES PARA FUNDACIONES. INCLUYE ACARREO INTERNO, CARGUE, TRANSPORTE Y DISPOSICION FINAL DE MATERIAL SOBRANTE EN BOTADEROS OFICIALES. MEDIDO EN PLANOS</v>
          </cell>
          <cell r="F18" t="str">
            <v>M3</v>
          </cell>
          <cell r="G18">
            <v>55927.032599999999</v>
          </cell>
          <cell r="H18">
            <v>136.30765</v>
          </cell>
          <cell r="I18">
            <v>7623282.3851793893</v>
          </cell>
          <cell r="J18">
            <v>0</v>
          </cell>
          <cell r="K18">
            <v>0</v>
          </cell>
          <cell r="L18">
            <v>0</v>
          </cell>
          <cell r="M18">
            <v>0</v>
          </cell>
          <cell r="N18">
            <v>136.30765</v>
          </cell>
          <cell r="O18">
            <v>7623282.3851793893</v>
          </cell>
          <cell r="P18">
            <v>0</v>
          </cell>
        </row>
        <row r="19">
          <cell r="D19" t="str">
            <v>03-02</v>
          </cell>
          <cell r="E19" t="str">
            <v>LLENOS</v>
          </cell>
          <cell r="F19">
            <v>0</v>
          </cell>
          <cell r="G19">
            <v>0</v>
          </cell>
          <cell r="H19">
            <v>0</v>
          </cell>
          <cell r="I19">
            <v>2898072.0064724269</v>
          </cell>
          <cell r="J19">
            <v>0</v>
          </cell>
          <cell r="K19">
            <v>0</v>
          </cell>
          <cell r="L19">
            <v>0</v>
          </cell>
          <cell r="M19">
            <v>58486282.352941178</v>
          </cell>
          <cell r="N19">
            <v>0</v>
          </cell>
          <cell r="O19">
            <v>61384354.359413601</v>
          </cell>
          <cell r="P19">
            <v>0</v>
          </cell>
        </row>
        <row r="20">
          <cell r="D20" t="str">
            <v>03-02-005</v>
          </cell>
          <cell r="E20" t="str">
            <v>LLENOS MASIVOS COMPACTADOS PARA TERRACEO LOTE. INCLUYE SUMINISTRO DE MATERIAL DE PRESTAMO, TRANSPORTE INTERNO Y COMPACTACION. MEDIDO EN PLANOS</v>
          </cell>
          <cell r="F20" t="str">
            <v>M3</v>
          </cell>
          <cell r="G20">
            <v>45019.922988593185</v>
          </cell>
          <cell r="H20">
            <v>0</v>
          </cell>
          <cell r="I20">
            <v>0</v>
          </cell>
          <cell r="J20">
            <v>0</v>
          </cell>
          <cell r="K20">
            <v>0</v>
          </cell>
          <cell r="L20">
            <v>1299.1199999999999</v>
          </cell>
          <cell r="M20">
            <v>58486282.352941178</v>
          </cell>
          <cell r="N20">
            <v>1299.1199999999999</v>
          </cell>
          <cell r="O20">
            <v>58486282.352941178</v>
          </cell>
          <cell r="P20">
            <v>0</v>
          </cell>
        </row>
        <row r="21">
          <cell r="D21" t="str">
            <v>03-02-010</v>
          </cell>
          <cell r="E21" t="str">
            <v>LLENOS COMPACTADOS EN MATERIAL DE PRESTAMO ALREDEDOR DE ESTRUCTURAS. INCLUYE SUMINISTRO, TRANSPORTE INTERNO Y COMPACTACION.</v>
          </cell>
          <cell r="F21" t="str">
            <v>M3</v>
          </cell>
          <cell r="G21">
            <v>42378.225130151899</v>
          </cell>
          <cell r="H21">
            <v>68.385875000000013</v>
          </cell>
          <cell r="I21">
            <v>2898072.0064724269</v>
          </cell>
          <cell r="J21">
            <v>0</v>
          </cell>
          <cell r="K21">
            <v>0</v>
          </cell>
          <cell r="L21">
            <v>0</v>
          </cell>
          <cell r="M21">
            <v>0</v>
          </cell>
          <cell r="N21">
            <v>68.385875000000013</v>
          </cell>
          <cell r="O21">
            <v>2898072.0064724269</v>
          </cell>
          <cell r="P21">
            <v>0</v>
          </cell>
        </row>
        <row r="22">
          <cell r="D22" t="str">
            <v>04</v>
          </cell>
          <cell r="E22" t="str">
            <v>CONCRETOS ESTRUCTURALES</v>
          </cell>
          <cell r="F22">
            <v>0</v>
          </cell>
          <cell r="G22">
            <v>0</v>
          </cell>
          <cell r="H22">
            <v>0</v>
          </cell>
          <cell r="I22">
            <v>102127719.93310952</v>
          </cell>
          <cell r="J22">
            <v>0</v>
          </cell>
          <cell r="K22">
            <v>0</v>
          </cell>
          <cell r="L22">
            <v>0</v>
          </cell>
          <cell r="M22">
            <v>0</v>
          </cell>
          <cell r="N22">
            <v>0</v>
          </cell>
          <cell r="O22">
            <v>0</v>
          </cell>
          <cell r="P22">
            <v>102127719.93310952</v>
          </cell>
        </row>
        <row r="23">
          <cell r="D23" t="str">
            <v>04-02</v>
          </cell>
          <cell r="E23" t="str">
            <v>ZAPATAS Y DADOS</v>
          </cell>
          <cell r="F23">
            <v>0</v>
          </cell>
          <cell r="G23">
            <v>0</v>
          </cell>
          <cell r="H23">
            <v>0</v>
          </cell>
          <cell r="I23">
            <v>18310132.806687891</v>
          </cell>
          <cell r="J23">
            <v>0</v>
          </cell>
          <cell r="K23">
            <v>0</v>
          </cell>
          <cell r="L23">
            <v>0</v>
          </cell>
          <cell r="M23">
            <v>0</v>
          </cell>
          <cell r="N23">
            <v>0</v>
          </cell>
          <cell r="O23">
            <v>18310132.806687891</v>
          </cell>
          <cell r="P23">
            <v>0</v>
          </cell>
        </row>
        <row r="24">
          <cell r="D24" t="str">
            <v>04-02-010</v>
          </cell>
          <cell r="E24" t="str">
            <v>ARMADO Y VACIADO DE ZAPATAS AISLADAS Y/O CORRIDAS EN CONCRETO F'C 21 MPA</v>
          </cell>
          <cell r="F24" t="str">
            <v>M3</v>
          </cell>
          <cell r="G24">
            <v>582419.4867552967</v>
          </cell>
          <cell r="H24">
            <v>27.703499999999998</v>
          </cell>
          <cell r="I24">
            <v>16135058.251325361</v>
          </cell>
          <cell r="J24">
            <v>0</v>
          </cell>
          <cell r="K24">
            <v>0</v>
          </cell>
          <cell r="L24">
            <v>0</v>
          </cell>
          <cell r="M24">
            <v>0</v>
          </cell>
          <cell r="N24">
            <v>27.703499999999998</v>
          </cell>
          <cell r="O24">
            <v>16135058.251325361</v>
          </cell>
          <cell r="P24">
            <v>0</v>
          </cell>
        </row>
        <row r="25">
          <cell r="D25" t="str">
            <v>04-02-100</v>
          </cell>
          <cell r="E25" t="str">
            <v>VACIADO DE SOLADO E: 0.10 M. - F'C 14 MPA</v>
          </cell>
          <cell r="F25" t="str">
            <v>M2</v>
          </cell>
          <cell r="G25">
            <v>37013.095471156783</v>
          </cell>
          <cell r="H25">
            <v>58.765000000000001</v>
          </cell>
          <cell r="I25">
            <v>2175074.5553625282</v>
          </cell>
          <cell r="J25">
            <v>0</v>
          </cell>
          <cell r="K25">
            <v>0</v>
          </cell>
          <cell r="L25">
            <v>0</v>
          </cell>
          <cell r="M25">
            <v>0</v>
          </cell>
          <cell r="N25">
            <v>58.765000000000001</v>
          </cell>
          <cell r="O25">
            <v>2175074.5553625282</v>
          </cell>
          <cell r="P25">
            <v>0</v>
          </cell>
        </row>
        <row r="26">
          <cell r="D26" t="str">
            <v>04-03</v>
          </cell>
          <cell r="E26" t="str">
            <v>VIGAS DE FUNDACION</v>
          </cell>
          <cell r="F26">
            <v>0</v>
          </cell>
          <cell r="G26">
            <v>0</v>
          </cell>
          <cell r="H26">
            <v>0</v>
          </cell>
          <cell r="I26">
            <v>23423907.083683375</v>
          </cell>
          <cell r="J26">
            <v>0</v>
          </cell>
          <cell r="K26">
            <v>0</v>
          </cell>
          <cell r="L26">
            <v>0</v>
          </cell>
          <cell r="M26">
            <v>0</v>
          </cell>
          <cell r="N26">
            <v>0</v>
          </cell>
          <cell r="O26">
            <v>23423907.083683375</v>
          </cell>
          <cell r="P26">
            <v>0</v>
          </cell>
        </row>
        <row r="27">
          <cell r="D27" t="str">
            <v>04-03-010</v>
          </cell>
          <cell r="E27" t="str">
            <v>ARMADO Y VACIADO DE VIGAS DE FUNDACION EN CONCRETO F'C 21 MPA</v>
          </cell>
          <cell r="F27" t="str">
            <v>M3</v>
          </cell>
          <cell r="G27">
            <v>582419.4867552967</v>
          </cell>
          <cell r="H27">
            <v>40.218274999999991</v>
          </cell>
          <cell r="I27">
            <v>23423907.083683375</v>
          </cell>
          <cell r="J27">
            <v>0</v>
          </cell>
          <cell r="K27">
            <v>0</v>
          </cell>
          <cell r="L27">
            <v>0</v>
          </cell>
          <cell r="M27">
            <v>0</v>
          </cell>
          <cell r="N27">
            <v>40.218274999999991</v>
          </cell>
          <cell r="O27">
            <v>23423907.083683375</v>
          </cell>
          <cell r="P27">
            <v>0</v>
          </cell>
        </row>
        <row r="28">
          <cell r="D28" t="str">
            <v>04-05</v>
          </cell>
          <cell r="E28" t="str">
            <v>LOSAS DE FUNDACIÓN</v>
          </cell>
          <cell r="F28">
            <v>0</v>
          </cell>
          <cell r="G28">
            <v>0</v>
          </cell>
          <cell r="H28">
            <v>0</v>
          </cell>
          <cell r="I28">
            <v>35085057.341048427</v>
          </cell>
          <cell r="J28">
            <v>0</v>
          </cell>
          <cell r="K28">
            <v>0</v>
          </cell>
          <cell r="L28">
            <v>0</v>
          </cell>
          <cell r="M28">
            <v>0</v>
          </cell>
          <cell r="N28">
            <v>0</v>
          </cell>
          <cell r="O28">
            <v>35085057.341048427</v>
          </cell>
          <cell r="P28">
            <v>0</v>
          </cell>
        </row>
        <row r="29">
          <cell r="D29" t="str">
            <v>04-05-010</v>
          </cell>
          <cell r="E29" t="str">
            <v>LOSA DE CONTRAPISO PARA EDIFICACION EN CONCRETO F'C 21 MPA. - E: 0.08 M.</v>
          </cell>
          <cell r="F29" t="str">
            <v>M2</v>
          </cell>
          <cell r="G29">
            <v>63376.187393512329</v>
          </cell>
          <cell r="H29">
            <v>553.6</v>
          </cell>
          <cell r="I29">
            <v>35085057.341048427</v>
          </cell>
          <cell r="J29">
            <v>0</v>
          </cell>
          <cell r="K29">
            <v>0</v>
          </cell>
          <cell r="L29">
            <v>0</v>
          </cell>
          <cell r="M29">
            <v>0</v>
          </cell>
          <cell r="N29">
            <v>553.6</v>
          </cell>
          <cell r="O29">
            <v>35085057.341048427</v>
          </cell>
          <cell r="P29">
            <v>0</v>
          </cell>
        </row>
        <row r="30">
          <cell r="D30" t="str">
            <v>04-07</v>
          </cell>
          <cell r="E30" t="str">
            <v>COLUMNAS Y PANTALLAS</v>
          </cell>
          <cell r="F30">
            <v>0</v>
          </cell>
          <cell r="G30">
            <v>0</v>
          </cell>
          <cell r="H30">
            <v>0</v>
          </cell>
          <cell r="I30">
            <v>5910193.5255564013</v>
          </cell>
          <cell r="J30">
            <v>0</v>
          </cell>
          <cell r="K30">
            <v>0</v>
          </cell>
          <cell r="L30">
            <v>0</v>
          </cell>
          <cell r="M30">
            <v>0</v>
          </cell>
          <cell r="N30">
            <v>0</v>
          </cell>
          <cell r="O30">
            <v>5910193.5255564013</v>
          </cell>
          <cell r="P30">
            <v>0</v>
          </cell>
        </row>
        <row r="31">
          <cell r="D31" t="str">
            <v>04-07-020</v>
          </cell>
          <cell r="E31" t="str">
            <v>COLUMNAS CUADRADAS 0.35 M. x 0.35 M. EN CONCRETO VISTO F'C 21 MPA.</v>
          </cell>
          <cell r="F31" t="str">
            <v>M3</v>
          </cell>
          <cell r="G31">
            <v>704533.84578919527</v>
          </cell>
          <cell r="H31">
            <v>8.3887999999999998</v>
          </cell>
          <cell r="I31">
            <v>5910193.5255564013</v>
          </cell>
          <cell r="J31">
            <v>0</v>
          </cell>
          <cell r="K31">
            <v>0</v>
          </cell>
          <cell r="L31">
            <v>0</v>
          </cell>
          <cell r="M31">
            <v>0</v>
          </cell>
          <cell r="N31">
            <v>8.3887999999999998</v>
          </cell>
          <cell r="O31">
            <v>5910193.5255564013</v>
          </cell>
          <cell r="P31">
            <v>0</v>
          </cell>
        </row>
        <row r="32">
          <cell r="D32" t="str">
            <v>04-09</v>
          </cell>
          <cell r="E32" t="str">
            <v>VIGAS AEREAS</v>
          </cell>
          <cell r="F32">
            <v>0</v>
          </cell>
          <cell r="G32">
            <v>0</v>
          </cell>
          <cell r="H32">
            <v>0</v>
          </cell>
          <cell r="I32">
            <v>19398429.176133439</v>
          </cell>
          <cell r="J32">
            <v>0</v>
          </cell>
          <cell r="K32">
            <v>0</v>
          </cell>
          <cell r="L32">
            <v>0</v>
          </cell>
          <cell r="M32">
            <v>0</v>
          </cell>
          <cell r="N32">
            <v>0</v>
          </cell>
          <cell r="O32">
            <v>19398429.176133439</v>
          </cell>
          <cell r="P32">
            <v>0</v>
          </cell>
        </row>
        <row r="33">
          <cell r="D33" t="str">
            <v>04-09-030</v>
          </cell>
          <cell r="E33" t="str">
            <v>VIGAS AEREAS EN CONCRETO VISTO F'C 21 MPA - 0.35 M. x 0.35 M.</v>
          </cell>
          <cell r="F33" t="str">
            <v>M3</v>
          </cell>
          <cell r="G33">
            <v>741498.98804459453</v>
          </cell>
          <cell r="H33">
            <v>26.161099999999998</v>
          </cell>
          <cell r="I33">
            <v>19398429.176133439</v>
          </cell>
          <cell r="J33">
            <v>0</v>
          </cell>
          <cell r="K33">
            <v>0</v>
          </cell>
          <cell r="L33">
            <v>0</v>
          </cell>
          <cell r="M33">
            <v>0</v>
          </cell>
          <cell r="N33">
            <v>26.161099999999998</v>
          </cell>
          <cell r="O33">
            <v>19398429.176133439</v>
          </cell>
          <cell r="P33">
            <v>0</v>
          </cell>
        </row>
        <row r="34">
          <cell r="D34" t="str">
            <v>05</v>
          </cell>
          <cell r="E34" t="str">
            <v>ACERO DE REFUERZO</v>
          </cell>
          <cell r="F34">
            <v>0</v>
          </cell>
          <cell r="G34">
            <v>0</v>
          </cell>
          <cell r="H34">
            <v>0</v>
          </cell>
          <cell r="I34">
            <v>60502943.351899199</v>
          </cell>
          <cell r="J34">
            <v>0</v>
          </cell>
          <cell r="K34">
            <v>0</v>
          </cell>
          <cell r="L34">
            <v>0</v>
          </cell>
          <cell r="M34">
            <v>0</v>
          </cell>
          <cell r="N34">
            <v>0</v>
          </cell>
          <cell r="O34">
            <v>0</v>
          </cell>
          <cell r="P34">
            <v>60502943.351899199</v>
          </cell>
        </row>
        <row r="35">
          <cell r="D35" t="str">
            <v>05-01</v>
          </cell>
          <cell r="E35" t="str">
            <v>ACERO DE REFUERZO PARA ESTRUCTURAS</v>
          </cell>
          <cell r="F35">
            <v>0</v>
          </cell>
          <cell r="G35">
            <v>0</v>
          </cell>
          <cell r="H35">
            <v>0</v>
          </cell>
          <cell r="I35">
            <v>57193602.398457356</v>
          </cell>
          <cell r="J35">
            <v>0</v>
          </cell>
          <cell r="K35">
            <v>0</v>
          </cell>
          <cell r="L35">
            <v>0</v>
          </cell>
          <cell r="M35">
            <v>0</v>
          </cell>
          <cell r="N35">
            <v>0</v>
          </cell>
          <cell r="O35">
            <v>57193602.398457356</v>
          </cell>
          <cell r="P35">
            <v>0</v>
          </cell>
        </row>
        <row r="36">
          <cell r="D36" t="str">
            <v>05-01-010</v>
          </cell>
          <cell r="E36" t="str">
            <v>ACERO DE REFUERZO FY 420 MPA - BARRAS DE REFUERZO</v>
          </cell>
          <cell r="F36" t="str">
            <v>KG</v>
          </cell>
          <cell r="G36">
            <v>4099.9879852941176</v>
          </cell>
          <cell r="H36">
            <v>13949.7</v>
          </cell>
          <cell r="I36">
            <v>57193602.398457356</v>
          </cell>
          <cell r="J36">
            <v>0</v>
          </cell>
          <cell r="K36">
            <v>0</v>
          </cell>
          <cell r="L36">
            <v>0</v>
          </cell>
          <cell r="M36">
            <v>0</v>
          </cell>
          <cell r="N36">
            <v>13949.7</v>
          </cell>
          <cell r="O36">
            <v>57193602.398457356</v>
          </cell>
          <cell r="P36">
            <v>0</v>
          </cell>
        </row>
        <row r="37">
          <cell r="D37" t="str">
            <v>05-02</v>
          </cell>
          <cell r="E37" t="str">
            <v>MALLAS ELECTROSOLDADAS</v>
          </cell>
          <cell r="F37">
            <v>0</v>
          </cell>
          <cell r="G37">
            <v>0</v>
          </cell>
          <cell r="H37">
            <v>0</v>
          </cell>
          <cell r="I37">
            <v>3309340.9534418467</v>
          </cell>
          <cell r="J37">
            <v>0</v>
          </cell>
          <cell r="K37">
            <v>0</v>
          </cell>
          <cell r="L37">
            <v>0</v>
          </cell>
          <cell r="M37">
            <v>0</v>
          </cell>
          <cell r="N37">
            <v>0</v>
          </cell>
          <cell r="O37">
            <v>3309340.9534418467</v>
          </cell>
          <cell r="P37">
            <v>0</v>
          </cell>
        </row>
        <row r="38">
          <cell r="D38" t="str">
            <v>05-02-040</v>
          </cell>
          <cell r="E38" t="str">
            <v>MALLA ELECTROSOLDADA F'Y 490 MPA - D-106</v>
          </cell>
          <cell r="F38" t="str">
            <v>M2</v>
          </cell>
          <cell r="G38">
            <v>5977.8557685004453</v>
          </cell>
          <cell r="H38">
            <v>553.6</v>
          </cell>
          <cell r="I38">
            <v>3309340.9534418467</v>
          </cell>
          <cell r="J38">
            <v>0</v>
          </cell>
          <cell r="K38">
            <v>0</v>
          </cell>
          <cell r="L38">
            <v>0</v>
          </cell>
          <cell r="M38">
            <v>0</v>
          </cell>
          <cell r="N38">
            <v>553.6</v>
          </cell>
          <cell r="O38">
            <v>3309340.9534418467</v>
          </cell>
          <cell r="P38">
            <v>0</v>
          </cell>
        </row>
        <row r="39">
          <cell r="D39" t="str">
            <v>06</v>
          </cell>
          <cell r="E39" t="str">
            <v>ESTRUCTURAS METALICAS</v>
          </cell>
          <cell r="F39">
            <v>0</v>
          </cell>
          <cell r="G39">
            <v>0</v>
          </cell>
          <cell r="H39">
            <v>0</v>
          </cell>
          <cell r="I39">
            <v>86370913.833319232</v>
          </cell>
          <cell r="J39">
            <v>0</v>
          </cell>
          <cell r="K39">
            <v>0</v>
          </cell>
          <cell r="L39">
            <v>0</v>
          </cell>
          <cell r="M39">
            <v>0</v>
          </cell>
          <cell r="N39">
            <v>0</v>
          </cell>
          <cell r="O39">
            <v>0</v>
          </cell>
          <cell r="P39">
            <v>86370913.833319232</v>
          </cell>
        </row>
        <row r="40">
          <cell r="D40" t="str">
            <v>06-01</v>
          </cell>
          <cell r="E40" t="str">
            <v>ESTRUCTURAS METALICAS</v>
          </cell>
          <cell r="F40">
            <v>0</v>
          </cell>
          <cell r="G40">
            <v>0</v>
          </cell>
          <cell r="H40">
            <v>0</v>
          </cell>
          <cell r="I40">
            <v>86370913.833319232</v>
          </cell>
          <cell r="J40">
            <v>0</v>
          </cell>
          <cell r="K40">
            <v>0</v>
          </cell>
          <cell r="L40">
            <v>0</v>
          </cell>
          <cell r="M40">
            <v>0</v>
          </cell>
          <cell r="N40">
            <v>0</v>
          </cell>
          <cell r="O40">
            <v>86370913.833319232</v>
          </cell>
          <cell r="P40">
            <v>0</v>
          </cell>
        </row>
        <row r="41">
          <cell r="D41" t="str">
            <v>06-01-010</v>
          </cell>
          <cell r="E41" t="str">
            <v>ESTRUCTURA METALICA DE CUBIERTA. PERFILES, ACCESORIOS Y ACABADOS SEGÚN PLANOS ESTRUCTURALES</v>
          </cell>
          <cell r="F41" t="str">
            <v>KG</v>
          </cell>
          <cell r="G41">
            <v>7831.1487134837425</v>
          </cell>
          <cell r="H41">
            <v>6853.0000000000009</v>
          </cell>
          <cell r="I41">
            <v>53666862.133504093</v>
          </cell>
          <cell r="J41">
            <v>0</v>
          </cell>
          <cell r="K41">
            <v>0</v>
          </cell>
          <cell r="L41">
            <v>0</v>
          </cell>
          <cell r="M41">
            <v>0</v>
          </cell>
          <cell r="N41">
            <v>6853.0000000000009</v>
          </cell>
          <cell r="O41">
            <v>53666862.133504093</v>
          </cell>
          <cell r="P41">
            <v>0</v>
          </cell>
        </row>
        <row r="42">
          <cell r="D42" t="str">
            <v>06-01-020</v>
          </cell>
          <cell r="E42" t="str">
            <v>ESTRUCTURA METALICA PARA PERGOLAS EN CIRCULACIONES. PERFILES, ACCESORIOS Y ACABADOS SEGÚN PLANOS ESTRUCTURALES</v>
          </cell>
          <cell r="F42" t="str">
            <v>KG</v>
          </cell>
          <cell r="G42">
            <v>7831.1487134837425</v>
          </cell>
          <cell r="H42">
            <v>4176.1500000000005</v>
          </cell>
          <cell r="I42">
            <v>32704051.699815135</v>
          </cell>
          <cell r="J42">
            <v>0</v>
          </cell>
          <cell r="K42">
            <v>0</v>
          </cell>
          <cell r="L42">
            <v>0</v>
          </cell>
          <cell r="M42">
            <v>0</v>
          </cell>
          <cell r="N42">
            <v>4176.1500000000005</v>
          </cell>
          <cell r="O42">
            <v>32704051.699815135</v>
          </cell>
          <cell r="P42">
            <v>0</v>
          </cell>
        </row>
        <row r="43">
          <cell r="D43" t="str">
            <v>06-02</v>
          </cell>
          <cell r="E43" t="str">
            <v>LOSAS EN LAMINA COLABORANTE</v>
          </cell>
          <cell r="F43">
            <v>0</v>
          </cell>
          <cell r="G43">
            <v>0</v>
          </cell>
          <cell r="H43">
            <v>0</v>
          </cell>
          <cell r="I43">
            <v>0</v>
          </cell>
          <cell r="J43">
            <v>0</v>
          </cell>
          <cell r="K43">
            <v>0</v>
          </cell>
          <cell r="L43">
            <v>0</v>
          </cell>
          <cell r="M43">
            <v>0</v>
          </cell>
          <cell r="N43">
            <v>0</v>
          </cell>
          <cell r="O43">
            <v>0</v>
          </cell>
          <cell r="P43">
            <v>0</v>
          </cell>
        </row>
        <row r="44">
          <cell r="D44" t="str">
            <v>06-03</v>
          </cell>
          <cell r="E44" t="str">
            <v>ESTRUCTURAS METALICAS MENORES</v>
          </cell>
          <cell r="F44">
            <v>0</v>
          </cell>
          <cell r="G44">
            <v>0</v>
          </cell>
          <cell r="H44">
            <v>0</v>
          </cell>
          <cell r="I44">
            <v>0</v>
          </cell>
          <cell r="J44">
            <v>0</v>
          </cell>
          <cell r="K44">
            <v>0</v>
          </cell>
          <cell r="L44">
            <v>0</v>
          </cell>
          <cell r="M44">
            <v>0</v>
          </cell>
          <cell r="N44">
            <v>0</v>
          </cell>
          <cell r="O44">
            <v>0</v>
          </cell>
          <cell r="P44">
            <v>0</v>
          </cell>
        </row>
        <row r="45">
          <cell r="D45" t="str">
            <v>07</v>
          </cell>
          <cell r="E45" t="str">
            <v>MAMPOSTERIAS, DIVISIONES Y ELEMENTOS NO ESTRUCTURALES</v>
          </cell>
          <cell r="F45">
            <v>0</v>
          </cell>
          <cell r="G45">
            <v>0</v>
          </cell>
          <cell r="H45">
            <v>0</v>
          </cell>
          <cell r="I45">
            <v>137817456.54619929</v>
          </cell>
          <cell r="J45">
            <v>0</v>
          </cell>
          <cell r="K45">
            <v>0</v>
          </cell>
          <cell r="L45">
            <v>0</v>
          </cell>
          <cell r="M45">
            <v>0</v>
          </cell>
          <cell r="N45">
            <v>0</v>
          </cell>
          <cell r="O45">
            <v>0</v>
          </cell>
          <cell r="P45">
            <v>137817456.54619929</v>
          </cell>
        </row>
        <row r="46">
          <cell r="D46" t="str">
            <v>07-01</v>
          </cell>
          <cell r="E46" t="str">
            <v>MUROS EN BLOQUE DE CONCRETO</v>
          </cell>
          <cell r="F46">
            <v>0</v>
          </cell>
          <cell r="G46">
            <v>0</v>
          </cell>
          <cell r="H46">
            <v>0</v>
          </cell>
          <cell r="I46">
            <v>114175869.54437225</v>
          </cell>
          <cell r="J46">
            <v>0</v>
          </cell>
          <cell r="K46">
            <v>0</v>
          </cell>
          <cell r="L46">
            <v>0</v>
          </cell>
          <cell r="M46">
            <v>0</v>
          </cell>
          <cell r="N46">
            <v>0</v>
          </cell>
          <cell r="O46">
            <v>114175869.54437225</v>
          </cell>
          <cell r="P46">
            <v>0</v>
          </cell>
        </row>
        <row r="47">
          <cell r="D47" t="str">
            <v>07-01-010</v>
          </cell>
          <cell r="E47" t="str">
            <v>MURO EN BLOQUE DE CONCRETO 12x12x50 -  F'C 13 MPA COLOR ARENA / AMARILLO. INCLUYE REFUERZO HORIZONTAL</v>
          </cell>
          <cell r="F47" t="str">
            <v>M2</v>
          </cell>
          <cell r="G47">
            <v>110909.74394967036</v>
          </cell>
          <cell r="H47">
            <v>1029.4485000000002</v>
          </cell>
          <cell r="I47">
            <v>114175869.54437225</v>
          </cell>
          <cell r="J47">
            <v>0</v>
          </cell>
          <cell r="K47">
            <v>0</v>
          </cell>
          <cell r="L47">
            <v>0</v>
          </cell>
          <cell r="M47">
            <v>0</v>
          </cell>
          <cell r="N47">
            <v>1029.4485000000002</v>
          </cell>
          <cell r="O47">
            <v>114175869.54437225</v>
          </cell>
          <cell r="P47">
            <v>0</v>
          </cell>
        </row>
        <row r="48">
          <cell r="D48" t="str">
            <v>07-04</v>
          </cell>
          <cell r="E48" t="str">
            <v>ELEMENTOS NO ESTRUCTURALES</v>
          </cell>
          <cell r="F48">
            <v>0</v>
          </cell>
          <cell r="G48">
            <v>0</v>
          </cell>
          <cell r="H48">
            <v>0</v>
          </cell>
          <cell r="I48">
            <v>0</v>
          </cell>
          <cell r="J48">
            <v>0</v>
          </cell>
          <cell r="K48">
            <v>0</v>
          </cell>
          <cell r="L48">
            <v>0</v>
          </cell>
          <cell r="M48">
            <v>0</v>
          </cell>
          <cell r="N48">
            <v>0</v>
          </cell>
          <cell r="O48">
            <v>0</v>
          </cell>
          <cell r="P48">
            <v>0</v>
          </cell>
        </row>
        <row r="49">
          <cell r="D49" t="str">
            <v>07-04-010</v>
          </cell>
          <cell r="E49" t="str">
            <v>GROUT PARA MUROS EN BLOQUE Y LADRILLO F'C 12 MPA</v>
          </cell>
          <cell r="F49" t="str">
            <v>M</v>
          </cell>
          <cell r="G49">
            <v>14402.786940264714</v>
          </cell>
          <cell r="H49">
            <v>0</v>
          </cell>
          <cell r="I49">
            <v>0</v>
          </cell>
          <cell r="J49">
            <v>0</v>
          </cell>
          <cell r="K49">
            <v>0</v>
          </cell>
          <cell r="L49">
            <v>0</v>
          </cell>
          <cell r="M49">
            <v>0</v>
          </cell>
          <cell r="N49">
            <v>0</v>
          </cell>
          <cell r="O49">
            <v>0</v>
          </cell>
          <cell r="P49">
            <v>0</v>
          </cell>
        </row>
        <row r="50">
          <cell r="D50" t="str">
            <v>07-04-040</v>
          </cell>
          <cell r="E50" t="str">
            <v>ANCLAJES PARA REFUERZO DOVELAS Ø 1/2" TIPO HIT-RE 500 DE HILTI O EQUIVALENTE</v>
          </cell>
          <cell r="F50" t="str">
            <v>U</v>
          </cell>
          <cell r="G50">
            <v>6370.3690134146682</v>
          </cell>
          <cell r="H50">
            <v>0</v>
          </cell>
          <cell r="I50">
            <v>0</v>
          </cell>
          <cell r="J50">
            <v>0</v>
          </cell>
          <cell r="K50">
            <v>0</v>
          </cell>
          <cell r="L50">
            <v>0</v>
          </cell>
          <cell r="M50">
            <v>0</v>
          </cell>
          <cell r="N50">
            <v>0</v>
          </cell>
          <cell r="O50">
            <v>0</v>
          </cell>
          <cell r="P50">
            <v>0</v>
          </cell>
        </row>
        <row r="51">
          <cell r="D51" t="str">
            <v>07-05</v>
          </cell>
          <cell r="E51" t="str">
            <v>CONCRETOS MENORES</v>
          </cell>
          <cell r="F51">
            <v>0</v>
          </cell>
          <cell r="G51">
            <v>0</v>
          </cell>
          <cell r="H51">
            <v>0</v>
          </cell>
          <cell r="I51">
            <v>23641587.001827072</v>
          </cell>
          <cell r="J51">
            <v>0</v>
          </cell>
          <cell r="K51">
            <v>0</v>
          </cell>
          <cell r="L51">
            <v>0</v>
          </cell>
          <cell r="M51">
            <v>0</v>
          </cell>
          <cell r="N51">
            <v>0</v>
          </cell>
          <cell r="O51">
            <v>23641587.001827072</v>
          </cell>
          <cell r="P51">
            <v>0</v>
          </cell>
        </row>
        <row r="52">
          <cell r="D52" t="str">
            <v>07-05-010</v>
          </cell>
          <cell r="E52" t="str">
            <v>CUELGA/DINTEL EN CONCRETO VISTO F'C 21 MPA PARA FACHADAS A: 0.08 M. x H: 0.25 M. INCLUYE ACERO DE REFUERZO.</v>
          </cell>
          <cell r="F52" t="str">
            <v>M</v>
          </cell>
          <cell r="G52">
            <v>52526.318198897352</v>
          </cell>
          <cell r="H52">
            <v>77.830000000000013</v>
          </cell>
          <cell r="I52">
            <v>4088123.3454201818</v>
          </cell>
          <cell r="J52">
            <v>0</v>
          </cell>
          <cell r="K52">
            <v>0</v>
          </cell>
          <cell r="L52">
            <v>0</v>
          </cell>
          <cell r="M52">
            <v>0</v>
          </cell>
          <cell r="N52">
            <v>77.830000000000013</v>
          </cell>
          <cell r="O52">
            <v>4088123.3454201818</v>
          </cell>
          <cell r="P52">
            <v>0</v>
          </cell>
        </row>
        <row r="53">
          <cell r="D53" t="str">
            <v>07-05-030</v>
          </cell>
          <cell r="E53" t="str">
            <v>LOSETA SILLAR / ESTANTERIA EN CONCRETO VISTO F'C 21 MPA ANCHO VARIABLE A: 0.30 M. A A: 0.40 M. x H: 0.08 M. INCLUYE ACERO DE REFUERZO Y TALON DE BORDE</v>
          </cell>
          <cell r="F53" t="str">
            <v>M</v>
          </cell>
          <cell r="G53">
            <v>60134.516827911095</v>
          </cell>
          <cell r="H53">
            <v>58.960000000000008</v>
          </cell>
          <cell r="I53">
            <v>3545531.1121736388</v>
          </cell>
          <cell r="J53">
            <v>0</v>
          </cell>
          <cell r="K53">
            <v>0</v>
          </cell>
          <cell r="L53">
            <v>0</v>
          </cell>
          <cell r="M53">
            <v>0</v>
          </cell>
          <cell r="N53">
            <v>58.960000000000008</v>
          </cell>
          <cell r="O53">
            <v>3545531.1121736388</v>
          </cell>
          <cell r="P53">
            <v>0</v>
          </cell>
        </row>
        <row r="54">
          <cell r="D54" t="str">
            <v>07-05-040</v>
          </cell>
          <cell r="E54" t="str">
            <v>PLACA DINTEL EN CONCRETO VISTO F'C 21 MPA.  INCLUYE ACERO DE REFUERZO Y TALON DE BORDE</v>
          </cell>
          <cell r="F54" t="str">
            <v>M2</v>
          </cell>
          <cell r="G54">
            <v>121778.92073830303</v>
          </cell>
          <cell r="H54">
            <v>7.8000000000000007</v>
          </cell>
          <cell r="I54">
            <v>949875.58175876376</v>
          </cell>
          <cell r="J54">
            <v>0</v>
          </cell>
          <cell r="K54">
            <v>0</v>
          </cell>
          <cell r="L54">
            <v>0</v>
          </cell>
          <cell r="M54">
            <v>0</v>
          </cell>
          <cell r="N54">
            <v>7.8000000000000007</v>
          </cell>
          <cell r="O54">
            <v>949875.58175876376</v>
          </cell>
          <cell r="P54">
            <v>0</v>
          </cell>
        </row>
        <row r="55">
          <cell r="D55" t="str">
            <v>07-05-050</v>
          </cell>
          <cell r="E55" t="str">
            <v>VIGA TALON EN CONCRETO VISTO F'C 21 MPA A: 0.12 M. x H: 0.21 M. BASE MUROS. INCLUYE ACERO DE REFUERZO</v>
          </cell>
          <cell r="F55" t="str">
            <v>M</v>
          </cell>
          <cell r="G55">
            <v>37349.844070036605</v>
          </cell>
          <cell r="H55">
            <v>241.45999999999989</v>
          </cell>
          <cell r="I55">
            <v>9018493.3491510339</v>
          </cell>
          <cell r="J55">
            <v>0</v>
          </cell>
          <cell r="K55">
            <v>0</v>
          </cell>
          <cell r="L55">
            <v>0</v>
          </cell>
          <cell r="M55">
            <v>0</v>
          </cell>
          <cell r="N55">
            <v>241.45999999999989</v>
          </cell>
          <cell r="O55">
            <v>9018493.3491510339</v>
          </cell>
          <cell r="P55">
            <v>0</v>
          </cell>
        </row>
        <row r="56">
          <cell r="D56" t="str">
            <v>07-05-060</v>
          </cell>
          <cell r="E56" t="str">
            <v>MESON EN CONCRETO F'C 21 MPA - A: 0.35 M. x E: 0.08 M. + TALON LATERAL FORRADO EN GRANO PULIDO. INCLUYE ACERO DE REFUERZO</v>
          </cell>
          <cell r="F56" t="str">
            <v>M</v>
          </cell>
          <cell r="G56">
            <v>125230.05476533581</v>
          </cell>
          <cell r="H56">
            <v>6.69</v>
          </cell>
          <cell r="I56">
            <v>837789.0663800966</v>
          </cell>
          <cell r="J56">
            <v>0</v>
          </cell>
          <cell r="K56">
            <v>0</v>
          </cell>
          <cell r="L56">
            <v>0</v>
          </cell>
          <cell r="M56">
            <v>0</v>
          </cell>
          <cell r="N56">
            <v>6.69</v>
          </cell>
          <cell r="O56">
            <v>837789.0663800966</v>
          </cell>
          <cell r="P56">
            <v>0</v>
          </cell>
        </row>
        <row r="57">
          <cell r="D57" t="str">
            <v>07-05-070</v>
          </cell>
          <cell r="E57" t="str">
            <v>BEBEDERO / POZUELO EN CONCRETO VISTO F'C 21 MPA ACABADO PULIDO - A: 0.45 M. x E: 0.08 M. SEGÚN DETALLE DE PLANOS. INCLUYE ACERO DE REFUERZO</v>
          </cell>
          <cell r="F57" t="str">
            <v>M</v>
          </cell>
          <cell r="G57">
            <v>147733.5893733578</v>
          </cell>
          <cell r="H57">
            <v>2.12</v>
          </cell>
          <cell r="I57">
            <v>313195.20947151852</v>
          </cell>
          <cell r="J57">
            <v>0</v>
          </cell>
          <cell r="K57">
            <v>0</v>
          </cell>
          <cell r="L57">
            <v>0</v>
          </cell>
          <cell r="M57">
            <v>0</v>
          </cell>
          <cell r="N57">
            <v>2.12</v>
          </cell>
          <cell r="O57">
            <v>313195.20947151852</v>
          </cell>
          <cell r="P57">
            <v>0</v>
          </cell>
        </row>
        <row r="58">
          <cell r="D58" t="str">
            <v>07-05-080</v>
          </cell>
          <cell r="E58" t="str">
            <v>LOSETA DINTEL / ALERO EN CONCRETO VISTO F'C 21 MPA A: 0.40 M. - 0.50 M. x H: 0.10 M. INCLUYE ACERO DE REFUERZO Y TALON DE BORDE</v>
          </cell>
          <cell r="F58" t="str">
            <v>M</v>
          </cell>
          <cell r="G58">
            <v>76193.462701690776</v>
          </cell>
          <cell r="H58">
            <v>30.48</v>
          </cell>
          <cell r="I58">
            <v>2322376.7431475348</v>
          </cell>
          <cell r="J58">
            <v>0</v>
          </cell>
          <cell r="K58">
            <v>0</v>
          </cell>
          <cell r="L58">
            <v>0</v>
          </cell>
          <cell r="M58">
            <v>0</v>
          </cell>
          <cell r="N58">
            <v>30.48</v>
          </cell>
          <cell r="O58">
            <v>2322376.7431475348</v>
          </cell>
          <cell r="P58">
            <v>0</v>
          </cell>
        </row>
        <row r="59">
          <cell r="D59" t="str">
            <v>07-05-100</v>
          </cell>
          <cell r="E59" t="str">
            <v>LOSETA + MURETE BANCA EN CONCRETO VISTO F'C 21 MPA A: 0.45 M. x H: 0.52 M. - E: 0.10 M. INCLUYE ACERO DE REFUERZO</v>
          </cell>
          <cell r="F59" t="str">
            <v>M</v>
          </cell>
          <cell r="G59">
            <v>111283.72048240679</v>
          </cell>
          <cell r="H59">
            <v>23.060000000000002</v>
          </cell>
          <cell r="I59">
            <v>2566202.594324301</v>
          </cell>
          <cell r="J59">
            <v>0</v>
          </cell>
          <cell r="K59">
            <v>0</v>
          </cell>
          <cell r="L59">
            <v>0</v>
          </cell>
          <cell r="M59">
            <v>0</v>
          </cell>
          <cell r="N59">
            <v>23.060000000000002</v>
          </cell>
          <cell r="O59">
            <v>2566202.594324301</v>
          </cell>
          <cell r="P59">
            <v>0</v>
          </cell>
        </row>
        <row r="60">
          <cell r="D60" t="str">
            <v>07-06</v>
          </cell>
          <cell r="E60" t="str">
            <v>ACERO DE REFUERZO PARA MAMPOSTERIAS</v>
          </cell>
          <cell r="F60">
            <v>0</v>
          </cell>
          <cell r="G60">
            <v>0</v>
          </cell>
          <cell r="H60">
            <v>0</v>
          </cell>
          <cell r="I60">
            <v>0</v>
          </cell>
          <cell r="J60">
            <v>0</v>
          </cell>
          <cell r="K60">
            <v>0</v>
          </cell>
          <cell r="L60">
            <v>0</v>
          </cell>
          <cell r="M60">
            <v>0</v>
          </cell>
          <cell r="N60">
            <v>0</v>
          </cell>
          <cell r="O60">
            <v>0</v>
          </cell>
          <cell r="P60">
            <v>0</v>
          </cell>
        </row>
        <row r="61">
          <cell r="D61" t="str">
            <v>07-06-010</v>
          </cell>
          <cell r="E61" t="str">
            <v>ACERO DE REFUERZO FY 420 MPA PARA MAMPOSTERIAS</v>
          </cell>
          <cell r="F61" t="str">
            <v>KG</v>
          </cell>
          <cell r="G61">
            <v>4099.9879852941176</v>
          </cell>
          <cell r="H61">
            <v>0</v>
          </cell>
          <cell r="I61">
            <v>0</v>
          </cell>
          <cell r="J61">
            <v>0</v>
          </cell>
          <cell r="K61">
            <v>0</v>
          </cell>
          <cell r="L61">
            <v>0</v>
          </cell>
          <cell r="M61">
            <v>0</v>
          </cell>
          <cell r="N61">
            <v>0</v>
          </cell>
          <cell r="O61">
            <v>0</v>
          </cell>
          <cell r="P61">
            <v>0</v>
          </cell>
        </row>
        <row r="62">
          <cell r="D62" t="str">
            <v>08</v>
          </cell>
          <cell r="E62" t="str">
            <v>CUBIERTAS Y CIELOS</v>
          </cell>
          <cell r="F62">
            <v>0</v>
          </cell>
          <cell r="G62">
            <v>0</v>
          </cell>
          <cell r="H62">
            <v>0</v>
          </cell>
          <cell r="I62">
            <v>80716307.223664641</v>
          </cell>
          <cell r="J62">
            <v>0</v>
          </cell>
          <cell r="K62">
            <v>0</v>
          </cell>
          <cell r="L62">
            <v>0</v>
          </cell>
          <cell r="M62">
            <v>0</v>
          </cell>
          <cell r="N62">
            <v>0</v>
          </cell>
          <cell r="O62">
            <v>0</v>
          </cell>
          <cell r="P62">
            <v>80716307.223664641</v>
          </cell>
        </row>
        <row r="63">
          <cell r="D63" t="str">
            <v>08-01</v>
          </cell>
          <cell r="E63" t="str">
            <v>CUBIERTAS</v>
          </cell>
          <cell r="F63">
            <v>0</v>
          </cell>
          <cell r="G63">
            <v>0</v>
          </cell>
          <cell r="H63">
            <v>0</v>
          </cell>
          <cell r="I63">
            <v>72198679.560000002</v>
          </cell>
          <cell r="J63">
            <v>0</v>
          </cell>
          <cell r="K63">
            <v>0</v>
          </cell>
          <cell r="L63">
            <v>0</v>
          </cell>
          <cell r="M63">
            <v>0</v>
          </cell>
          <cell r="N63">
            <v>0</v>
          </cell>
          <cell r="O63">
            <v>72198679.560000002</v>
          </cell>
          <cell r="P63">
            <v>0</v>
          </cell>
        </row>
        <row r="64">
          <cell r="D64" t="str">
            <v>08-01-010</v>
          </cell>
          <cell r="E64" t="str">
            <v>TEJA DE CUBIERTA TIPO STANDING SEAM ROOF DE CUBIERTEC O EQUIVALENTE. LAMINA DE ALUZINC CAL 26 + AISLAMIENTO TERMOACUSTICO EN POLIURETANO 38 MM. INCLUYE FIJACIONES A ESTRUCTURA METALICA.</v>
          </cell>
          <cell r="F64" t="str">
            <v>M2</v>
          </cell>
          <cell r="G64">
            <v>101094</v>
          </cell>
          <cell r="H64">
            <v>563.34</v>
          </cell>
          <cell r="I64">
            <v>56950293.960000001</v>
          </cell>
          <cell r="J64">
            <v>0</v>
          </cell>
          <cell r="K64">
            <v>0</v>
          </cell>
          <cell r="L64">
            <v>0</v>
          </cell>
          <cell r="M64">
            <v>0</v>
          </cell>
          <cell r="N64">
            <v>563.34</v>
          </cell>
          <cell r="O64">
            <v>56950293.960000001</v>
          </cell>
          <cell r="P64">
            <v>0</v>
          </cell>
        </row>
        <row r="65">
          <cell r="D65" t="str">
            <v>08-01-020</v>
          </cell>
          <cell r="E65" t="str">
            <v>TEJA DE CUBIERTA PERGOLAS EN POLICARBONATO ALVEOLAR 6 MM. POLISHADE DE ARKOS O EQUIVALENTE. INCLUYE FIJACIONES A ESTRUCTURA METALICA.</v>
          </cell>
          <cell r="F65" t="str">
            <v>M2</v>
          </cell>
          <cell r="G65">
            <v>97440</v>
          </cell>
          <cell r="H65">
            <v>156.49</v>
          </cell>
          <cell r="I65">
            <v>15248385.600000001</v>
          </cell>
          <cell r="J65">
            <v>0</v>
          </cell>
          <cell r="K65">
            <v>0</v>
          </cell>
          <cell r="L65">
            <v>0</v>
          </cell>
          <cell r="M65">
            <v>0</v>
          </cell>
          <cell r="N65">
            <v>156.49</v>
          </cell>
          <cell r="O65">
            <v>15248385.600000001</v>
          </cell>
          <cell r="P65">
            <v>0</v>
          </cell>
        </row>
        <row r="66">
          <cell r="D66" t="str">
            <v>08-02</v>
          </cell>
          <cell r="E66" t="str">
            <v>CIELO FALSO</v>
          </cell>
          <cell r="F66">
            <v>0</v>
          </cell>
          <cell r="G66">
            <v>0</v>
          </cell>
          <cell r="H66">
            <v>0</v>
          </cell>
          <cell r="I66">
            <v>0</v>
          </cell>
          <cell r="J66">
            <v>0</v>
          </cell>
          <cell r="K66">
            <v>0</v>
          </cell>
          <cell r="L66">
            <v>0</v>
          </cell>
          <cell r="M66">
            <v>0</v>
          </cell>
          <cell r="N66">
            <v>0</v>
          </cell>
          <cell r="O66">
            <v>0</v>
          </cell>
          <cell r="P66">
            <v>0</v>
          </cell>
        </row>
        <row r="67">
          <cell r="D67" t="str">
            <v>08-04</v>
          </cell>
          <cell r="E67" t="str">
            <v>ACCESORIOS</v>
          </cell>
          <cell r="F67">
            <v>0</v>
          </cell>
          <cell r="G67">
            <v>0</v>
          </cell>
          <cell r="H67">
            <v>0</v>
          </cell>
          <cell r="I67">
            <v>8517627.663664639</v>
          </cell>
          <cell r="J67">
            <v>0</v>
          </cell>
          <cell r="K67">
            <v>0</v>
          </cell>
          <cell r="L67">
            <v>0</v>
          </cell>
          <cell r="M67">
            <v>0</v>
          </cell>
          <cell r="N67">
            <v>0</v>
          </cell>
          <cell r="O67">
            <v>8517627.663664639</v>
          </cell>
          <cell r="P67">
            <v>0</v>
          </cell>
        </row>
        <row r="68">
          <cell r="D68" t="str">
            <v>08-04-010</v>
          </cell>
          <cell r="E68" t="str">
            <v>RUANA EN LAMINA DE ALUZINC CAL 18. DESARROLLO L: 0.30 M. INCLUYE ANCLAJES A MUROS Y/O ESTRUCTURA Y PINTURA DE ACABADO.</v>
          </cell>
          <cell r="F68" t="str">
            <v>M</v>
          </cell>
          <cell r="G68">
            <v>40107.863704574847</v>
          </cell>
          <cell r="H68">
            <v>118.11000000000001</v>
          </cell>
          <cell r="I68">
            <v>4737139.7821473358</v>
          </cell>
          <cell r="J68">
            <v>0</v>
          </cell>
          <cell r="K68">
            <v>0</v>
          </cell>
          <cell r="L68">
            <v>0</v>
          </cell>
          <cell r="M68">
            <v>0</v>
          </cell>
          <cell r="N68">
            <v>118.11000000000001</v>
          </cell>
          <cell r="O68">
            <v>4737139.7821473358</v>
          </cell>
          <cell r="P68">
            <v>0</v>
          </cell>
        </row>
        <row r="69">
          <cell r="D69" t="str">
            <v>08-04-030</v>
          </cell>
          <cell r="E69" t="str">
            <v>CANOA EN LAMINA DE ALUZINC CAL 18. DESARROLLO L: 0.70 M. INCLUYE ANCLAJES A MUROS Y/O ESTRUCTURA Y PINTURA DE ACABADO.</v>
          </cell>
          <cell r="F69" t="str">
            <v>M</v>
          </cell>
          <cell r="G69">
            <v>54789.679442279768</v>
          </cell>
          <cell r="H69">
            <v>69</v>
          </cell>
          <cell r="I69">
            <v>3780487.8815173041</v>
          </cell>
          <cell r="J69">
            <v>0</v>
          </cell>
          <cell r="K69">
            <v>0</v>
          </cell>
          <cell r="L69">
            <v>0</v>
          </cell>
          <cell r="M69">
            <v>0</v>
          </cell>
          <cell r="N69">
            <v>69</v>
          </cell>
          <cell r="O69">
            <v>3780487.8815173041</v>
          </cell>
          <cell r="P69">
            <v>0</v>
          </cell>
        </row>
        <row r="70">
          <cell r="D70" t="str">
            <v>09</v>
          </cell>
          <cell r="E70" t="str">
            <v>RECUBRIMIENTOS</v>
          </cell>
          <cell r="F70">
            <v>0</v>
          </cell>
          <cell r="G70">
            <v>0</v>
          </cell>
          <cell r="H70">
            <v>0</v>
          </cell>
          <cell r="I70">
            <v>28990540.590956412</v>
          </cell>
          <cell r="J70">
            <v>0</v>
          </cell>
          <cell r="K70">
            <v>0</v>
          </cell>
          <cell r="L70">
            <v>0</v>
          </cell>
          <cell r="M70">
            <v>0</v>
          </cell>
          <cell r="N70">
            <v>0</v>
          </cell>
          <cell r="O70">
            <v>0</v>
          </cell>
          <cell r="P70">
            <v>28990540.590956412</v>
          </cell>
        </row>
        <row r="71">
          <cell r="D71" t="str">
            <v>09-01</v>
          </cell>
          <cell r="E71" t="str">
            <v>REVOQUES</v>
          </cell>
          <cell r="F71">
            <v>0</v>
          </cell>
          <cell r="G71">
            <v>0</v>
          </cell>
          <cell r="H71">
            <v>0</v>
          </cell>
          <cell r="I71">
            <v>656972.96707885864</v>
          </cell>
          <cell r="J71">
            <v>0</v>
          </cell>
          <cell r="K71">
            <v>0</v>
          </cell>
          <cell r="L71">
            <v>0</v>
          </cell>
          <cell r="M71">
            <v>0</v>
          </cell>
          <cell r="N71">
            <v>0</v>
          </cell>
          <cell r="O71">
            <v>656972.96707885864</v>
          </cell>
          <cell r="P71">
            <v>0</v>
          </cell>
        </row>
        <row r="72">
          <cell r="D72" t="str">
            <v>09-01-010</v>
          </cell>
          <cell r="E72" t="str">
            <v>REVOQUE PARA MUROS. INCLUYE FAJAS, RANURAS Y FILETES</v>
          </cell>
          <cell r="F72" t="str">
            <v>M2</v>
          </cell>
          <cell r="G72">
            <v>21583.121996598416</v>
          </cell>
          <cell r="H72">
            <v>30.439200000000003</v>
          </cell>
          <cell r="I72">
            <v>656972.96707885864</v>
          </cell>
          <cell r="J72">
            <v>0</v>
          </cell>
          <cell r="K72">
            <v>0</v>
          </cell>
          <cell r="L72">
            <v>0</v>
          </cell>
          <cell r="M72">
            <v>0</v>
          </cell>
          <cell r="N72">
            <v>30.439200000000003</v>
          </cell>
          <cell r="O72">
            <v>656972.96707885864</v>
          </cell>
          <cell r="P72">
            <v>0</v>
          </cell>
        </row>
        <row r="73">
          <cell r="D73" t="str">
            <v>09-02</v>
          </cell>
          <cell r="E73" t="str">
            <v>ENCHAPES</v>
          </cell>
          <cell r="F73">
            <v>0</v>
          </cell>
          <cell r="G73">
            <v>0</v>
          </cell>
          <cell r="H73">
            <v>0</v>
          </cell>
          <cell r="I73">
            <v>14726115.904298436</v>
          </cell>
          <cell r="J73">
            <v>0</v>
          </cell>
          <cell r="K73">
            <v>0</v>
          </cell>
          <cell r="L73">
            <v>0</v>
          </cell>
          <cell r="M73">
            <v>0</v>
          </cell>
          <cell r="N73">
            <v>0</v>
          </cell>
          <cell r="O73">
            <v>14726115.904298436</v>
          </cell>
          <cell r="P73">
            <v>0</v>
          </cell>
        </row>
        <row r="74">
          <cell r="D74" t="str">
            <v>09-02-010</v>
          </cell>
          <cell r="E74" t="str">
            <v>ENCHAPE DE BAÑOS EN CERAMICA REF. MIRAFLORES 35x25 DE CORONA O EQUIVALENTE COLOR BLANCO.</v>
          </cell>
          <cell r="F74" t="str">
            <v>M2</v>
          </cell>
          <cell r="G74">
            <v>54307.843925216599</v>
          </cell>
          <cell r="H74">
            <v>248.5575</v>
          </cell>
          <cell r="I74">
            <v>13498621.916442025</v>
          </cell>
          <cell r="J74">
            <v>0</v>
          </cell>
          <cell r="K74">
            <v>0</v>
          </cell>
          <cell r="L74">
            <v>0</v>
          </cell>
          <cell r="M74">
            <v>0</v>
          </cell>
          <cell r="N74">
            <v>248.5575</v>
          </cell>
          <cell r="O74">
            <v>13498621.916442025</v>
          </cell>
          <cell r="P74">
            <v>0</v>
          </cell>
        </row>
        <row r="75">
          <cell r="D75" t="str">
            <v>09-02-020</v>
          </cell>
          <cell r="E75" t="str">
            <v>REMATE SUPERIOR DE ENCHAPES EN DILATACION DE ALUMINIO 1x2 CM.</v>
          </cell>
          <cell r="F75" t="str">
            <v>M</v>
          </cell>
          <cell r="G75">
            <v>7353.3456410256422</v>
          </cell>
          <cell r="H75">
            <v>104.68</v>
          </cell>
          <cell r="I75">
            <v>769748.22170256427</v>
          </cell>
          <cell r="J75">
            <v>0</v>
          </cell>
          <cell r="K75">
            <v>0</v>
          </cell>
          <cell r="L75">
            <v>0</v>
          </cell>
          <cell r="M75">
            <v>0</v>
          </cell>
          <cell r="N75">
            <v>104.68</v>
          </cell>
          <cell r="O75">
            <v>769748.22170256427</v>
          </cell>
          <cell r="P75">
            <v>0</v>
          </cell>
        </row>
        <row r="76">
          <cell r="D76" t="str">
            <v>09-02-030</v>
          </cell>
          <cell r="E76" t="str">
            <v>REMATE ESQUINEROS ENCHAPES EN DILATACION DE ALUMINIO</v>
          </cell>
          <cell r="F76" t="str">
            <v>M</v>
          </cell>
          <cell r="G76">
            <v>7353.3456410256422</v>
          </cell>
          <cell r="H76">
            <v>62.25</v>
          </cell>
          <cell r="I76">
            <v>457745.76615384623</v>
          </cell>
          <cell r="J76">
            <v>0</v>
          </cell>
          <cell r="K76">
            <v>0</v>
          </cell>
          <cell r="L76">
            <v>0</v>
          </cell>
          <cell r="M76">
            <v>0</v>
          </cell>
          <cell r="N76">
            <v>62.25</v>
          </cell>
          <cell r="O76">
            <v>457745.76615384623</v>
          </cell>
          <cell r="P76">
            <v>0</v>
          </cell>
        </row>
        <row r="77">
          <cell r="D77" t="str">
            <v>09-03</v>
          </cell>
          <cell r="E77" t="str">
            <v>ESTUCOS Y PINTURAS</v>
          </cell>
          <cell r="F77">
            <v>0</v>
          </cell>
          <cell r="G77">
            <v>0</v>
          </cell>
          <cell r="H77">
            <v>0</v>
          </cell>
          <cell r="I77">
            <v>352560.59500310366</v>
          </cell>
          <cell r="J77">
            <v>0</v>
          </cell>
          <cell r="K77">
            <v>0</v>
          </cell>
          <cell r="L77">
            <v>0</v>
          </cell>
          <cell r="M77">
            <v>0</v>
          </cell>
          <cell r="N77">
            <v>0</v>
          </cell>
          <cell r="O77">
            <v>352560.59500310366</v>
          </cell>
          <cell r="P77">
            <v>0</v>
          </cell>
        </row>
        <row r="78">
          <cell r="D78" t="str">
            <v>09-03-010</v>
          </cell>
          <cell r="E78" t="str">
            <v xml:space="preserve">PINTURA ACRILICA PARA MUROS TIPO SIKACOLOR F DE SIKA O EQUIVALENTE - 3 MANOS. </v>
          </cell>
          <cell r="F78" t="str">
            <v>M2</v>
          </cell>
          <cell r="G78">
            <v>11582.452725534955</v>
          </cell>
          <cell r="H78">
            <v>30.439200000000003</v>
          </cell>
          <cell r="I78">
            <v>352560.59500310366</v>
          </cell>
          <cell r="J78">
            <v>0</v>
          </cell>
          <cell r="K78">
            <v>0</v>
          </cell>
          <cell r="L78">
            <v>0</v>
          </cell>
          <cell r="M78">
            <v>0</v>
          </cell>
          <cell r="N78">
            <v>30.439200000000003</v>
          </cell>
          <cell r="O78">
            <v>352560.59500310366</v>
          </cell>
          <cell r="P78">
            <v>0</v>
          </cell>
        </row>
        <row r="79">
          <cell r="D79" t="str">
            <v>09-04</v>
          </cell>
          <cell r="E79" t="str">
            <v>LAVADO + HIDROFUGO FACHADAS Y/O CONCRETOS</v>
          </cell>
          <cell r="F79">
            <v>0</v>
          </cell>
          <cell r="G79">
            <v>0</v>
          </cell>
          <cell r="H79">
            <v>0</v>
          </cell>
          <cell r="I79">
            <v>13254891.12457601</v>
          </cell>
          <cell r="J79">
            <v>0</v>
          </cell>
          <cell r="K79">
            <v>0</v>
          </cell>
          <cell r="L79">
            <v>0</v>
          </cell>
          <cell r="M79">
            <v>0</v>
          </cell>
          <cell r="N79">
            <v>0</v>
          </cell>
          <cell r="O79">
            <v>13254891.12457601</v>
          </cell>
          <cell r="P79">
            <v>0</v>
          </cell>
        </row>
        <row r="80">
          <cell r="D80" t="str">
            <v>09-04-010</v>
          </cell>
          <cell r="E80" t="str">
            <v>LAVADO DE MUROS/CONCRETOS CON AGUA A PRESION</v>
          </cell>
          <cell r="F80" t="str">
            <v>M2</v>
          </cell>
          <cell r="G80">
            <v>3307.2</v>
          </cell>
          <cell r="H80">
            <v>2058.8970000000004</v>
          </cell>
          <cell r="I80">
            <v>6809184.158400001</v>
          </cell>
          <cell r="J80">
            <v>0</v>
          </cell>
          <cell r="K80">
            <v>0</v>
          </cell>
          <cell r="L80">
            <v>0</v>
          </cell>
          <cell r="M80">
            <v>0</v>
          </cell>
          <cell r="N80">
            <v>2058.8970000000004</v>
          </cell>
          <cell r="O80">
            <v>6809184.158400001</v>
          </cell>
          <cell r="P80">
            <v>0</v>
          </cell>
        </row>
        <row r="81">
          <cell r="D81" t="str">
            <v>09-04-020</v>
          </cell>
          <cell r="E81" t="str">
            <v>HIDROFUGO CON SIKA TRANSPARENTE 10 DE SIKA O EQUIVALENTE</v>
          </cell>
          <cell r="F81" t="str">
            <v>M2</v>
          </cell>
          <cell r="G81">
            <v>6261.3204703061965</v>
          </cell>
          <cell r="H81">
            <v>1029.4485000000002</v>
          </cell>
          <cell r="I81">
            <v>6445706.9661760097</v>
          </cell>
          <cell r="J81">
            <v>0</v>
          </cell>
          <cell r="K81">
            <v>0</v>
          </cell>
          <cell r="L81">
            <v>0</v>
          </cell>
          <cell r="M81">
            <v>0</v>
          </cell>
          <cell r="N81">
            <v>1029.4485000000002</v>
          </cell>
          <cell r="O81">
            <v>6445706.9661760097</v>
          </cell>
          <cell r="P81">
            <v>0</v>
          </cell>
        </row>
        <row r="82">
          <cell r="D82" t="str">
            <v>10</v>
          </cell>
          <cell r="E82" t="str">
            <v>PISOS Y ZOCALOS</v>
          </cell>
          <cell r="F82">
            <v>0</v>
          </cell>
          <cell r="G82">
            <v>0</v>
          </cell>
          <cell r="H82">
            <v>0</v>
          </cell>
          <cell r="I82">
            <v>60774550.980118699</v>
          </cell>
          <cell r="J82">
            <v>0</v>
          </cell>
          <cell r="K82">
            <v>0</v>
          </cell>
          <cell r="L82">
            <v>0</v>
          </cell>
          <cell r="M82">
            <v>0</v>
          </cell>
          <cell r="N82">
            <v>0</v>
          </cell>
          <cell r="O82">
            <v>0</v>
          </cell>
          <cell r="P82">
            <v>60774550.980118699</v>
          </cell>
        </row>
        <row r="83">
          <cell r="D83" t="str">
            <v>10-01</v>
          </cell>
          <cell r="E83" t="str">
            <v>ACABADOS DE PISO</v>
          </cell>
          <cell r="F83">
            <v>0</v>
          </cell>
          <cell r="G83">
            <v>0</v>
          </cell>
          <cell r="H83">
            <v>0</v>
          </cell>
          <cell r="I83">
            <v>56098410.014191508</v>
          </cell>
          <cell r="J83">
            <v>0</v>
          </cell>
          <cell r="K83">
            <v>0</v>
          </cell>
          <cell r="L83">
            <v>0</v>
          </cell>
          <cell r="M83">
            <v>0</v>
          </cell>
          <cell r="N83">
            <v>0</v>
          </cell>
          <cell r="O83">
            <v>56098410.014191508</v>
          </cell>
          <cell r="P83">
            <v>0</v>
          </cell>
        </row>
        <row r="84">
          <cell r="D84" t="str">
            <v>10-01-020</v>
          </cell>
          <cell r="E84" t="str">
            <v>PISO EN BALDOSA DE GRANO FORMATO 30x30 TONALIDADES BLANCO, GRIS, OCRES + GRANO PIEDRA SAN GIL. INCLUYE CONCRETO DE BASE F'C 21 MPA E: 0.04 M., PULIDA Y BRILLADA.</v>
          </cell>
          <cell r="F84" t="str">
            <v>M2</v>
          </cell>
          <cell r="G84">
            <v>119885.12741130406</v>
          </cell>
          <cell r="H84">
            <v>398.78</v>
          </cell>
          <cell r="I84">
            <v>47807791.10907983</v>
          </cell>
          <cell r="J84">
            <v>0</v>
          </cell>
          <cell r="K84">
            <v>0</v>
          </cell>
          <cell r="L84">
            <v>0</v>
          </cell>
          <cell r="M84">
            <v>0</v>
          </cell>
          <cell r="N84">
            <v>398.78</v>
          </cell>
          <cell r="O84">
            <v>47807791.10907983</v>
          </cell>
          <cell r="P84">
            <v>0</v>
          </cell>
        </row>
        <row r="85">
          <cell r="D85" t="str">
            <v>10-01-300</v>
          </cell>
          <cell r="E85" t="str">
            <v>PISO EN CONCRETO PULIDO Y ENDURECIDO E: 0.10 M. CON SIKAFLOOR 3-QUARTZ TOP DE SIKA O EQUIVALENTE.</v>
          </cell>
          <cell r="F85" t="str">
            <v>M2</v>
          </cell>
          <cell r="G85">
            <v>74475.556100536094</v>
          </cell>
          <cell r="H85">
            <v>111.32</v>
          </cell>
          <cell r="I85">
            <v>8290618.9051116779</v>
          </cell>
          <cell r="J85">
            <v>0</v>
          </cell>
          <cell r="K85">
            <v>0</v>
          </cell>
          <cell r="L85">
            <v>0</v>
          </cell>
          <cell r="M85">
            <v>0</v>
          </cell>
          <cell r="N85">
            <v>111.32</v>
          </cell>
          <cell r="O85">
            <v>8290618.9051116779</v>
          </cell>
          <cell r="P85">
            <v>0</v>
          </cell>
        </row>
        <row r="86">
          <cell r="D86" t="str">
            <v>10-02</v>
          </cell>
          <cell r="E86" t="str">
            <v>ZOCALOS Y ENCHARQUES</v>
          </cell>
          <cell r="F86">
            <v>0</v>
          </cell>
          <cell r="G86">
            <v>0</v>
          </cell>
          <cell r="H86">
            <v>0</v>
          </cell>
          <cell r="I86">
            <v>4676140.965927192</v>
          </cell>
          <cell r="J86">
            <v>0</v>
          </cell>
          <cell r="K86">
            <v>0</v>
          </cell>
          <cell r="L86">
            <v>0</v>
          </cell>
          <cell r="M86">
            <v>0</v>
          </cell>
          <cell r="N86">
            <v>0</v>
          </cell>
          <cell r="O86">
            <v>4676140.965927192</v>
          </cell>
          <cell r="P86">
            <v>0</v>
          </cell>
        </row>
        <row r="87">
          <cell r="D87" t="str">
            <v>10-02-020</v>
          </cell>
          <cell r="E87" t="str">
            <v>ZOCALO MEDIA CAÑA EN GRANITO VACIADO, PULIDO Y BRILLADO TONALIDADES BLANCO, GRIS, OCRES + GRANO PIEDRA SAN GIL H: 0.10 M. INCLUYE DILATACIONES EN ALUMINIO</v>
          </cell>
          <cell r="F87" t="str">
            <v>M</v>
          </cell>
          <cell r="G87">
            <v>44670.815494145885</v>
          </cell>
          <cell r="H87">
            <v>104.68</v>
          </cell>
          <cell r="I87">
            <v>4676140.965927192</v>
          </cell>
          <cell r="J87">
            <v>0</v>
          </cell>
          <cell r="K87">
            <v>0</v>
          </cell>
          <cell r="L87">
            <v>0</v>
          </cell>
          <cell r="M87">
            <v>0</v>
          </cell>
          <cell r="N87">
            <v>104.68</v>
          </cell>
          <cell r="O87">
            <v>4676140.965927192</v>
          </cell>
          <cell r="P87">
            <v>0</v>
          </cell>
        </row>
        <row r="88">
          <cell r="D88" t="str">
            <v>11</v>
          </cell>
          <cell r="E88" t="str">
            <v>CARPINTERIA METALICA / PVC (Todas las puertas y vidrieras incluyen cerraduras y haladeras según los detalles arquitectonicos)</v>
          </cell>
          <cell r="F88">
            <v>0</v>
          </cell>
          <cell r="G88">
            <v>0</v>
          </cell>
          <cell r="H88">
            <v>0</v>
          </cell>
          <cell r="I88">
            <v>1343106.0000000002</v>
          </cell>
          <cell r="J88">
            <v>0</v>
          </cell>
          <cell r="K88">
            <v>0</v>
          </cell>
          <cell r="L88">
            <v>0</v>
          </cell>
          <cell r="M88">
            <v>0</v>
          </cell>
          <cell r="N88">
            <v>0</v>
          </cell>
          <cell r="O88">
            <v>0</v>
          </cell>
          <cell r="P88">
            <v>1343106.0000000002</v>
          </cell>
        </row>
        <row r="89">
          <cell r="D89" t="str">
            <v>11-01</v>
          </cell>
          <cell r="E89" t="str">
            <v>VENTANAS</v>
          </cell>
          <cell r="F89">
            <v>0</v>
          </cell>
          <cell r="G89">
            <v>0</v>
          </cell>
          <cell r="H89">
            <v>0</v>
          </cell>
          <cell r="I89">
            <v>0</v>
          </cell>
          <cell r="J89">
            <v>0</v>
          </cell>
          <cell r="K89">
            <v>0</v>
          </cell>
          <cell r="L89">
            <v>0</v>
          </cell>
          <cell r="M89">
            <v>0</v>
          </cell>
          <cell r="N89">
            <v>0</v>
          </cell>
          <cell r="O89">
            <v>0</v>
          </cell>
          <cell r="P89">
            <v>0</v>
          </cell>
        </row>
        <row r="90">
          <cell r="D90" t="str">
            <v>11-01-010</v>
          </cell>
          <cell r="E90" t="str">
            <v>VENTANA V-1 (3.95x0.50).  MARCO + ALA EN ALUMINIO ANODIZADO NATURAL. VIDRIO TEMPLADO LAMINADO. CUERPOS BASCULANTES</v>
          </cell>
          <cell r="F90" t="str">
            <v>UN</v>
          </cell>
          <cell r="G90">
            <v>0</v>
          </cell>
          <cell r="H90">
            <v>4</v>
          </cell>
          <cell r="I90">
            <v>0</v>
          </cell>
          <cell r="J90">
            <v>0</v>
          </cell>
          <cell r="K90">
            <v>0</v>
          </cell>
          <cell r="L90">
            <v>0</v>
          </cell>
          <cell r="M90">
            <v>0</v>
          </cell>
          <cell r="N90">
            <v>4</v>
          </cell>
          <cell r="O90">
            <v>0</v>
          </cell>
          <cell r="P90">
            <v>0</v>
          </cell>
        </row>
        <row r="91">
          <cell r="D91" t="str">
            <v>11-01-020</v>
          </cell>
          <cell r="E91" t="str">
            <v>VENTANA V-2 (5.95x0.45).  MARCO + ALA EN ALUMINIO ANODIZADO NATURAL. VIDRIO TEMPLADO LAMINADO. CUERPOS BASCULANTES</v>
          </cell>
          <cell r="F91" t="str">
            <v>UN</v>
          </cell>
          <cell r="G91">
            <v>0</v>
          </cell>
          <cell r="H91">
            <v>4</v>
          </cell>
          <cell r="I91">
            <v>0</v>
          </cell>
          <cell r="J91">
            <v>0</v>
          </cell>
          <cell r="K91">
            <v>0</v>
          </cell>
          <cell r="L91">
            <v>0</v>
          </cell>
          <cell r="M91">
            <v>0</v>
          </cell>
          <cell r="N91">
            <v>4</v>
          </cell>
          <cell r="O91">
            <v>0</v>
          </cell>
          <cell r="P91">
            <v>0</v>
          </cell>
        </row>
        <row r="92">
          <cell r="D92" t="str">
            <v>11-01-030</v>
          </cell>
          <cell r="E92" t="str">
            <v>VENTANA V-3 (4.17x0.45).  MARCO + ALA EN ALUMINIO ANODIZADO NATURAL. VIDRIO TEMPLADO LAMINADO. CUERPOS BASCULANTES</v>
          </cell>
          <cell r="F92" t="str">
            <v>UN</v>
          </cell>
          <cell r="G92">
            <v>0</v>
          </cell>
          <cell r="H92">
            <v>1</v>
          </cell>
          <cell r="I92">
            <v>0</v>
          </cell>
          <cell r="J92">
            <v>0</v>
          </cell>
          <cell r="K92">
            <v>0</v>
          </cell>
          <cell r="L92">
            <v>0</v>
          </cell>
          <cell r="M92">
            <v>0</v>
          </cell>
          <cell r="N92">
            <v>1</v>
          </cell>
          <cell r="O92">
            <v>0</v>
          </cell>
          <cell r="P92">
            <v>0</v>
          </cell>
        </row>
        <row r="93">
          <cell r="D93" t="str">
            <v>11-01-040</v>
          </cell>
          <cell r="E93" t="str">
            <v>VENTANA V-4 (5.25x0.50).  MARCO + ALA EN ALUMINIO ANODIZADO NATURAL. VIDRIO TEMPLADO LAMINADO. CUERPOS BASCULANTES</v>
          </cell>
          <cell r="F93" t="str">
            <v>UN</v>
          </cell>
          <cell r="G93">
            <v>0</v>
          </cell>
          <cell r="H93">
            <v>1</v>
          </cell>
          <cell r="I93">
            <v>0</v>
          </cell>
          <cell r="J93">
            <v>0</v>
          </cell>
          <cell r="K93">
            <v>0</v>
          </cell>
          <cell r="L93">
            <v>0</v>
          </cell>
          <cell r="M93">
            <v>0</v>
          </cell>
          <cell r="N93">
            <v>1</v>
          </cell>
          <cell r="O93">
            <v>0</v>
          </cell>
          <cell r="P93">
            <v>0</v>
          </cell>
        </row>
        <row r="94">
          <cell r="D94" t="str">
            <v>11-01-050</v>
          </cell>
          <cell r="E94" t="str">
            <v>VENTANA V-5 (2.00x0.45).  MARCO + ALA EN ALUMINIO ANODIZADO NATURAL. VIDRIO TEMPLADO LAMINADO. CUERPOS BASCULANTES</v>
          </cell>
          <cell r="F94" t="str">
            <v>UN</v>
          </cell>
          <cell r="G94">
            <v>0</v>
          </cell>
          <cell r="H94">
            <v>1</v>
          </cell>
          <cell r="I94">
            <v>0</v>
          </cell>
          <cell r="J94">
            <v>0</v>
          </cell>
          <cell r="K94">
            <v>0</v>
          </cell>
          <cell r="L94">
            <v>0</v>
          </cell>
          <cell r="M94">
            <v>0</v>
          </cell>
          <cell r="N94">
            <v>1</v>
          </cell>
          <cell r="O94">
            <v>0</v>
          </cell>
          <cell r="P94">
            <v>0</v>
          </cell>
        </row>
        <row r="95">
          <cell r="D95" t="str">
            <v>11-01-060</v>
          </cell>
          <cell r="E95" t="str">
            <v>VENTANA V-6 (4.85x0.45).  MARCO + ALA EN ALUMINIO ANODIZADO NATURAL. VIDRIO TEMPLADO LAMINADO. CUERPOS BASCULANTES</v>
          </cell>
          <cell r="F95" t="str">
            <v>UN</v>
          </cell>
          <cell r="G95">
            <v>0</v>
          </cell>
          <cell r="H95">
            <v>1</v>
          </cell>
          <cell r="I95">
            <v>0</v>
          </cell>
          <cell r="J95">
            <v>0</v>
          </cell>
          <cell r="K95">
            <v>0</v>
          </cell>
          <cell r="L95">
            <v>0</v>
          </cell>
          <cell r="M95">
            <v>0</v>
          </cell>
          <cell r="N95">
            <v>1</v>
          </cell>
          <cell r="O95">
            <v>0</v>
          </cell>
          <cell r="P95">
            <v>0</v>
          </cell>
        </row>
        <row r="96">
          <cell r="D96" t="str">
            <v>11-01-070</v>
          </cell>
          <cell r="E96" t="str">
            <v>VENTANA V-7 (5.41x0.45).  MARCO + ALA EN ALUMINIO ANODIZADO NATURAL. VIDRIO TEMPLADO LAMINADO. CUERPOS BASCULANTES</v>
          </cell>
          <cell r="F96" t="str">
            <v>UN</v>
          </cell>
          <cell r="G96">
            <v>0</v>
          </cell>
          <cell r="H96">
            <v>2</v>
          </cell>
          <cell r="I96">
            <v>0</v>
          </cell>
          <cell r="J96">
            <v>0</v>
          </cell>
          <cell r="K96">
            <v>0</v>
          </cell>
          <cell r="L96">
            <v>0</v>
          </cell>
          <cell r="M96">
            <v>0</v>
          </cell>
          <cell r="N96">
            <v>2</v>
          </cell>
          <cell r="O96">
            <v>0</v>
          </cell>
          <cell r="P96">
            <v>0</v>
          </cell>
        </row>
        <row r="97">
          <cell r="D97" t="str">
            <v>11-01-080</v>
          </cell>
          <cell r="E97" t="str">
            <v>VENTANA V-8 (2.85x0.50).  MARCO + ALA EN ALUMINIO ANODIZADO NATURAL. VIDRIO TEMPLADO LAMINADO. CUERPOS BASCULANTES</v>
          </cell>
          <cell r="F97" t="str">
            <v>UN</v>
          </cell>
          <cell r="G97">
            <v>0</v>
          </cell>
          <cell r="H97">
            <v>1</v>
          </cell>
          <cell r="I97">
            <v>0</v>
          </cell>
          <cell r="J97">
            <v>0</v>
          </cell>
          <cell r="K97">
            <v>0</v>
          </cell>
          <cell r="L97">
            <v>0</v>
          </cell>
          <cell r="M97">
            <v>0</v>
          </cell>
          <cell r="N97">
            <v>1</v>
          </cell>
          <cell r="O97">
            <v>0</v>
          </cell>
          <cell r="P97">
            <v>0</v>
          </cell>
        </row>
        <row r="98">
          <cell r="D98" t="str">
            <v>11-01-090</v>
          </cell>
          <cell r="E98" t="str">
            <v>VENTANA V-9 (4.41x0.50).  MARCO + ALA EN ALUMINIO ANODIZADO NATURAL. VIDRIO TEMPLADO LAMINADO. CUERPOS BASCULANTES</v>
          </cell>
          <cell r="F98" t="str">
            <v>UN</v>
          </cell>
          <cell r="G98">
            <v>0</v>
          </cell>
          <cell r="H98">
            <v>1</v>
          </cell>
          <cell r="I98">
            <v>0</v>
          </cell>
          <cell r="J98">
            <v>0</v>
          </cell>
          <cell r="K98">
            <v>0</v>
          </cell>
          <cell r="L98">
            <v>0</v>
          </cell>
          <cell r="M98">
            <v>0</v>
          </cell>
          <cell r="N98">
            <v>1</v>
          </cell>
          <cell r="O98">
            <v>0</v>
          </cell>
          <cell r="P98">
            <v>0</v>
          </cell>
        </row>
        <row r="99">
          <cell r="D99" t="str">
            <v>11-01-100</v>
          </cell>
          <cell r="E99" t="str">
            <v>CORTINA ENROLLABLE  CAFETERIA (3.45x1.60).  CORTINA ENROLLABLE EN FLEJES MICROPERFORADOS. INCLUYE TAPAROLLOS, ANTICORROSIVO + PINTURA DE ACABADO</v>
          </cell>
          <cell r="F99" t="str">
            <v>UN</v>
          </cell>
          <cell r="G99">
            <v>0</v>
          </cell>
          <cell r="H99">
            <v>1</v>
          </cell>
          <cell r="I99">
            <v>0</v>
          </cell>
          <cell r="J99">
            <v>0</v>
          </cell>
          <cell r="K99">
            <v>0</v>
          </cell>
          <cell r="L99">
            <v>0</v>
          </cell>
          <cell r="M99">
            <v>0</v>
          </cell>
          <cell r="N99">
            <v>1</v>
          </cell>
          <cell r="O99">
            <v>0</v>
          </cell>
          <cell r="P99">
            <v>0</v>
          </cell>
        </row>
        <row r="100">
          <cell r="D100" t="str">
            <v>11-01-110</v>
          </cell>
          <cell r="E100" t="str">
            <v>CORTINA ENROLLABLE  COCINA (1.45x1.60).  CORTINA ENROLLABLE EN FLEJES MICROPERFORADOS. INCLUYE TAPAROLLOS, ANTICORROSIVO + PINTURA DE ACABADO</v>
          </cell>
          <cell r="F100" t="str">
            <v>UN</v>
          </cell>
          <cell r="G100">
            <v>0</v>
          </cell>
          <cell r="H100">
            <v>1</v>
          </cell>
          <cell r="I100">
            <v>0</v>
          </cell>
          <cell r="J100">
            <v>0</v>
          </cell>
          <cell r="K100">
            <v>0</v>
          </cell>
          <cell r="L100">
            <v>0</v>
          </cell>
          <cell r="M100">
            <v>0</v>
          </cell>
          <cell r="N100">
            <v>1</v>
          </cell>
          <cell r="O100">
            <v>0</v>
          </cell>
          <cell r="P100">
            <v>0</v>
          </cell>
        </row>
        <row r="101">
          <cell r="D101" t="str">
            <v>11-01-120</v>
          </cell>
          <cell r="E101" t="str">
            <v>REJA R-1 (16.56x0.48).  MARCO + CUERPO FIJO EN CELOSIA ALUMINIO ANODIZADO NATURAL. CUERPOS FIJOS</v>
          </cell>
          <cell r="F101" t="str">
            <v>UN</v>
          </cell>
          <cell r="G101">
            <v>0</v>
          </cell>
          <cell r="H101">
            <v>1</v>
          </cell>
          <cell r="I101">
            <v>0</v>
          </cell>
          <cell r="J101">
            <v>0</v>
          </cell>
          <cell r="K101">
            <v>0</v>
          </cell>
          <cell r="L101">
            <v>0</v>
          </cell>
          <cell r="M101">
            <v>0</v>
          </cell>
          <cell r="N101">
            <v>1</v>
          </cell>
          <cell r="O101">
            <v>0</v>
          </cell>
          <cell r="P101">
            <v>0</v>
          </cell>
        </row>
        <row r="102">
          <cell r="D102" t="str">
            <v>11-01-130</v>
          </cell>
          <cell r="E102" t="str">
            <v>REJA R-2 (20.10x0.48).  MARCO + CUERPO FIJO EN CELOSIA ALUMINIO ANODIZADO NATURAL. CUERPOS FIJOS</v>
          </cell>
          <cell r="F102" t="str">
            <v>UN</v>
          </cell>
          <cell r="G102">
            <v>0</v>
          </cell>
          <cell r="H102">
            <v>1</v>
          </cell>
          <cell r="I102">
            <v>0</v>
          </cell>
          <cell r="J102">
            <v>0</v>
          </cell>
          <cell r="K102">
            <v>0</v>
          </cell>
          <cell r="L102">
            <v>0</v>
          </cell>
          <cell r="M102">
            <v>0</v>
          </cell>
          <cell r="N102">
            <v>1</v>
          </cell>
          <cell r="O102">
            <v>0</v>
          </cell>
          <cell r="P102">
            <v>0</v>
          </cell>
        </row>
        <row r="103">
          <cell r="D103" t="str">
            <v>11-01-140</v>
          </cell>
          <cell r="E103" t="str">
            <v>REJA R-3 (21.36x0.48).  MARCO + CUERPO FIJO EN CELOSIA ALUMINIO ANODIZADO NATURAL. CUERPOS FIJOS</v>
          </cell>
          <cell r="F103" t="str">
            <v>UN</v>
          </cell>
          <cell r="G103">
            <v>0</v>
          </cell>
          <cell r="H103">
            <v>1</v>
          </cell>
          <cell r="I103">
            <v>0</v>
          </cell>
          <cell r="J103">
            <v>0</v>
          </cell>
          <cell r="K103">
            <v>0</v>
          </cell>
          <cell r="L103">
            <v>0</v>
          </cell>
          <cell r="M103">
            <v>0</v>
          </cell>
          <cell r="N103">
            <v>1</v>
          </cell>
          <cell r="O103">
            <v>0</v>
          </cell>
          <cell r="P103">
            <v>0</v>
          </cell>
        </row>
        <row r="104">
          <cell r="D104" t="str">
            <v>11-02</v>
          </cell>
          <cell r="E104" t="str">
            <v>PUERTAS VIDRIERAS</v>
          </cell>
          <cell r="F104">
            <v>0</v>
          </cell>
          <cell r="G104">
            <v>0</v>
          </cell>
          <cell r="H104">
            <v>0</v>
          </cell>
          <cell r="I104">
            <v>0</v>
          </cell>
          <cell r="J104">
            <v>0</v>
          </cell>
          <cell r="K104">
            <v>0</v>
          </cell>
          <cell r="L104">
            <v>0</v>
          </cell>
          <cell r="M104">
            <v>0</v>
          </cell>
          <cell r="N104">
            <v>0</v>
          </cell>
          <cell r="O104">
            <v>0</v>
          </cell>
          <cell r="P104">
            <v>0</v>
          </cell>
        </row>
        <row r="105">
          <cell r="D105" t="str">
            <v>11-03</v>
          </cell>
          <cell r="E105" t="str">
            <v>PUERTAS</v>
          </cell>
          <cell r="F105">
            <v>0</v>
          </cell>
          <cell r="G105">
            <v>0</v>
          </cell>
          <cell r="H105">
            <v>0</v>
          </cell>
          <cell r="I105">
            <v>0</v>
          </cell>
          <cell r="J105">
            <v>0</v>
          </cell>
          <cell r="K105">
            <v>0</v>
          </cell>
          <cell r="L105">
            <v>0</v>
          </cell>
          <cell r="M105">
            <v>0</v>
          </cell>
          <cell r="N105">
            <v>0</v>
          </cell>
          <cell r="O105">
            <v>0</v>
          </cell>
          <cell r="P105">
            <v>0</v>
          </cell>
        </row>
        <row r="106">
          <cell r="D106" t="str">
            <v>11-03-010</v>
          </cell>
          <cell r="E106" t="str">
            <v>PUERTA P-1 (0.70x2.37). MARCO EN LAMINA CR CAL 16 + ALA ENTAMBORADA EN LAMINA CR CAL 16 CON CELOSIAS INFERIOR Y SUPERIOR. INCLUYE PINTURA ANTICORROSIVA + ACABADO Y CHAPA TIPO MANIJA DE USO INSTITUCIONAL</v>
          </cell>
          <cell r="F106" t="str">
            <v>UN</v>
          </cell>
          <cell r="G106">
            <v>0</v>
          </cell>
          <cell r="H106">
            <v>2</v>
          </cell>
          <cell r="I106">
            <v>0</v>
          </cell>
          <cell r="J106">
            <v>0</v>
          </cell>
          <cell r="K106">
            <v>0</v>
          </cell>
          <cell r="L106">
            <v>0</v>
          </cell>
          <cell r="M106">
            <v>0</v>
          </cell>
          <cell r="N106">
            <v>2</v>
          </cell>
          <cell r="O106">
            <v>0</v>
          </cell>
          <cell r="P106">
            <v>0</v>
          </cell>
        </row>
        <row r="107">
          <cell r="D107" t="str">
            <v>11-03-020</v>
          </cell>
          <cell r="E107" t="str">
            <v>PUERTA P-2 (0.80x2.37). MARCO EN LAMINA CR CAL 16 + ALA ENTAMBORADA EN LAMINA CR CAL 16 CON CELOSIAS INFERIOR Y SUPERIOR. INCLUYE PINTURA ANTICORROSIVA + ACABADO Y CHAPA TIPO MANIJA DE USO INSTITUCIONAL</v>
          </cell>
          <cell r="F107" t="str">
            <v>UN</v>
          </cell>
          <cell r="G107">
            <v>0</v>
          </cell>
          <cell r="H107">
            <v>1</v>
          </cell>
          <cell r="I107">
            <v>0</v>
          </cell>
          <cell r="J107">
            <v>0</v>
          </cell>
          <cell r="K107">
            <v>0</v>
          </cell>
          <cell r="L107">
            <v>0</v>
          </cell>
          <cell r="M107">
            <v>0</v>
          </cell>
          <cell r="N107">
            <v>1</v>
          </cell>
          <cell r="O107">
            <v>0</v>
          </cell>
          <cell r="P107">
            <v>0</v>
          </cell>
        </row>
        <row r="108">
          <cell r="D108" t="str">
            <v>11-03-030</v>
          </cell>
          <cell r="E108" t="str">
            <v>PUERTA P-3 (1.00x2.37). MARCO EN LAMINA CR CAL 16 + ALA ENTAMBORADA EN LAMINA CR CAL 16 CON CELOSIAS INFERIOR Y SUPERIOR. INCLUYE PINTURA ANTICORROSIVA + ACABADO Y CHAPA TIPO MANIJA DE USO INSTITUCIONAL</v>
          </cell>
          <cell r="F108" t="str">
            <v>UN</v>
          </cell>
          <cell r="G108">
            <v>0</v>
          </cell>
          <cell r="H108">
            <v>4</v>
          </cell>
          <cell r="I108">
            <v>0</v>
          </cell>
          <cell r="J108">
            <v>0</v>
          </cell>
          <cell r="K108">
            <v>0</v>
          </cell>
          <cell r="L108">
            <v>0</v>
          </cell>
          <cell r="M108">
            <v>0</v>
          </cell>
          <cell r="N108">
            <v>4</v>
          </cell>
          <cell r="O108">
            <v>0</v>
          </cell>
          <cell r="P108">
            <v>0</v>
          </cell>
        </row>
        <row r="109">
          <cell r="D109" t="str">
            <v>11-03-040</v>
          </cell>
          <cell r="E109" t="str">
            <v>PUERTA P-4 (1.00x2.31). MARCO EN LAMINA CR CAL 16 + ALA ENTAMBORADA EN LAMINA CR CAL 16 Y MIRILLA EN VIDRIO TEMPLADO LAMINADO. INCLUYE PINTURA ANTICORROSIVA + ACABADO Y CHAPA TIPO MANIJA DE USO INSTITUCIONAL</v>
          </cell>
          <cell r="F109" t="str">
            <v>UN</v>
          </cell>
          <cell r="G109">
            <v>0</v>
          </cell>
          <cell r="H109">
            <v>8</v>
          </cell>
          <cell r="I109">
            <v>0</v>
          </cell>
          <cell r="J109">
            <v>0</v>
          </cell>
          <cell r="K109">
            <v>0</v>
          </cell>
          <cell r="L109">
            <v>0</v>
          </cell>
          <cell r="M109">
            <v>0</v>
          </cell>
          <cell r="N109">
            <v>8</v>
          </cell>
          <cell r="O109">
            <v>0</v>
          </cell>
          <cell r="P109">
            <v>0</v>
          </cell>
        </row>
        <row r="110">
          <cell r="D110" t="str">
            <v>11-03-050</v>
          </cell>
          <cell r="E110" t="str">
            <v>PUERTAS SANITARIOS (0.80x1.80). PUERTA A: 0.70 M. + PARAL LATERAL A: 0.10 M. EN ACERO INOXIDABLE TIPO SOCODA O EQUIVALENTE. INCLUYE ANCLAJES A MUROS</v>
          </cell>
          <cell r="F110" t="str">
            <v>UN</v>
          </cell>
          <cell r="G110">
            <v>0</v>
          </cell>
          <cell r="H110">
            <v>6</v>
          </cell>
          <cell r="I110">
            <v>0</v>
          </cell>
          <cell r="J110">
            <v>0</v>
          </cell>
          <cell r="K110">
            <v>0</v>
          </cell>
          <cell r="L110">
            <v>0</v>
          </cell>
          <cell r="M110">
            <v>0</v>
          </cell>
          <cell r="N110">
            <v>6</v>
          </cell>
          <cell r="O110">
            <v>0</v>
          </cell>
          <cell r="P110">
            <v>0</v>
          </cell>
        </row>
        <row r="111">
          <cell r="D111" t="str">
            <v>11-04</v>
          </cell>
          <cell r="E111" t="str">
            <v>CERRAMIENTOS</v>
          </cell>
          <cell r="F111">
            <v>0</v>
          </cell>
          <cell r="G111">
            <v>0</v>
          </cell>
          <cell r="H111">
            <v>0</v>
          </cell>
          <cell r="I111">
            <v>1343106.0000000002</v>
          </cell>
          <cell r="J111">
            <v>0</v>
          </cell>
          <cell r="K111">
            <v>0</v>
          </cell>
          <cell r="L111">
            <v>0</v>
          </cell>
          <cell r="M111">
            <v>0</v>
          </cell>
          <cell r="N111">
            <v>0</v>
          </cell>
          <cell r="O111">
            <v>1343106.0000000002</v>
          </cell>
          <cell r="P111">
            <v>0</v>
          </cell>
        </row>
        <row r="112">
          <cell r="D112" t="str">
            <v>11-04-010</v>
          </cell>
          <cell r="E112" t="str">
            <v>PROVISION PARA CERRAMIENTO DE SEGURIDAD EN VENTANAS DEL CENTRO DE RECURSOS</v>
          </cell>
          <cell r="F112" t="str">
            <v>M2</v>
          </cell>
          <cell r="G112">
            <v>348000</v>
          </cell>
          <cell r="H112">
            <v>3.8595000000000006</v>
          </cell>
          <cell r="I112">
            <v>1343106.0000000002</v>
          </cell>
          <cell r="J112">
            <v>0</v>
          </cell>
          <cell r="K112">
            <v>0</v>
          </cell>
          <cell r="L112">
            <v>0</v>
          </cell>
          <cell r="M112">
            <v>0</v>
          </cell>
          <cell r="N112">
            <v>3.8595000000000006</v>
          </cell>
          <cell r="O112">
            <v>1343106.0000000002</v>
          </cell>
          <cell r="P112">
            <v>0</v>
          </cell>
        </row>
        <row r="113">
          <cell r="D113" t="str">
            <v>13</v>
          </cell>
          <cell r="E113" t="str">
            <v>APARATOS SANITARIOS, MUEBLES Y GRIFERIAS</v>
          </cell>
          <cell r="F113">
            <v>0</v>
          </cell>
          <cell r="G113">
            <v>0</v>
          </cell>
          <cell r="H113">
            <v>0</v>
          </cell>
          <cell r="I113">
            <v>10353151.562553551</v>
          </cell>
          <cell r="J113">
            <v>0</v>
          </cell>
          <cell r="K113">
            <v>0</v>
          </cell>
          <cell r="L113">
            <v>0</v>
          </cell>
          <cell r="M113">
            <v>0</v>
          </cell>
          <cell r="N113">
            <v>0</v>
          </cell>
          <cell r="O113">
            <v>0</v>
          </cell>
          <cell r="P113">
            <v>10353151.562553551</v>
          </cell>
        </row>
        <row r="114">
          <cell r="D114" t="str">
            <v>13-01</v>
          </cell>
          <cell r="E114" t="str">
            <v>APARATOS SANITARIOS</v>
          </cell>
          <cell r="F114">
            <v>0</v>
          </cell>
          <cell r="G114">
            <v>0</v>
          </cell>
          <cell r="H114">
            <v>0</v>
          </cell>
          <cell r="I114">
            <v>2413291.1329411766</v>
          </cell>
          <cell r="J114">
            <v>0</v>
          </cell>
          <cell r="K114">
            <v>0</v>
          </cell>
          <cell r="L114">
            <v>0</v>
          </cell>
          <cell r="M114">
            <v>0</v>
          </cell>
          <cell r="N114">
            <v>0</v>
          </cell>
          <cell r="O114">
            <v>2413291.1329411766</v>
          </cell>
          <cell r="P114">
            <v>0</v>
          </cell>
        </row>
        <row r="115">
          <cell r="D115" t="str">
            <v>13-01-010</v>
          </cell>
          <cell r="E115" t="str">
            <v>SANITARIO COLOR BLANCO REF. 302431001 ACUARIO DE CORONA O EQUIVALENTE. INCLUYE GRIFERIA COMPLETA + ASIENTO SANITARIO COLOR BLANCO</v>
          </cell>
          <cell r="F115" t="str">
            <v>UN</v>
          </cell>
          <cell r="G115">
            <v>203388.17235294115</v>
          </cell>
          <cell r="H115">
            <v>8</v>
          </cell>
          <cell r="I115">
            <v>1627105.3788235292</v>
          </cell>
          <cell r="J115">
            <v>0</v>
          </cell>
          <cell r="K115">
            <v>0</v>
          </cell>
          <cell r="L115">
            <v>0</v>
          </cell>
          <cell r="M115">
            <v>0</v>
          </cell>
          <cell r="N115">
            <v>8</v>
          </cell>
          <cell r="O115">
            <v>1627105.3788235292</v>
          </cell>
          <cell r="P115">
            <v>0</v>
          </cell>
        </row>
        <row r="116">
          <cell r="D116" t="str">
            <v>13-01-050</v>
          </cell>
          <cell r="E116" t="str">
            <v>ORINAL INSTITUCIONAL REF. 088611001 DE CORONA O EQUIVALENTE COLOR BLANCO. INCLUYE GRIFERIA.</v>
          </cell>
          <cell r="F116" t="str">
            <v>UN</v>
          </cell>
          <cell r="G116">
            <v>301073.87588235299</v>
          </cell>
          <cell r="H116">
            <v>2</v>
          </cell>
          <cell r="I116">
            <v>602147.75176470599</v>
          </cell>
          <cell r="J116">
            <v>0</v>
          </cell>
          <cell r="K116">
            <v>0</v>
          </cell>
          <cell r="L116">
            <v>0</v>
          </cell>
          <cell r="M116">
            <v>0</v>
          </cell>
          <cell r="N116">
            <v>2</v>
          </cell>
          <cell r="O116">
            <v>602147.75176470599</v>
          </cell>
          <cell r="P116">
            <v>0</v>
          </cell>
        </row>
        <row r="117">
          <cell r="D117" t="str">
            <v>13-01-100</v>
          </cell>
          <cell r="E117" t="str">
            <v>LAVAMANOS EN CERAMICA REF. MILANO COLOR BLANCO DE  CORONA O EQUIVALENTE.</v>
          </cell>
          <cell r="F117" t="str">
            <v>UN</v>
          </cell>
          <cell r="G117">
            <v>92019.00117647057</v>
          </cell>
          <cell r="H117">
            <v>2</v>
          </cell>
          <cell r="I117">
            <v>184038.00235294114</v>
          </cell>
          <cell r="J117">
            <v>0</v>
          </cell>
          <cell r="K117">
            <v>0</v>
          </cell>
          <cell r="L117">
            <v>0</v>
          </cell>
          <cell r="M117">
            <v>0</v>
          </cell>
          <cell r="N117">
            <v>2</v>
          </cell>
          <cell r="O117">
            <v>184038.00235294114</v>
          </cell>
          <cell r="P117">
            <v>0</v>
          </cell>
        </row>
        <row r="118">
          <cell r="D118" t="str">
            <v>13-02</v>
          </cell>
          <cell r="E118" t="str">
            <v>GRIFERIAS</v>
          </cell>
          <cell r="F118">
            <v>0</v>
          </cell>
          <cell r="G118">
            <v>0</v>
          </cell>
          <cell r="H118">
            <v>0</v>
          </cell>
          <cell r="I118">
            <v>950495.28941176459</v>
          </cell>
          <cell r="J118">
            <v>0</v>
          </cell>
          <cell r="K118">
            <v>0</v>
          </cell>
          <cell r="L118">
            <v>0</v>
          </cell>
          <cell r="M118">
            <v>0</v>
          </cell>
          <cell r="N118">
            <v>0</v>
          </cell>
          <cell r="O118">
            <v>950495.28941176459</v>
          </cell>
          <cell r="P118">
            <v>0</v>
          </cell>
        </row>
        <row r="119">
          <cell r="D119" t="str">
            <v>13-02-010</v>
          </cell>
          <cell r="E119" t="str">
            <v>GRIFERIA PARA LAVAMANOS REF. BALTA DE PALANCA DE GRIVAL O EQUIVALENTE. INCLUYE ABASTOS.</v>
          </cell>
          <cell r="F119" t="str">
            <v>UN</v>
          </cell>
          <cell r="G119">
            <v>88842.193529411757</v>
          </cell>
          <cell r="H119">
            <v>6</v>
          </cell>
          <cell r="I119">
            <v>533053.16117647057</v>
          </cell>
          <cell r="J119">
            <v>0</v>
          </cell>
          <cell r="K119">
            <v>0</v>
          </cell>
          <cell r="L119">
            <v>0</v>
          </cell>
          <cell r="M119">
            <v>0</v>
          </cell>
          <cell r="N119">
            <v>6</v>
          </cell>
          <cell r="O119">
            <v>533053.16117647057</v>
          </cell>
          <cell r="P119">
            <v>0</v>
          </cell>
        </row>
        <row r="120">
          <cell r="D120" t="str">
            <v>13-02-030</v>
          </cell>
          <cell r="E120" t="str">
            <v>GRIFERIA PARA LAVAPLATOS REF. 415040001 PALANCA BALTA 4" DE GRIVAL O EQUIVALENTE. INCLUYE ABASTOS.</v>
          </cell>
          <cell r="F120" t="str">
            <v>UN</v>
          </cell>
          <cell r="G120">
            <v>74147.393529411755</v>
          </cell>
          <cell r="H120">
            <v>4</v>
          </cell>
          <cell r="I120">
            <v>296589.57411764702</v>
          </cell>
          <cell r="J120">
            <v>0</v>
          </cell>
          <cell r="K120">
            <v>0</v>
          </cell>
          <cell r="L120">
            <v>0</v>
          </cell>
          <cell r="M120">
            <v>0</v>
          </cell>
          <cell r="N120">
            <v>4</v>
          </cell>
          <cell r="O120">
            <v>296589.57411764702</v>
          </cell>
          <cell r="P120">
            <v>0</v>
          </cell>
        </row>
        <row r="121">
          <cell r="D121" t="str">
            <v>13-02-040</v>
          </cell>
          <cell r="E121" t="str">
            <v>LLAVE DE JARDIN PESADA ECONOMICA CROMO REF: 97721000 DE GRIVAL O EQUIVALENTE. PARA LAVAESCOBAS Y BEBEDEROS</v>
          </cell>
          <cell r="F121" t="str">
            <v>UN</v>
          </cell>
          <cell r="G121">
            <v>30213.138529411764</v>
          </cell>
          <cell r="H121">
            <v>4</v>
          </cell>
          <cell r="I121">
            <v>120852.55411764706</v>
          </cell>
          <cell r="J121">
            <v>0</v>
          </cell>
          <cell r="K121">
            <v>0</v>
          </cell>
          <cell r="L121">
            <v>0</v>
          </cell>
          <cell r="M121">
            <v>0</v>
          </cell>
          <cell r="N121">
            <v>4</v>
          </cell>
          <cell r="O121">
            <v>120852.55411764706</v>
          </cell>
          <cell r="P121">
            <v>0</v>
          </cell>
        </row>
        <row r="122">
          <cell r="D122" t="str">
            <v>13-03</v>
          </cell>
          <cell r="E122" t="str">
            <v>ACCESORIOS</v>
          </cell>
          <cell r="F122">
            <v>0</v>
          </cell>
          <cell r="G122">
            <v>0</v>
          </cell>
          <cell r="H122">
            <v>0</v>
          </cell>
          <cell r="I122">
            <v>900822.26257918542</v>
          </cell>
          <cell r="J122">
            <v>0</v>
          </cell>
          <cell r="K122">
            <v>0</v>
          </cell>
          <cell r="L122">
            <v>0</v>
          </cell>
          <cell r="M122">
            <v>0</v>
          </cell>
          <cell r="N122">
            <v>0</v>
          </cell>
          <cell r="O122">
            <v>900822.26257918542</v>
          </cell>
          <cell r="P122">
            <v>0</v>
          </cell>
        </row>
        <row r="123">
          <cell r="D123" t="str">
            <v>13-03-010</v>
          </cell>
          <cell r="E123" t="str">
            <v>ACCESORIOS PARA BAÑOS. COMBO 4 PIEZAS REF. 54639888 ALCALÁ DE CORONA O EQUIVALENTE</v>
          </cell>
          <cell r="F123" t="str">
            <v>UN</v>
          </cell>
          <cell r="G123">
            <v>46460.883529411767</v>
          </cell>
          <cell r="H123">
            <v>2</v>
          </cell>
          <cell r="I123">
            <v>92921.767058823534</v>
          </cell>
          <cell r="J123">
            <v>0</v>
          </cell>
          <cell r="K123">
            <v>0</v>
          </cell>
          <cell r="L123">
            <v>0</v>
          </cell>
          <cell r="M123">
            <v>0</v>
          </cell>
          <cell r="N123">
            <v>2</v>
          </cell>
          <cell r="O123">
            <v>92921.767058823534</v>
          </cell>
          <cell r="P123">
            <v>0</v>
          </cell>
        </row>
        <row r="124">
          <cell r="D124" t="str">
            <v>13-03-020</v>
          </cell>
          <cell r="E124" t="str">
            <v>PORTAROLLO PAPEL HIGIENICO REF. ALCALA DE CORONA O EQUIVALENTE</v>
          </cell>
          <cell r="F124" t="str">
            <v>UN</v>
          </cell>
          <cell r="G124">
            <v>15876.98088235294</v>
          </cell>
          <cell r="H124">
            <v>6</v>
          </cell>
          <cell r="I124">
            <v>95261.885294117645</v>
          </cell>
          <cell r="J124">
            <v>0</v>
          </cell>
          <cell r="K124">
            <v>0</v>
          </cell>
          <cell r="L124">
            <v>0</v>
          </cell>
          <cell r="M124">
            <v>0</v>
          </cell>
          <cell r="N124">
            <v>6</v>
          </cell>
          <cell r="O124">
            <v>95261.885294117645</v>
          </cell>
          <cell r="P124">
            <v>0</v>
          </cell>
        </row>
        <row r="125">
          <cell r="D125" t="str">
            <v>13-03-030</v>
          </cell>
          <cell r="E125" t="str">
            <v>JABONERA DE BARRA REF. ALCALA DE CORONA O EQUIVALENTE</v>
          </cell>
          <cell r="F125" t="str">
            <v>UN</v>
          </cell>
          <cell r="G125">
            <v>16776.980882352942</v>
          </cell>
          <cell r="H125">
            <v>1</v>
          </cell>
          <cell r="I125">
            <v>16776.980882352942</v>
          </cell>
          <cell r="J125">
            <v>0</v>
          </cell>
          <cell r="K125">
            <v>0</v>
          </cell>
          <cell r="L125">
            <v>0</v>
          </cell>
          <cell r="M125">
            <v>0</v>
          </cell>
          <cell r="N125">
            <v>1</v>
          </cell>
          <cell r="O125">
            <v>16776.980882352942</v>
          </cell>
          <cell r="P125">
            <v>0</v>
          </cell>
        </row>
        <row r="126">
          <cell r="D126" t="str">
            <v>13-03-040</v>
          </cell>
          <cell r="E126" t="str">
            <v>TOALLERO BARRA REF. ALCALA DE CORONA O EQUIVALENTE</v>
          </cell>
          <cell r="F126" t="str">
            <v>UN</v>
          </cell>
          <cell r="G126">
            <v>21176.980882352942</v>
          </cell>
          <cell r="H126">
            <v>1</v>
          </cell>
          <cell r="I126">
            <v>21176.980882352942</v>
          </cell>
          <cell r="J126">
            <v>0</v>
          </cell>
          <cell r="K126">
            <v>0</v>
          </cell>
          <cell r="L126">
            <v>0</v>
          </cell>
          <cell r="M126">
            <v>0</v>
          </cell>
          <cell r="N126">
            <v>1</v>
          </cell>
          <cell r="O126">
            <v>21176.980882352942</v>
          </cell>
          <cell r="P126">
            <v>0</v>
          </cell>
        </row>
        <row r="127">
          <cell r="D127" t="str">
            <v>13-03-100</v>
          </cell>
          <cell r="E127" t="str">
            <v>BARRA DE SEGURIDAD EN ACERO INOXIDABLE PARA BAÑOS DISCAPACITADOS REF. 231809 DE SOCODA O EQUIVALENTE</v>
          </cell>
          <cell r="F127" t="str">
            <v>UN</v>
          </cell>
          <cell r="G127">
            <v>120412.78529411765</v>
          </cell>
          <cell r="H127">
            <v>1</v>
          </cell>
          <cell r="I127">
            <v>120412.78529411765</v>
          </cell>
          <cell r="J127">
            <v>0</v>
          </cell>
          <cell r="K127">
            <v>0</v>
          </cell>
          <cell r="L127">
            <v>0</v>
          </cell>
          <cell r="M127">
            <v>0</v>
          </cell>
          <cell r="N127">
            <v>1</v>
          </cell>
          <cell r="O127">
            <v>120412.78529411765</v>
          </cell>
          <cell r="P127">
            <v>0</v>
          </cell>
        </row>
        <row r="128">
          <cell r="D128" t="str">
            <v>13-03-110</v>
          </cell>
          <cell r="E128" t="str">
            <v>REJILLA DE PISO REDONDA EN PLASTICO + ACERO INOXIDABLE Ø 3" TIPO EASYFLOW O EQUIVALENTE</v>
          </cell>
          <cell r="F128" t="str">
            <v>UN</v>
          </cell>
          <cell r="G128">
            <v>16380.924072398191</v>
          </cell>
          <cell r="H128">
            <v>8</v>
          </cell>
          <cell r="I128">
            <v>131047.39257918553</v>
          </cell>
          <cell r="J128">
            <v>0</v>
          </cell>
          <cell r="K128">
            <v>0</v>
          </cell>
          <cell r="L128">
            <v>0</v>
          </cell>
          <cell r="M128">
            <v>0</v>
          </cell>
          <cell r="N128">
            <v>8</v>
          </cell>
          <cell r="O128">
            <v>131047.39257918553</v>
          </cell>
          <cell r="P128">
            <v>0</v>
          </cell>
        </row>
        <row r="129">
          <cell r="D129" t="str">
            <v>13-03-120</v>
          </cell>
          <cell r="E129" t="str">
            <v>ESPEJO 4 MM. CALIDAD PELDAR O EQUIVALENTE PULIDO. INCLUYE FIJACIONES A MUROS</v>
          </cell>
          <cell r="F129" t="str">
            <v>M2</v>
          </cell>
          <cell r="G129">
            <v>117562.35294117646</v>
          </cell>
          <cell r="H129">
            <v>3.6</v>
          </cell>
          <cell r="I129">
            <v>423224.47058823524</v>
          </cell>
          <cell r="J129">
            <v>0</v>
          </cell>
          <cell r="K129">
            <v>0</v>
          </cell>
          <cell r="L129">
            <v>0</v>
          </cell>
          <cell r="M129">
            <v>0</v>
          </cell>
          <cell r="N129">
            <v>3.6</v>
          </cell>
          <cell r="O129">
            <v>423224.47058823524</v>
          </cell>
          <cell r="P129">
            <v>0</v>
          </cell>
        </row>
        <row r="130">
          <cell r="D130" t="str">
            <v>13-04</v>
          </cell>
          <cell r="E130" t="str">
            <v>MUEBLES</v>
          </cell>
          <cell r="F130">
            <v>0</v>
          </cell>
          <cell r="G130">
            <v>0</v>
          </cell>
          <cell r="H130">
            <v>0</v>
          </cell>
          <cell r="I130">
            <v>6088542.8776214253</v>
          </cell>
          <cell r="J130">
            <v>0</v>
          </cell>
          <cell r="K130">
            <v>0</v>
          </cell>
          <cell r="L130">
            <v>0</v>
          </cell>
          <cell r="M130">
            <v>0</v>
          </cell>
          <cell r="N130">
            <v>0</v>
          </cell>
          <cell r="O130">
            <v>6088542.8776214253</v>
          </cell>
          <cell r="P130">
            <v>0</v>
          </cell>
        </row>
        <row r="131">
          <cell r="D131" t="str">
            <v>13-04-010</v>
          </cell>
          <cell r="E131" t="str">
            <v>LAVAESCOBAS EN MAMPOSTERIA DE BLOQUE + FORRO EN GRANO PULIDO NEGRO SAN GIL - FONDO AZUL.</v>
          </cell>
          <cell r="F131" t="str">
            <v>M</v>
          </cell>
          <cell r="G131">
            <v>338442.28938613198</v>
          </cell>
          <cell r="H131">
            <v>1</v>
          </cell>
          <cell r="I131">
            <v>338442.28938613198</v>
          </cell>
          <cell r="J131">
            <v>0</v>
          </cell>
          <cell r="K131">
            <v>0</v>
          </cell>
          <cell r="L131">
            <v>0</v>
          </cell>
          <cell r="M131">
            <v>0</v>
          </cell>
          <cell r="N131">
            <v>1</v>
          </cell>
          <cell r="O131">
            <v>338442.28938613198</v>
          </cell>
          <cell r="P131">
            <v>0</v>
          </cell>
        </row>
        <row r="132">
          <cell r="D132" t="str">
            <v>13-04-180</v>
          </cell>
          <cell r="E132" t="str">
            <v>MESON DE LAVAMANOS EN ACERO INOXIDABLE CON LAVAMANOS ESFÉRICOS INTEGRADOS. A: 0.60 M. x L: 3.95 M. + SALPICADERO + FALDON SEGÚN DETALLE DE PLANOS. INCLUYE PIEAMIGOS DE SOPORTE Y ANCLAJE A MUROS</v>
          </cell>
          <cell r="F132" t="str">
            <v>UN</v>
          </cell>
          <cell r="G132">
            <v>1346574.1176470588</v>
          </cell>
          <cell r="H132">
            <v>1</v>
          </cell>
          <cell r="I132">
            <v>1346574.1176470588</v>
          </cell>
          <cell r="J132">
            <v>0</v>
          </cell>
          <cell r="K132">
            <v>0</v>
          </cell>
          <cell r="L132">
            <v>0</v>
          </cell>
          <cell r="M132">
            <v>0</v>
          </cell>
          <cell r="N132">
            <v>1</v>
          </cell>
          <cell r="O132">
            <v>1346574.1176470588</v>
          </cell>
          <cell r="P132">
            <v>0</v>
          </cell>
        </row>
        <row r="133">
          <cell r="D133" t="str">
            <v>13-04-360</v>
          </cell>
          <cell r="E133" t="str">
            <v>MESON DE COCINA EN "L" ACERO INOXIDABLE CON POZUELO INTEGRADO L: 4.35 - 2.60 M. x A: 0.50 M. + SALPICADERO SEGÚN DETALLE DE PLANOS. INCLUYE SOPORTES EN TUBULARES DE ACERO INOXIDABLE.</v>
          </cell>
          <cell r="F133" t="str">
            <v>UN</v>
          </cell>
          <cell r="G133">
            <v>2388088.2352941171</v>
          </cell>
          <cell r="H133">
            <v>1</v>
          </cell>
          <cell r="I133">
            <v>2388088.2352941171</v>
          </cell>
          <cell r="J133">
            <v>0</v>
          </cell>
          <cell r="K133">
            <v>0</v>
          </cell>
          <cell r="L133">
            <v>0</v>
          </cell>
          <cell r="M133">
            <v>0</v>
          </cell>
          <cell r="N133">
            <v>1</v>
          </cell>
          <cell r="O133">
            <v>2388088.2352941171</v>
          </cell>
          <cell r="P133">
            <v>0</v>
          </cell>
        </row>
        <row r="134">
          <cell r="D134" t="str">
            <v>13-04-370</v>
          </cell>
          <cell r="E134" t="str">
            <v>MESON DE CAFETERIA EN "L" ACERO INOXIDABLE CON POZUELO INTEGRADO L: 2.85 - 1.65 M. x A: 0.50 M. + SALPICADERO SEGÚN DETALLE DE PLANOS. INCLUYE SOPORTES EN TUBULARES DE ACERO INOXIDABLE.</v>
          </cell>
          <cell r="F134" t="str">
            <v>UN</v>
          </cell>
          <cell r="G134">
            <v>1563908.2352941176</v>
          </cell>
          <cell r="H134">
            <v>1</v>
          </cell>
          <cell r="I134">
            <v>1563908.2352941176</v>
          </cell>
          <cell r="J134">
            <v>0</v>
          </cell>
          <cell r="K134">
            <v>0</v>
          </cell>
          <cell r="L134">
            <v>0</v>
          </cell>
          <cell r="M134">
            <v>0</v>
          </cell>
          <cell r="N134">
            <v>1</v>
          </cell>
          <cell r="O134">
            <v>1563908.2352941176</v>
          </cell>
          <cell r="P134">
            <v>0</v>
          </cell>
        </row>
        <row r="135">
          <cell r="D135" t="str">
            <v>13-04-500</v>
          </cell>
          <cell r="E135" t="str">
            <v>DIVISION DE ORINAL EN ACERO INOXIDABLE TIPO SOCODA O EQUIVALENTE - A: 0.46 M. x H: 0.96 M. INCLUYE ANCLAJES A MUROS</v>
          </cell>
          <cell r="F135" t="str">
            <v>UN</v>
          </cell>
          <cell r="G135">
            <v>225764.99999999997</v>
          </cell>
          <cell r="H135">
            <v>2</v>
          </cell>
          <cell r="I135">
            <v>451529.99999999994</v>
          </cell>
          <cell r="J135">
            <v>0</v>
          </cell>
          <cell r="K135">
            <v>0</v>
          </cell>
          <cell r="L135">
            <v>0</v>
          </cell>
          <cell r="M135">
            <v>0</v>
          </cell>
          <cell r="N135">
            <v>2</v>
          </cell>
          <cell r="O135">
            <v>451529.99999999994</v>
          </cell>
          <cell r="P135">
            <v>0</v>
          </cell>
        </row>
        <row r="136">
          <cell r="D136" t="str">
            <v>14</v>
          </cell>
          <cell r="E136" t="str">
            <v>INSTALACIONES HIDROSANITARIAS</v>
          </cell>
          <cell r="F136">
            <v>0</v>
          </cell>
          <cell r="G136">
            <v>0</v>
          </cell>
          <cell r="H136">
            <v>0</v>
          </cell>
          <cell r="I136">
            <v>35602373.693906859</v>
          </cell>
          <cell r="J136">
            <v>0</v>
          </cell>
          <cell r="K136">
            <v>0</v>
          </cell>
          <cell r="L136">
            <v>0</v>
          </cell>
          <cell r="M136">
            <v>42945353.040056393</v>
          </cell>
          <cell r="N136">
            <v>0</v>
          </cell>
          <cell r="O136">
            <v>0</v>
          </cell>
          <cell r="P136">
            <v>78547726.733963266</v>
          </cell>
        </row>
        <row r="137">
          <cell r="D137" t="str">
            <v>14-05</v>
          </cell>
          <cell r="E137" t="str">
            <v>INSTALACIONES HIDRÁULICAS INTERNAS</v>
          </cell>
          <cell r="F137">
            <v>0</v>
          </cell>
          <cell r="G137">
            <v>0</v>
          </cell>
          <cell r="H137">
            <v>0</v>
          </cell>
          <cell r="I137">
            <v>6314994.8799999999</v>
          </cell>
          <cell r="J137">
            <v>0</v>
          </cell>
          <cell r="K137">
            <v>0</v>
          </cell>
          <cell r="L137">
            <v>0</v>
          </cell>
          <cell r="M137">
            <v>0</v>
          </cell>
          <cell r="N137">
            <v>0</v>
          </cell>
          <cell r="O137">
            <v>6314994.8799999999</v>
          </cell>
          <cell r="P137">
            <v>0</v>
          </cell>
        </row>
        <row r="138">
          <cell r="D138" t="str">
            <v>14-05-010</v>
          </cell>
          <cell r="E138" t="str">
            <v>SUMINISTRO, TRANSPORTE E INSTALACIÓN DE TUBERÍA PVC-P, RDE 9, 500 PSI, DIÁMETRO 1/2", INCLUYE TODOS LOS ACCESORIOS EN PVC DE DIÁMETRO 1/2"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8" t="str">
            <v>M</v>
          </cell>
          <cell r="G138">
            <v>7587</v>
          </cell>
          <cell r="H138">
            <v>29.490000000000002</v>
          </cell>
          <cell r="I138">
            <v>223740.63</v>
          </cell>
          <cell r="J138">
            <v>0</v>
          </cell>
          <cell r="K138">
            <v>0</v>
          </cell>
          <cell r="L138">
            <v>0</v>
          </cell>
          <cell r="M138">
            <v>0</v>
          </cell>
          <cell r="N138">
            <v>29.490000000000002</v>
          </cell>
          <cell r="O138">
            <v>223740.63</v>
          </cell>
          <cell r="P138">
            <v>0</v>
          </cell>
        </row>
        <row r="139">
          <cell r="D139" t="str">
            <v>14-05-020</v>
          </cell>
          <cell r="E139" t="str">
            <v>SUMINISTRO, TRANSPORTE E INSTALACIÓN DE TUBERÍA PVC-P, RDE 11, 400 PSI, DIÁMETRO 3/4", INCLUYE TODOS LOS ACCESORIOS EN PVC DE DIÁMETRO 3/4"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9" t="str">
            <v>M</v>
          </cell>
          <cell r="G139">
            <v>13307</v>
          </cell>
          <cell r="H139">
            <v>8.7999999999999989</v>
          </cell>
          <cell r="I139">
            <v>117101.59999999999</v>
          </cell>
          <cell r="J139">
            <v>0</v>
          </cell>
          <cell r="K139">
            <v>0</v>
          </cell>
          <cell r="L139">
            <v>0</v>
          </cell>
          <cell r="M139">
            <v>0</v>
          </cell>
          <cell r="N139">
            <v>8.7999999999999989</v>
          </cell>
          <cell r="O139">
            <v>117101.59999999999</v>
          </cell>
          <cell r="P139">
            <v>0</v>
          </cell>
        </row>
        <row r="140">
          <cell r="D140" t="str">
            <v>14-05-030</v>
          </cell>
          <cell r="E140" t="str">
            <v>SUMINISTRO, TRANSPORTE E INSTALACIÓN DE TUBERÍA PVC-P, RDE 13.5, 315 PSI, DIÁMETRO 1", INCLUYE TODOS LOS ACCESORIOS EN PVC DE DIÁMETRO 1"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0" t="str">
            <v>M</v>
          </cell>
          <cell r="G140">
            <v>13195</v>
          </cell>
          <cell r="H140">
            <v>48.67</v>
          </cell>
          <cell r="I140">
            <v>642200.65</v>
          </cell>
          <cell r="J140">
            <v>0</v>
          </cell>
          <cell r="K140">
            <v>0</v>
          </cell>
          <cell r="L140">
            <v>0</v>
          </cell>
          <cell r="M140">
            <v>0</v>
          </cell>
          <cell r="N140">
            <v>48.67</v>
          </cell>
          <cell r="O140">
            <v>642200.65</v>
          </cell>
          <cell r="P140">
            <v>0</v>
          </cell>
        </row>
        <row r="141">
          <cell r="D141" t="str">
            <v>14-05-040</v>
          </cell>
          <cell r="E141" t="str">
            <v>SUMINISTRO, TRANSPORTE E INSTALACIÓN DE TERMINAL CON CÁMARA DE AIRE, EN TUBERÍA DE COBRE TIPO "M", CON UN DIÁMETRO DE 1/2". INCLUYE SUMINISTRO Y TRANSPORTE DE LOS MATERIALES, CANCHE, ACCESORIOS DE COBRE Y PVC, SELLANTE, SOLDADURA, TEFLÓN, Y TODO LO NECESARIO PARA SU CORRECTA INSTALACIÓN Y FUNCIONAMIENTO.</v>
          </cell>
          <cell r="F141" t="str">
            <v>UN</v>
          </cell>
          <cell r="G141">
            <v>74751</v>
          </cell>
          <cell r="H141">
            <v>12</v>
          </cell>
          <cell r="I141">
            <v>897012</v>
          </cell>
          <cell r="J141">
            <v>0</v>
          </cell>
          <cell r="K141">
            <v>0</v>
          </cell>
          <cell r="L141">
            <v>0</v>
          </cell>
          <cell r="M141">
            <v>0</v>
          </cell>
          <cell r="N141">
            <v>12</v>
          </cell>
          <cell r="O141">
            <v>897012</v>
          </cell>
          <cell r="P141">
            <v>0</v>
          </cell>
        </row>
        <row r="142">
          <cell r="D142" t="str">
            <v>14-05-050</v>
          </cell>
          <cell r="E142" t="str">
            <v>SUMINISTRO, TRANSPORTE E INSTALACIÓN DE SALIDAS DE ABASTO EN DIÁMETRO DE 1/2"CON TUBERÍA  RDE 9, 500 PSI, INCLUYE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2" t="str">
            <v>UN</v>
          </cell>
          <cell r="G142">
            <v>28679</v>
          </cell>
          <cell r="H142">
            <v>23</v>
          </cell>
          <cell r="I142">
            <v>659617</v>
          </cell>
          <cell r="J142">
            <v>0</v>
          </cell>
          <cell r="K142">
            <v>0</v>
          </cell>
          <cell r="L142">
            <v>0</v>
          </cell>
          <cell r="M142">
            <v>0</v>
          </cell>
          <cell r="N142">
            <v>23</v>
          </cell>
          <cell r="O142">
            <v>659617</v>
          </cell>
          <cell r="P142">
            <v>0</v>
          </cell>
        </row>
        <row r="143">
          <cell r="D143" t="str">
            <v>14-05-060</v>
          </cell>
          <cell r="E143" t="str">
            <v>SUMINISTRO, TRANSPORTE E INSTALACIÓN DE LLAVE BOCA MANGUERA 1/2". SE ENTREGARÁ DEBIDAMENTE INSTALADA EN EL SENTIDO DE FLUJO REQUERIDO EN LOS DISEÑOS SIN PRESENCIA DE FUGAS NI FISURAS, SOMETIDA AL SISTEMA YA PRESURIZADO. INCLUYE TODOS LOS ELEMENTOS REQUERIDOS PARA SU CORRECTA INSTALACIÓN Y FUNCIONAMIENTO.</v>
          </cell>
          <cell r="F143" t="str">
            <v>UN</v>
          </cell>
          <cell r="G143">
            <v>35853</v>
          </cell>
          <cell r="H143">
            <v>3</v>
          </cell>
          <cell r="I143">
            <v>107559</v>
          </cell>
          <cell r="J143">
            <v>0</v>
          </cell>
          <cell r="K143">
            <v>0</v>
          </cell>
          <cell r="L143">
            <v>0</v>
          </cell>
          <cell r="M143">
            <v>0</v>
          </cell>
          <cell r="N143">
            <v>3</v>
          </cell>
          <cell r="O143">
            <v>107559</v>
          </cell>
          <cell r="P143">
            <v>0</v>
          </cell>
        </row>
        <row r="144">
          <cell r="D144" t="str">
            <v>14-05-070</v>
          </cell>
          <cell r="E144" t="str">
            <v>SUMINISTRO, TRANSPORTE E INSTALACIÓN DE VÁLVULA COMPUERTA MARCA RW 1/2" O EQUIVALENTE. SE ENTREGARÁ DEBIDAMENTE INSTALADA SIN PRESENCIA DE FUGAS NI FISURAS, SOMETIDA AL SISTEMA YA PRESURIZADO. INCLUYE TODOS LOS ELEMENTOS REQUERIDOS PARA SU CORRECTA INSTALACIÓN Y FUNCIONAMIENTO.</v>
          </cell>
          <cell r="F144" t="str">
            <v>UN</v>
          </cell>
          <cell r="G144">
            <v>46597</v>
          </cell>
          <cell r="H144">
            <v>2</v>
          </cell>
          <cell r="I144">
            <v>93194</v>
          </cell>
          <cell r="J144">
            <v>0</v>
          </cell>
          <cell r="K144">
            <v>0</v>
          </cell>
          <cell r="L144">
            <v>0</v>
          </cell>
          <cell r="M144">
            <v>0</v>
          </cell>
          <cell r="N144">
            <v>2</v>
          </cell>
          <cell r="O144">
            <v>93194</v>
          </cell>
          <cell r="P144">
            <v>0</v>
          </cell>
        </row>
        <row r="145">
          <cell r="D145" t="str">
            <v>14-05-080</v>
          </cell>
          <cell r="E145" t="str">
            <v>SUMINISTRO, TRANSPORTE E INSTALACIÓN DE VÁLVULA COMPUERTA MARCA RW 1" O EQUIVALENTE. SE ENTREGARÁ DEBIDAMENTE INSTALADA SIN PRESENCIA DE FUGAS NI FISURAS, SOMETIDA AL SISTEMA YA PRESURIZADO. INCLUYE TODOS LOS ELEMENTOS REQUERIDOS PARA SU CORRECTA INSTALACIÓN Y FUNCIONAMIENTO.</v>
          </cell>
          <cell r="F145" t="str">
            <v>UN</v>
          </cell>
          <cell r="G145">
            <v>76684</v>
          </cell>
          <cell r="H145">
            <v>1</v>
          </cell>
          <cell r="I145">
            <v>76684</v>
          </cell>
          <cell r="J145">
            <v>0</v>
          </cell>
          <cell r="K145">
            <v>0</v>
          </cell>
          <cell r="L145">
            <v>0</v>
          </cell>
          <cell r="M145">
            <v>0</v>
          </cell>
          <cell r="N145">
            <v>1</v>
          </cell>
          <cell r="O145">
            <v>76684</v>
          </cell>
          <cell r="P145">
            <v>0</v>
          </cell>
        </row>
        <row r="146">
          <cell r="D146" t="str">
            <v>14-05-090</v>
          </cell>
          <cell r="E146" t="str">
            <v>SUMINISTRO E INSTALACION DE TANQUE PLASTICO PAR ALMACENAMIENTO DE AGUA CON CAPACIDAD DE 1000 L.</v>
          </cell>
          <cell r="F146" t="str">
            <v>UN</v>
          </cell>
          <cell r="G146">
            <v>962886</v>
          </cell>
          <cell r="H146">
            <v>2</v>
          </cell>
          <cell r="I146">
            <v>1925772</v>
          </cell>
          <cell r="J146">
            <v>0</v>
          </cell>
          <cell r="K146">
            <v>0</v>
          </cell>
          <cell r="L146">
            <v>0</v>
          </cell>
          <cell r="M146">
            <v>0</v>
          </cell>
          <cell r="N146">
            <v>2</v>
          </cell>
          <cell r="O146">
            <v>1925772</v>
          </cell>
          <cell r="P146">
            <v>0</v>
          </cell>
        </row>
        <row r="147">
          <cell r="D147" t="str">
            <v>14-05-100</v>
          </cell>
          <cell r="E147" t="str">
            <v xml:space="preserve">SUMINISTRO, TRANSPORTE E INSTALACIÓN DE MEDIDOR EN 3/4" CON ACOMETIDA DE 1" (INCLUYE TUBERIA DE ACOMETIDA HASTA 6 M) INCLUYE CAJA DE ANDÉN, TEE PARTIDA O COLLAR DE DERIVACIÓN SEGÚN COMO SE REQUIERA, VÁLVULA DE INCORPORACIÓN, CODOS O MEDIOS CODOS DE COBRE, LLAVE DE CORTE UNIVERSAL, UNIVERSAL, MACHOS COBRE, FILTRO DE 1",VÁLVULA DE PASO, CHEQUE Y ACCESORIOS NECESARIOS PARA SU ADECUADA INSTALACIÓN DE ACUERDO A LAS NORMAS DE EE.PP.M. TODOS LOS ACCESORIOS SERÁN EN 1". </v>
          </cell>
          <cell r="F147" t="str">
            <v>M</v>
          </cell>
          <cell r="G147">
            <v>1572114</v>
          </cell>
          <cell r="H147">
            <v>1</v>
          </cell>
          <cell r="I147">
            <v>1572114</v>
          </cell>
          <cell r="J147">
            <v>0</v>
          </cell>
          <cell r="K147">
            <v>0</v>
          </cell>
          <cell r="L147">
            <v>0</v>
          </cell>
          <cell r="M147">
            <v>0</v>
          </cell>
          <cell r="N147">
            <v>1</v>
          </cell>
          <cell r="O147">
            <v>1572114</v>
          </cell>
          <cell r="P147">
            <v>0</v>
          </cell>
        </row>
        <row r="148">
          <cell r="D148" t="str">
            <v>14-10</v>
          </cell>
          <cell r="E148" t="str">
            <v>INSTALACIONES SANITARIAS Y STAR</v>
          </cell>
          <cell r="F148">
            <v>0</v>
          </cell>
          <cell r="G148">
            <v>0</v>
          </cell>
          <cell r="H148">
            <v>0</v>
          </cell>
          <cell r="I148">
            <v>27744510.733906861</v>
          </cell>
          <cell r="J148">
            <v>0</v>
          </cell>
          <cell r="K148">
            <v>0</v>
          </cell>
          <cell r="L148">
            <v>0</v>
          </cell>
          <cell r="M148">
            <v>0</v>
          </cell>
          <cell r="N148">
            <v>0</v>
          </cell>
          <cell r="O148">
            <v>27744510.733906861</v>
          </cell>
          <cell r="P148">
            <v>0</v>
          </cell>
        </row>
        <row r="149">
          <cell r="D149" t="str">
            <v>14-10-010</v>
          </cell>
          <cell r="E149" t="str">
            <v>SUMINISTRO, TRANSPORTE E INSTALACIÓN DE TUBERÍA PVC-SANITARIA, CON UN DIÁMETRO DE 2", PARA AGUAS RESIDUALES ENTERRADA Y/O EMPOTRADA POR LOSAS. INCLUYE SUMINISTRO Y TRANSPORTE DE LOS MATERIALES, ACCESORIOS, PEGANTE, LIMPIADOR Y TODOS LOS ELEMENTOS NECESARIOS PARA SU CORRECTA INSTALACIÓN Y FUNCIONAMIENTO. LA EXCAVACIÓN Y LOS LLENOS SE PAGARAN EN SU ÍTEM RESPECTIVO.</v>
          </cell>
          <cell r="F149" t="str">
            <v>M</v>
          </cell>
          <cell r="G149">
            <v>20918</v>
          </cell>
          <cell r="H149">
            <v>34.769999999999989</v>
          </cell>
          <cell r="I149">
            <v>727318.85999999975</v>
          </cell>
          <cell r="J149">
            <v>0</v>
          </cell>
          <cell r="K149">
            <v>0</v>
          </cell>
          <cell r="L149">
            <v>0</v>
          </cell>
          <cell r="M149">
            <v>0</v>
          </cell>
          <cell r="N149">
            <v>34.769999999999989</v>
          </cell>
          <cell r="O149">
            <v>727318.85999999975</v>
          </cell>
          <cell r="P149">
            <v>0</v>
          </cell>
        </row>
        <row r="150">
          <cell r="D150" t="str">
            <v>14-10-020</v>
          </cell>
          <cell r="E150"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0" t="str">
            <v>M</v>
          </cell>
          <cell r="G150">
            <v>36566</v>
          </cell>
          <cell r="H150">
            <v>4.6000000000000005</v>
          </cell>
          <cell r="I150">
            <v>168203.6</v>
          </cell>
          <cell r="J150">
            <v>0</v>
          </cell>
          <cell r="K150">
            <v>0</v>
          </cell>
          <cell r="L150">
            <v>0</v>
          </cell>
          <cell r="M150">
            <v>0</v>
          </cell>
          <cell r="N150">
            <v>4.6000000000000005</v>
          </cell>
          <cell r="O150">
            <v>168203.6</v>
          </cell>
          <cell r="P150">
            <v>0</v>
          </cell>
        </row>
        <row r="151">
          <cell r="D151" t="str">
            <v>14-10-030</v>
          </cell>
          <cell r="E151" t="str">
            <v>SUMINISTRO, TRANSPORTE E INSTALACIÓN DE TUBERÍA PVC-SANITARIA, CON UN DIÁMETRO DE 4",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1" t="str">
            <v>M</v>
          </cell>
          <cell r="G151">
            <v>51672</v>
          </cell>
          <cell r="H151">
            <v>11.7</v>
          </cell>
          <cell r="I151">
            <v>604562.39999999991</v>
          </cell>
          <cell r="J151">
            <v>0</v>
          </cell>
          <cell r="K151">
            <v>0</v>
          </cell>
          <cell r="L151">
            <v>0</v>
          </cell>
          <cell r="M151">
            <v>0</v>
          </cell>
          <cell r="N151">
            <v>11.7</v>
          </cell>
          <cell r="O151">
            <v>604562.39999999991</v>
          </cell>
          <cell r="P151">
            <v>0</v>
          </cell>
        </row>
        <row r="152">
          <cell r="D152" t="str">
            <v>14-10-040</v>
          </cell>
          <cell r="E152"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2" t="str">
            <v>M</v>
          </cell>
          <cell r="G152">
            <v>207031</v>
          </cell>
          <cell r="H152">
            <v>95.259999999999991</v>
          </cell>
          <cell r="I152">
            <v>19721773.059999999</v>
          </cell>
          <cell r="J152">
            <v>0</v>
          </cell>
          <cell r="K152">
            <v>0</v>
          </cell>
          <cell r="L152">
            <v>0</v>
          </cell>
          <cell r="M152">
            <v>0</v>
          </cell>
          <cell r="N152">
            <v>95.259999999999991</v>
          </cell>
          <cell r="O152">
            <v>19721773.059999999</v>
          </cell>
          <cell r="P152">
            <v>0</v>
          </cell>
        </row>
        <row r="153">
          <cell r="D153" t="str">
            <v>14-10-050</v>
          </cell>
          <cell r="E153" t="str">
            <v>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3" t="str">
            <v>UN</v>
          </cell>
          <cell r="G153">
            <v>59295</v>
          </cell>
          <cell r="H153">
            <v>20</v>
          </cell>
          <cell r="I153">
            <v>1185900</v>
          </cell>
          <cell r="J153">
            <v>0</v>
          </cell>
          <cell r="K153">
            <v>0</v>
          </cell>
          <cell r="L153">
            <v>0</v>
          </cell>
          <cell r="M153">
            <v>0</v>
          </cell>
          <cell r="N153">
            <v>20</v>
          </cell>
          <cell r="O153">
            <v>1185900</v>
          </cell>
          <cell r="P153">
            <v>0</v>
          </cell>
        </row>
        <row r="154">
          <cell r="D154" t="str">
            <v>14-10-060</v>
          </cell>
          <cell r="E154"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4" t="str">
            <v>UN</v>
          </cell>
          <cell r="G154">
            <v>105619</v>
          </cell>
          <cell r="H154">
            <v>8</v>
          </cell>
          <cell r="I154">
            <v>844952</v>
          </cell>
          <cell r="J154">
            <v>0</v>
          </cell>
          <cell r="K154">
            <v>0</v>
          </cell>
          <cell r="L154">
            <v>0</v>
          </cell>
          <cell r="M154">
            <v>0</v>
          </cell>
          <cell r="N154">
            <v>8</v>
          </cell>
          <cell r="O154">
            <v>844952</v>
          </cell>
          <cell r="P154">
            <v>0</v>
          </cell>
        </row>
        <row r="155">
          <cell r="D155" t="str">
            <v>14-10-070</v>
          </cell>
          <cell r="E155"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55" t="str">
            <v>UN</v>
          </cell>
          <cell r="G155">
            <v>470527</v>
          </cell>
          <cell r="H155">
            <v>2</v>
          </cell>
          <cell r="I155">
            <v>941054</v>
          </cell>
          <cell r="J155">
            <v>0</v>
          </cell>
          <cell r="K155">
            <v>0</v>
          </cell>
          <cell r="L155">
            <v>0</v>
          </cell>
          <cell r="M155">
            <v>0</v>
          </cell>
          <cell r="N155">
            <v>2</v>
          </cell>
          <cell r="O155">
            <v>941054</v>
          </cell>
          <cell r="P155">
            <v>0</v>
          </cell>
        </row>
        <row r="156">
          <cell r="D156" t="str">
            <v>14-10-080</v>
          </cell>
          <cell r="E156" t="str">
            <v>CONSTRUCCION DE CAÑUELA B: 0,3 M. INCLUYE EXCAVACION MANUAL Y ACABADOS EN CONCRETO DE 17 MPA</v>
          </cell>
          <cell r="F156" t="str">
            <v>M</v>
          </cell>
          <cell r="G156">
            <v>63626</v>
          </cell>
          <cell r="H156">
            <v>1.3</v>
          </cell>
          <cell r="I156">
            <v>82713.8</v>
          </cell>
          <cell r="J156">
            <v>0</v>
          </cell>
          <cell r="K156">
            <v>0</v>
          </cell>
          <cell r="L156">
            <v>0</v>
          </cell>
          <cell r="M156">
            <v>0</v>
          </cell>
          <cell r="N156">
            <v>1.3</v>
          </cell>
          <cell r="O156">
            <v>82713.8</v>
          </cell>
          <cell r="P156">
            <v>0</v>
          </cell>
        </row>
        <row r="157">
          <cell r="D157" t="str">
            <v>14-10-090</v>
          </cell>
          <cell r="E157"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57" t="str">
            <v>M3</v>
          </cell>
          <cell r="G157">
            <v>55926</v>
          </cell>
          <cell r="H157">
            <v>27.697199999999995</v>
          </cell>
          <cell r="I157">
            <v>1548993.6071999997</v>
          </cell>
          <cell r="J157">
            <v>0</v>
          </cell>
          <cell r="K157">
            <v>0</v>
          </cell>
          <cell r="L157">
            <v>0</v>
          </cell>
          <cell r="M157">
            <v>0</v>
          </cell>
          <cell r="N157">
            <v>27.697199999999995</v>
          </cell>
          <cell r="O157">
            <v>1548993.6071999997</v>
          </cell>
          <cell r="P157">
            <v>0</v>
          </cell>
        </row>
        <row r="158">
          <cell r="D158" t="str">
            <v>14-10-100</v>
          </cell>
          <cell r="E158" t="str">
            <v>SUMINISTRO, TRANSPORTE Y COLOCACIÓN DE BASE GRANULAR DE MÁXIMO Ø 1½", REACOMODADO CON MEDIOS MECÁNICOS Y COMPACTADO AL 100% MÍNIMO DEL ENSAYO DEL PROCTOR MODIFICADO, SEGÚN NORMAS PARA LA CONSTRUCCIÓN DE PAVIMENTOS DEL INVIAS, Y TODO LO NECESARIO PARA SU CORRECTA CONSTRUCCIÓN Y FUNCIONAMIENTO. SU MEDIDA SERÁ TOMADA EN SITIO YA COMPACTADO.</v>
          </cell>
          <cell r="F158" t="str">
            <v>M3</v>
          </cell>
          <cell r="G158">
            <v>100354</v>
          </cell>
          <cell r="H158">
            <v>7.1191638839156512</v>
          </cell>
          <cell r="I158">
            <v>714436.57240647124</v>
          </cell>
          <cell r="J158">
            <v>0</v>
          </cell>
          <cell r="K158">
            <v>0</v>
          </cell>
          <cell r="L158">
            <v>0</v>
          </cell>
          <cell r="M158">
            <v>0</v>
          </cell>
          <cell r="N158">
            <v>7.1191638839156512</v>
          </cell>
          <cell r="O158">
            <v>714436.57240647124</v>
          </cell>
          <cell r="P158">
            <v>0</v>
          </cell>
        </row>
        <row r="159">
          <cell r="D159" t="str">
            <v>14-10-110</v>
          </cell>
          <cell r="E159" t="str">
            <v xml:space="preserve">LLENOS EN ARENILLA, COMPACTADOS MECÁNICAMENTE HASTA OBTENER UNA DENSIDAD DEL 98% DE LA MÁXIMA OBTENIDA EN EL ENSAYO DEL PRÓCTOR MODIFICADO. INCLUYE EL SUMINISTRO, TRANSPORTE, COLOCACIÓN DE LA ARENILLA, LA COMPACTACIÓN </v>
          </cell>
          <cell r="F159" t="str">
            <v>M3</v>
          </cell>
          <cell r="G159">
            <v>42898</v>
          </cell>
          <cell r="H159">
            <v>4.7461092559437672</v>
          </cell>
          <cell r="I159">
            <v>203598.59486147572</v>
          </cell>
          <cell r="J159">
            <v>0</v>
          </cell>
          <cell r="K159">
            <v>0</v>
          </cell>
          <cell r="L159">
            <v>0</v>
          </cell>
          <cell r="M159">
            <v>0</v>
          </cell>
          <cell r="N159">
            <v>4.7461092559437672</v>
          </cell>
          <cell r="O159">
            <v>203598.59486147572</v>
          </cell>
          <cell r="P159">
            <v>0</v>
          </cell>
        </row>
        <row r="160">
          <cell r="D160" t="str">
            <v>14-10-120</v>
          </cell>
          <cell r="E160" t="str">
            <v>LLENOS EN MATERIAL PROVENIENTES DE LA EXCAVACIÓN, COMPACTADOS MECÁNICAMENTE HASTA OBTENER UNA DENSIDAD DEL 95% DE LA MÁXIMA OBTENIDA EN EL ENSAYO DEL PRÓCTOR MODIFICADO. INCLUYE TRANSPORTE INTERNO. SU MEDIDA SERÁ EN SITIO YA COMPACTADO.</v>
          </cell>
          <cell r="F160" t="str">
            <v>M3</v>
          </cell>
          <cell r="G160">
            <v>17806</v>
          </cell>
          <cell r="H160">
            <v>14.911926860140579</v>
          </cell>
          <cell r="I160">
            <v>265521.76967166312</v>
          </cell>
          <cell r="J160">
            <v>0</v>
          </cell>
          <cell r="K160">
            <v>0</v>
          </cell>
          <cell r="L160">
            <v>0</v>
          </cell>
          <cell r="M160">
            <v>0</v>
          </cell>
          <cell r="N160">
            <v>14.911926860140579</v>
          </cell>
          <cell r="O160">
            <v>265521.76967166312</v>
          </cell>
          <cell r="P160">
            <v>0</v>
          </cell>
        </row>
        <row r="161">
          <cell r="D161" t="str">
            <v>14-10-130</v>
          </cell>
          <cell r="E161"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61" t="str">
            <v>M3</v>
          </cell>
          <cell r="G161">
            <v>26000</v>
          </cell>
          <cell r="H161">
            <v>13.80809499104817</v>
          </cell>
          <cell r="I161">
            <v>359010.46976725245</v>
          </cell>
          <cell r="J161">
            <v>0</v>
          </cell>
          <cell r="K161">
            <v>0</v>
          </cell>
          <cell r="L161">
            <v>0</v>
          </cell>
          <cell r="M161">
            <v>0</v>
          </cell>
          <cell r="N161">
            <v>13.80809499104817</v>
          </cell>
          <cell r="O161">
            <v>359010.46976725245</v>
          </cell>
          <cell r="P161">
            <v>0</v>
          </cell>
        </row>
        <row r="162">
          <cell r="D162" t="str">
            <v>14-10-140</v>
          </cell>
          <cell r="E162" t="str">
            <v xml:space="preserve">S.T.C DE  DE TRAMPA GRASA DE 205 L. INCLUYE SOPORTES, ACCESORIOS, TUBERIAS Y TODOS LOS ELEMENTOS NECESARIOS PARA SU CORRECTO FUNCIONAMIENTO. </v>
          </cell>
          <cell r="F162" t="str">
            <v>UN</v>
          </cell>
          <cell r="G162">
            <v>376472</v>
          </cell>
          <cell r="H162">
            <v>1</v>
          </cell>
          <cell r="I162">
            <v>376472</v>
          </cell>
          <cell r="J162">
            <v>0</v>
          </cell>
          <cell r="K162">
            <v>0</v>
          </cell>
          <cell r="L162">
            <v>0</v>
          </cell>
          <cell r="M162">
            <v>0</v>
          </cell>
          <cell r="N162">
            <v>1</v>
          </cell>
          <cell r="O162">
            <v>376472</v>
          </cell>
          <cell r="P162">
            <v>0</v>
          </cell>
        </row>
        <row r="163">
          <cell r="D163" t="str">
            <v>14-15</v>
          </cell>
          <cell r="E163" t="str">
            <v>INSTALACIONES DE AGUAS LLUVIAS</v>
          </cell>
          <cell r="F163">
            <v>0</v>
          </cell>
          <cell r="G163">
            <v>0</v>
          </cell>
          <cell r="H163">
            <v>0</v>
          </cell>
          <cell r="I163">
            <v>0</v>
          </cell>
          <cell r="J163">
            <v>0</v>
          </cell>
          <cell r="K163">
            <v>0</v>
          </cell>
          <cell r="L163">
            <v>0</v>
          </cell>
          <cell r="M163">
            <v>42945353.040056393</v>
          </cell>
          <cell r="N163">
            <v>0</v>
          </cell>
          <cell r="O163">
            <v>42945353.040056393</v>
          </cell>
          <cell r="P163">
            <v>0</v>
          </cell>
        </row>
        <row r="164">
          <cell r="D164" t="str">
            <v>14-15-010</v>
          </cell>
          <cell r="E164" t="str">
            <v>SUMINISTRO, TRANSPORTE E INSTALACIÓN DE TUBERÍA PVC-SANITARIA, COLGADA O EN BAJANTE CON UN DIÁMETRO DE 3",  DE AGUAS RESIDUALES. INCLUYE SUMINISTRO Y TRANSPORTE DE LOS MATERIALES, BOCAS, ACCESORIOS, PEGANTE, LIMPIADOR, WASH PRIMER, ACABADO EN ESMALTE MATE, COLOR A DEFINIR POR PARTE DE INTERVENTORÍA, ANDAMIOS, ABRAZADERAS Y TODOS LOS ELEMENTOS NECESARIOS PARA SU CORRECTA INSTALACIÓN Y FUNCIONAMIENTO.</v>
          </cell>
          <cell r="F164" t="str">
            <v>M</v>
          </cell>
          <cell r="G164">
            <v>27622</v>
          </cell>
          <cell r="H164">
            <v>0</v>
          </cell>
          <cell r="I164">
            <v>0</v>
          </cell>
          <cell r="J164">
            <v>0</v>
          </cell>
          <cell r="K164">
            <v>0</v>
          </cell>
          <cell r="L164">
            <v>39.599999999999994</v>
          </cell>
          <cell r="M164">
            <v>1093831.2</v>
          </cell>
          <cell r="N164">
            <v>39.599999999999994</v>
          </cell>
          <cell r="O164">
            <v>1093831.2</v>
          </cell>
          <cell r="P164">
            <v>0</v>
          </cell>
        </row>
        <row r="165">
          <cell r="D165" t="str">
            <v>14-15-020</v>
          </cell>
          <cell r="E165"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5" t="str">
            <v>M</v>
          </cell>
          <cell r="G165">
            <v>27403</v>
          </cell>
          <cell r="H165">
            <v>0</v>
          </cell>
          <cell r="I165">
            <v>0</v>
          </cell>
          <cell r="J165">
            <v>0</v>
          </cell>
          <cell r="K165">
            <v>0</v>
          </cell>
          <cell r="L165">
            <v>14.600000000000001</v>
          </cell>
          <cell r="M165">
            <v>400083.80000000005</v>
          </cell>
          <cell r="N165">
            <v>14.600000000000001</v>
          </cell>
          <cell r="O165">
            <v>400083.80000000005</v>
          </cell>
          <cell r="P165">
            <v>0</v>
          </cell>
        </row>
        <row r="166">
          <cell r="D166" t="str">
            <v>14-15-030</v>
          </cell>
          <cell r="E166"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6" t="str">
            <v>M</v>
          </cell>
          <cell r="G166">
            <v>101377</v>
          </cell>
          <cell r="H166">
            <v>0</v>
          </cell>
          <cell r="I166">
            <v>0</v>
          </cell>
          <cell r="J166">
            <v>0</v>
          </cell>
          <cell r="K166">
            <v>0</v>
          </cell>
          <cell r="L166">
            <v>162.55000000000001</v>
          </cell>
          <cell r="M166">
            <v>16478831.350000001</v>
          </cell>
          <cell r="N166">
            <v>162.55000000000001</v>
          </cell>
          <cell r="O166">
            <v>16478831.350000001</v>
          </cell>
          <cell r="P166">
            <v>0</v>
          </cell>
        </row>
        <row r="167">
          <cell r="D167" t="str">
            <v>14-15-040</v>
          </cell>
          <cell r="E167" t="str">
            <v>SUMINISTRO, TRANSPORTE E INSTALACIÓN DE TRAGANTE DOBLE 3", INCLUYE WASH PRIMER Y ACABADO EN EL MISMO MATERIAL DE LA CANOA, LOS ACCESORIOS VERTICALES DESPUÉS DE LA TEE O CODO DE LA TUBERÍA HORIZONTAL DE AGUAS LLUVIAS HASTA LA CANOA. ESTOS DEBERÁN ESTAR CORRECTAMENTE PEGADOS USANDO LIMPIADOR Y SOLDADURA APROPIADOS Y SOLDADOS CORRECTAMENTE A LA CANOA, SIN PRESENTAR FUGAS, FISURAS O CUALQUIER OTRA CLASE DE ANOMALÍA. INCLUYE ADEMÁS LAS PERFORACIONES (CANCHAS) DE PAREDES O PISOS QUE LO REQUIERAN INCLUYENDO CARGUE, TRANSPORTE Y BOTADA DE ESCOMBROS EN BOTADEROS OFICIALES O DONDE INDIQUE LA INTERVENTORÍA.</v>
          </cell>
          <cell r="F167" t="str">
            <v>UN</v>
          </cell>
          <cell r="G167">
            <v>87643</v>
          </cell>
          <cell r="H167">
            <v>0</v>
          </cell>
          <cell r="I167">
            <v>0</v>
          </cell>
          <cell r="J167">
            <v>0</v>
          </cell>
          <cell r="K167">
            <v>0</v>
          </cell>
          <cell r="L167">
            <v>25</v>
          </cell>
          <cell r="M167">
            <v>2191075</v>
          </cell>
          <cell r="N167">
            <v>25</v>
          </cell>
          <cell r="O167">
            <v>2191075</v>
          </cell>
          <cell r="P167">
            <v>0</v>
          </cell>
        </row>
        <row r="168">
          <cell r="D168" t="str">
            <v>14-15-050</v>
          </cell>
          <cell r="E168" t="str">
            <v>SUMINISTRO, TRANSPORTE E INSTALACIÓN DE (CANOA) CANAL EN LAMINA CALIBRE 18 DE 6", PARA AGUAS LLUVIAS. INCLUYE SUMINISTRO Y TRANSPORTE DE LOS MATERIALES, ACCESORIOS, LIMPIADOR Y TODOS LOS ELEMENTOS NECESARIOS PARA SU CORRECTA INSTALACIÓN Y FUNCIONAMIENTO.</v>
          </cell>
          <cell r="F168" t="str">
            <v>ML</v>
          </cell>
          <cell r="G168">
            <v>54433</v>
          </cell>
          <cell r="H168">
            <v>0</v>
          </cell>
          <cell r="I168">
            <v>0</v>
          </cell>
          <cell r="J168">
            <v>0</v>
          </cell>
          <cell r="K168">
            <v>0</v>
          </cell>
          <cell r="L168">
            <v>64.239999999999995</v>
          </cell>
          <cell r="M168">
            <v>3496775.92</v>
          </cell>
          <cell r="N168">
            <v>64.239999999999995</v>
          </cell>
          <cell r="O168">
            <v>3496775.92</v>
          </cell>
          <cell r="P168">
            <v>0</v>
          </cell>
        </row>
        <row r="169">
          <cell r="D169" t="str">
            <v>14-15-060</v>
          </cell>
          <cell r="E169" t="str">
            <v>SUMINISTRO, TRANSPORTE E INSTALACIÓN DE (CANOA) CANAL EN LAMINA CALIBRE 18 DE 3", PARA AGUAS LLUVIAS. INCLUYE SUMINISTRO Y TRANSPORTE DE LOS MATERIALES, ACCESORIOS, LIMPIADOR Y TODOS LOS ELEMENTOS NECESARIOS PARA SU CORRECTA INSTALACIÓN Y FUNCIONAMIENTO.</v>
          </cell>
          <cell r="F169" t="str">
            <v>ML</v>
          </cell>
          <cell r="G169">
            <v>47534</v>
          </cell>
          <cell r="H169">
            <v>0</v>
          </cell>
          <cell r="I169">
            <v>0</v>
          </cell>
          <cell r="J169">
            <v>0</v>
          </cell>
          <cell r="K169">
            <v>0</v>
          </cell>
          <cell r="L169">
            <v>53.13</v>
          </cell>
          <cell r="M169">
            <v>2525481.42</v>
          </cell>
          <cell r="N169">
            <v>53.13</v>
          </cell>
          <cell r="O169">
            <v>2525481.42</v>
          </cell>
          <cell r="P169">
            <v>0</v>
          </cell>
        </row>
        <row r="170">
          <cell r="D170" t="str">
            <v>14-15-070</v>
          </cell>
          <cell r="E170"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70" t="str">
            <v>UN</v>
          </cell>
          <cell r="G170">
            <v>105619</v>
          </cell>
          <cell r="H170">
            <v>0</v>
          </cell>
          <cell r="I170">
            <v>0</v>
          </cell>
          <cell r="J170">
            <v>0</v>
          </cell>
          <cell r="K170">
            <v>0</v>
          </cell>
          <cell r="L170">
            <v>1</v>
          </cell>
          <cell r="M170">
            <v>105619</v>
          </cell>
          <cell r="N170">
            <v>1</v>
          </cell>
          <cell r="O170">
            <v>105619</v>
          </cell>
          <cell r="P170">
            <v>0</v>
          </cell>
        </row>
        <row r="171">
          <cell r="D171" t="str">
            <v>14-15-080</v>
          </cell>
          <cell r="E171"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71" t="str">
            <v>UN</v>
          </cell>
          <cell r="G171">
            <v>470527</v>
          </cell>
          <cell r="H171">
            <v>0</v>
          </cell>
          <cell r="I171">
            <v>0</v>
          </cell>
          <cell r="J171">
            <v>0</v>
          </cell>
          <cell r="K171">
            <v>0</v>
          </cell>
          <cell r="L171">
            <v>7</v>
          </cell>
          <cell r="M171">
            <v>3293689</v>
          </cell>
          <cell r="N171">
            <v>7</v>
          </cell>
          <cell r="O171">
            <v>3293689</v>
          </cell>
          <cell r="P171">
            <v>0</v>
          </cell>
        </row>
        <row r="172">
          <cell r="D172" t="str">
            <v>14-15-090</v>
          </cell>
          <cell r="E172" t="str">
            <v xml:space="preserve">CONSTRUCCIÓN DE CÁRCAMO LINEAL DE 40X40 (MEDIDAS EXTERNAS) CM  EN CONCRETO DE 21 MPA., CON UN ESPESOR DE 8 CM.  INCLUYE SUMINISTRO, TRANSPORTE Y COLOCACIÓN DEL CONCRETO, </v>
          </cell>
          <cell r="F172" t="str">
            <v>ML</v>
          </cell>
          <cell r="G172">
            <v>91178</v>
          </cell>
          <cell r="H172">
            <v>0</v>
          </cell>
          <cell r="I172">
            <v>0</v>
          </cell>
          <cell r="J172">
            <v>0</v>
          </cell>
          <cell r="K172">
            <v>0</v>
          </cell>
          <cell r="L172">
            <v>65.37</v>
          </cell>
          <cell r="M172">
            <v>5960305.8600000003</v>
          </cell>
          <cell r="N172">
            <v>65.37</v>
          </cell>
          <cell r="O172">
            <v>5960305.8600000003</v>
          </cell>
          <cell r="P172">
            <v>0</v>
          </cell>
        </row>
        <row r="173">
          <cell r="D173" t="str">
            <v>14-15-100</v>
          </cell>
          <cell r="E173" t="str">
            <v xml:space="preserve">SUMINISTRO, TRANSPORTE Y COLOCACIÓN DE TAPA DE CÁRCAMO DE 30*50 CM. PREFABRICADA EN CONCRETO DE 21MPA. INCLUYE ACERO DE REFUERZO Y TODO LO NECESARIO PARA SU CORRECTA CONSTRUCCIÓN Y FUNCIONAMIENTO. </v>
          </cell>
          <cell r="F173" t="str">
            <v>ML</v>
          </cell>
          <cell r="G173">
            <v>45773</v>
          </cell>
          <cell r="H173">
            <v>0</v>
          </cell>
          <cell r="I173">
            <v>0</v>
          </cell>
          <cell r="J173">
            <v>0</v>
          </cell>
          <cell r="K173">
            <v>0</v>
          </cell>
          <cell r="L173">
            <v>65.37</v>
          </cell>
          <cell r="M173">
            <v>2992181.0100000002</v>
          </cell>
          <cell r="N173">
            <v>65.37</v>
          </cell>
          <cell r="O173">
            <v>2992181.0100000002</v>
          </cell>
          <cell r="P173">
            <v>0</v>
          </cell>
        </row>
        <row r="174">
          <cell r="D174" t="str">
            <v>14-15-110</v>
          </cell>
          <cell r="E174" t="str">
            <v>CONSTRUCCION DE CAÑUELA B: 0,3 M. INCLUYE EXCAVACION MANUAL Y ACABADOS EN CONCRETO DE 17 MPA</v>
          </cell>
          <cell r="F174" t="str">
            <v>M</v>
          </cell>
          <cell r="G174">
            <v>63626</v>
          </cell>
          <cell r="H174">
            <v>0</v>
          </cell>
          <cell r="I174">
            <v>0</v>
          </cell>
          <cell r="J174">
            <v>0</v>
          </cell>
          <cell r="K174">
            <v>0</v>
          </cell>
          <cell r="L174">
            <v>4.1999999999999993</v>
          </cell>
          <cell r="M174">
            <v>267229.19999999995</v>
          </cell>
          <cell r="N174">
            <v>4.1999999999999993</v>
          </cell>
          <cell r="O174">
            <v>267229.19999999995</v>
          </cell>
          <cell r="P174">
            <v>0</v>
          </cell>
        </row>
        <row r="175">
          <cell r="D175" t="str">
            <v>14-15-120</v>
          </cell>
          <cell r="E175"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75" t="str">
            <v>M3</v>
          </cell>
          <cell r="G175">
            <v>55926</v>
          </cell>
          <cell r="H175">
            <v>0</v>
          </cell>
          <cell r="I175">
            <v>0</v>
          </cell>
          <cell r="J175">
            <v>0</v>
          </cell>
          <cell r="K175">
            <v>0</v>
          </cell>
          <cell r="L175">
            <v>42.116000000000007</v>
          </cell>
          <cell r="M175">
            <v>2355379.4160000002</v>
          </cell>
          <cell r="N175">
            <v>42.116000000000007</v>
          </cell>
          <cell r="O175">
            <v>2355379.4160000002</v>
          </cell>
          <cell r="P175">
            <v>0</v>
          </cell>
        </row>
        <row r="176">
          <cell r="D176" t="str">
            <v>14-15-130</v>
          </cell>
          <cell r="E176" t="str">
            <v xml:space="preserve">LLENOS EN ARENILLA, COMPACTADOS MECÁNICAMENTE HASTA OBTENER UNA DENSIDAD DEL 98% DE LA MÁXIMA OBTENIDA EN EL ENSAYO DEL PRÓCTOR MODIFICADO. INCLUYE EL SUMINISTRO, TRANSPORTE, COLOCACIÓN DE LA ARENILLA, LA COMPACTACIÓN </v>
          </cell>
          <cell r="F176">
            <v>0</v>
          </cell>
          <cell r="G176">
            <v>42898</v>
          </cell>
          <cell r="H176">
            <v>0</v>
          </cell>
          <cell r="I176">
            <v>0</v>
          </cell>
          <cell r="J176">
            <v>0</v>
          </cell>
          <cell r="K176">
            <v>0</v>
          </cell>
          <cell r="L176">
            <v>13.891819263278643</v>
          </cell>
          <cell r="M176">
            <v>595931.26275612728</v>
          </cell>
          <cell r="N176">
            <v>13.891819263278643</v>
          </cell>
          <cell r="O176">
            <v>595931.26275612728</v>
          </cell>
          <cell r="P176">
            <v>0</v>
          </cell>
        </row>
        <row r="177">
          <cell r="D177" t="str">
            <v>14-15-140</v>
          </cell>
          <cell r="E177" t="str">
            <v>LLENOS EN MATERIAL PROVENIENTES DE LA EXCAVACIÓN, COMPACTADOS MECÁNICAMENTE HASTA OBTENER UNA DENSIDAD DEL 95% DE LA MÁXIMA OBTENIDA EN EL ENSAYO DEL PRÓCTOR MODIFICADO. INCLUYE TRANSPORTE INTERNO. SU MEDIDA SERÁ EN SITIO YA COMPACTADO.</v>
          </cell>
          <cell r="F177">
            <v>0</v>
          </cell>
          <cell r="G177">
            <v>17806</v>
          </cell>
          <cell r="H177">
            <v>0</v>
          </cell>
          <cell r="I177">
            <v>0</v>
          </cell>
          <cell r="J177">
            <v>0</v>
          </cell>
          <cell r="K177">
            <v>0</v>
          </cell>
          <cell r="L177">
            <v>9.2612128421857616</v>
          </cell>
          <cell r="M177">
            <v>164905.15586795966</v>
          </cell>
          <cell r="N177">
            <v>9.2612128421857616</v>
          </cell>
          <cell r="O177">
            <v>164905.15586795966</v>
          </cell>
          <cell r="P177">
            <v>0</v>
          </cell>
        </row>
        <row r="178">
          <cell r="D178" t="str">
            <v>14-15-150</v>
          </cell>
          <cell r="E178" t="str">
            <v>LLENOS EN MATERIAL PROVENIENTES DE LA EXCAVACIÓN, COMPACTADOS MECÁNICAMENTE HASTA OBTENER UNA DENSIDAD DEL 95% DE LA MÁXIMA OBTENIDA EN EL ENSAYO DEL PRÓCTOR MODIFICADO. INCLUYE TRANSPORTE INTERNO. SU MEDIDA SERÁ EN SITIO YA COMPACTADO.</v>
          </cell>
          <cell r="F178" t="str">
            <v>M3</v>
          </cell>
          <cell r="G178">
            <v>17806</v>
          </cell>
          <cell r="H178">
            <v>0</v>
          </cell>
          <cell r="I178">
            <v>0</v>
          </cell>
          <cell r="J178">
            <v>0</v>
          </cell>
          <cell r="K178">
            <v>0</v>
          </cell>
          <cell r="L178">
            <v>15.435354736976272</v>
          </cell>
          <cell r="M178">
            <v>274841.92644659948</v>
          </cell>
          <cell r="N178">
            <v>15.435354736976272</v>
          </cell>
          <cell r="O178">
            <v>274841.92644659948</v>
          </cell>
          <cell r="P178">
            <v>0</v>
          </cell>
        </row>
        <row r="179">
          <cell r="D179" t="str">
            <v>14-15-160</v>
          </cell>
          <cell r="E179"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79" t="str">
            <v>M3</v>
          </cell>
          <cell r="G179">
            <v>26000</v>
          </cell>
          <cell r="H179">
            <v>0</v>
          </cell>
          <cell r="I179">
            <v>0</v>
          </cell>
          <cell r="J179">
            <v>0</v>
          </cell>
          <cell r="K179">
            <v>0</v>
          </cell>
          <cell r="L179">
            <v>28.815096884065635</v>
          </cell>
          <cell r="M179">
            <v>749192.5189857065</v>
          </cell>
          <cell r="N179">
            <v>28.815096884065635</v>
          </cell>
          <cell r="O179">
            <v>749192.5189857065</v>
          </cell>
          <cell r="P179">
            <v>0</v>
          </cell>
        </row>
        <row r="180">
          <cell r="D180" t="str">
            <v>14-20</v>
          </cell>
          <cell r="E180" t="str">
            <v>RED  DE GAS</v>
          </cell>
          <cell r="F180">
            <v>0</v>
          </cell>
          <cell r="G180">
            <v>0</v>
          </cell>
          <cell r="H180">
            <v>0</v>
          </cell>
          <cell r="I180">
            <v>953728.08000000007</v>
          </cell>
          <cell r="J180">
            <v>0</v>
          </cell>
          <cell r="K180">
            <v>0</v>
          </cell>
          <cell r="L180">
            <v>0</v>
          </cell>
          <cell r="M180">
            <v>0</v>
          </cell>
          <cell r="N180">
            <v>0</v>
          </cell>
          <cell r="O180">
            <v>953728.08000000007</v>
          </cell>
          <cell r="P180">
            <v>0</v>
          </cell>
        </row>
        <row r="181">
          <cell r="D181" t="str">
            <v>14-20-010</v>
          </cell>
          <cell r="E181" t="str">
            <v>SUMINISTRO, TRANSPORTE E INSTALACIÓN DE TUBERÍA DE PE-AL-PE GAS  Ø 1/2". INCLUYE SUMINISTRO Y TRANSPORTE DE LOS MATERIALES, ACCESORIOS, TODO LO NECESARIO PARA SU CORRECTA INSTALACIÓN Y FUNCIONAMIENTO.</v>
          </cell>
          <cell r="F181" t="str">
            <v>M</v>
          </cell>
          <cell r="G181">
            <v>21364</v>
          </cell>
          <cell r="H181">
            <v>10.72</v>
          </cell>
          <cell r="I181">
            <v>229022.08000000002</v>
          </cell>
          <cell r="J181">
            <v>0</v>
          </cell>
          <cell r="K181">
            <v>0</v>
          </cell>
          <cell r="L181">
            <v>0</v>
          </cell>
          <cell r="M181">
            <v>0</v>
          </cell>
          <cell r="N181">
            <v>10.72</v>
          </cell>
          <cell r="O181">
            <v>229022.08000000002</v>
          </cell>
          <cell r="P181">
            <v>0</v>
          </cell>
        </row>
        <row r="182">
          <cell r="D182" t="str">
            <v>14-20-020</v>
          </cell>
          <cell r="E182" t="str">
            <v>SUMINISTRO, TRANSPORTE E INSTALACIÓN DE REGULADOR ETAPA ÚNICA, TIPO HUMCAR O EQUIVALENTE MODELO R4UE, PRESIÓN DE ENTRADA ENTRE 1-4 BAR Y PRESIÓN DE SALIDA ENTRE 0.018 - 0.023 BAR, CAUDAL MÁXIMO DE 5M3/H. INCLUYE SUMINISTRO Y TRANSPORTE DE LOS MATERIALES Y TODO LO NECESARIO PARA SU CORRECTA INSTALACIÓN Y FUNCIONAMIENTO.</v>
          </cell>
          <cell r="F182" t="str">
            <v>UN</v>
          </cell>
          <cell r="G182">
            <v>90431</v>
          </cell>
          <cell r="H182">
            <v>1</v>
          </cell>
          <cell r="I182">
            <v>90431</v>
          </cell>
          <cell r="J182">
            <v>0</v>
          </cell>
          <cell r="K182">
            <v>0</v>
          </cell>
          <cell r="L182">
            <v>0</v>
          </cell>
          <cell r="M182">
            <v>0</v>
          </cell>
          <cell r="N182">
            <v>1</v>
          </cell>
          <cell r="O182">
            <v>90431</v>
          </cell>
          <cell r="P182">
            <v>0</v>
          </cell>
        </row>
        <row r="183">
          <cell r="D183" t="str">
            <v>14-20-030</v>
          </cell>
          <cell r="E183" t="str">
            <v>SUMINISTRO, TRANSPORTE E INSTALACIÓN DE VÁLVULA ESFÉRICA DE 1/2" DE MANERAL LARGO. INCLUYE SUMINISTRO Y TRANSPORTE DE LOS MATERIALES Y TODOS LOS ACCESORIOS NECESARIOS PARA SU CORRECTA INSTALACIÓN Y FUNCIONAMIENTO.</v>
          </cell>
          <cell r="F183" t="str">
            <v>UN</v>
          </cell>
          <cell r="G183">
            <v>24447</v>
          </cell>
          <cell r="H183">
            <v>2</v>
          </cell>
          <cell r="I183">
            <v>48894</v>
          </cell>
          <cell r="J183">
            <v>0</v>
          </cell>
          <cell r="K183">
            <v>0</v>
          </cell>
          <cell r="L183">
            <v>0</v>
          </cell>
          <cell r="M183">
            <v>0</v>
          </cell>
          <cell r="N183">
            <v>2</v>
          </cell>
          <cell r="O183">
            <v>48894</v>
          </cell>
          <cell r="P183">
            <v>0</v>
          </cell>
        </row>
        <row r="184">
          <cell r="D184" t="str">
            <v>14-20-040</v>
          </cell>
          <cell r="E184" t="str">
            <v>SUMINISTRO, TRANSPORTE E INSTALACIÓN DE AVISO ACRÍLICO PARA REGULACIÓN DE GAS. INCLUYE TODO LOS ELEMENTOS NECESARIOS PARA SU CORRECTA INSTALACIÓN Y FUNCIONAMIENTO.</v>
          </cell>
          <cell r="F184" t="str">
            <v>UN</v>
          </cell>
          <cell r="G184">
            <v>11932</v>
          </cell>
          <cell r="H184">
            <v>1</v>
          </cell>
          <cell r="I184">
            <v>11932</v>
          </cell>
          <cell r="J184">
            <v>0</v>
          </cell>
          <cell r="K184">
            <v>0</v>
          </cell>
          <cell r="L184">
            <v>0</v>
          </cell>
          <cell r="M184">
            <v>0</v>
          </cell>
          <cell r="N184">
            <v>1</v>
          </cell>
          <cell r="O184">
            <v>11932</v>
          </cell>
          <cell r="P184">
            <v>0</v>
          </cell>
        </row>
        <row r="185">
          <cell r="D185" t="str">
            <v>14-20-050</v>
          </cell>
          <cell r="E185" t="str">
            <v>SUMINISTRO, TRANSPORTE E INSTALACIÓN DE AVISO ACRÍLICO ABIERTO-CERRADO PARA VÁLVULAS. INCLUYE TODOS LOS ELEMENTOS NECESARIOS PARA SU CORRECTA INSTALACIÓN Y FUNCIONAMIENTO.</v>
          </cell>
          <cell r="F185" t="str">
            <v>UN</v>
          </cell>
          <cell r="G185">
            <v>8932</v>
          </cell>
          <cell r="H185">
            <v>1</v>
          </cell>
          <cell r="I185">
            <v>8932</v>
          </cell>
          <cell r="J185">
            <v>0</v>
          </cell>
          <cell r="K185">
            <v>0</v>
          </cell>
          <cell r="L185">
            <v>0</v>
          </cell>
          <cell r="M185">
            <v>0</v>
          </cell>
          <cell r="N185">
            <v>1</v>
          </cell>
          <cell r="O185">
            <v>8932</v>
          </cell>
          <cell r="P185">
            <v>0</v>
          </cell>
        </row>
        <row r="186">
          <cell r="D186" t="str">
            <v>14-20-060</v>
          </cell>
          <cell r="E186" t="str">
            <v>SUMINISTRO, TRANSPORTE E INSTALACIÓN DE CONECTOR PARA COCINA. INCLUYE TODOS LOS ELEMENTOS Y ACCESORIOS NECESARIOS PARA SU CORRECTA INSTALACIÓN Y FUNCIONAMIENTO.</v>
          </cell>
          <cell r="F186" t="str">
            <v>UN</v>
          </cell>
          <cell r="G186">
            <v>39597</v>
          </cell>
          <cell r="H186">
            <v>1</v>
          </cell>
          <cell r="I186">
            <v>39597</v>
          </cell>
          <cell r="J186">
            <v>0</v>
          </cell>
          <cell r="K186">
            <v>0</v>
          </cell>
          <cell r="L186">
            <v>0</v>
          </cell>
          <cell r="M186">
            <v>0</v>
          </cell>
          <cell r="N186">
            <v>1</v>
          </cell>
          <cell r="O186">
            <v>39597</v>
          </cell>
          <cell r="P186">
            <v>0</v>
          </cell>
        </row>
        <row r="187">
          <cell r="D187" t="str">
            <v>14-20-070</v>
          </cell>
          <cell r="E187" t="str">
            <v>SUMINISTRO, TRANSPORTE E ISNTALACION DE CAJA PLASTICA DE 15 X 15 CM PARA VALVULA. INCLUYE TODOS LOS ELEMENTOS Y ACCESORIOS NECESARIOS PARA CORECTA INSTALACION Y FUNCIONAMIENTO.</v>
          </cell>
          <cell r="F187" t="str">
            <v>UN</v>
          </cell>
          <cell r="G187">
            <v>13014</v>
          </cell>
          <cell r="H187">
            <v>1</v>
          </cell>
          <cell r="I187">
            <v>13014</v>
          </cell>
          <cell r="J187">
            <v>0</v>
          </cell>
          <cell r="K187">
            <v>0</v>
          </cell>
          <cell r="L187">
            <v>0</v>
          </cell>
          <cell r="M187">
            <v>0</v>
          </cell>
          <cell r="N187">
            <v>1</v>
          </cell>
          <cell r="O187">
            <v>13014</v>
          </cell>
          <cell r="P187">
            <v>0</v>
          </cell>
        </row>
        <row r="188">
          <cell r="D188" t="str">
            <v>14-20-080</v>
          </cell>
          <cell r="E188" t="str">
            <v>SUMINISTRO, TRANSPORTE E INSTALACIÓN DE PIPETAS DE GAS DE 100 LIBRAS. INCLUYE SUMINISTRO Y TRANSPORTE DE LOS MATERIALES Y TODO LO NECESARIO PARA SU CORRECTA INSTALACIÓN Y FUNCIONAMIENTO.</v>
          </cell>
          <cell r="F188" t="str">
            <v>UN</v>
          </cell>
          <cell r="G188">
            <v>255953</v>
          </cell>
          <cell r="H188">
            <v>2</v>
          </cell>
          <cell r="I188">
            <v>511906</v>
          </cell>
          <cell r="J188">
            <v>0</v>
          </cell>
          <cell r="K188">
            <v>0</v>
          </cell>
          <cell r="L188">
            <v>0</v>
          </cell>
          <cell r="M188">
            <v>0</v>
          </cell>
          <cell r="N188">
            <v>2</v>
          </cell>
          <cell r="O188">
            <v>511906</v>
          </cell>
          <cell r="P188">
            <v>0</v>
          </cell>
        </row>
        <row r="189">
          <cell r="D189" t="str">
            <v>14-25</v>
          </cell>
          <cell r="E189" t="str">
            <v>RED CONTRA INCENDIO</v>
          </cell>
          <cell r="F189">
            <v>0</v>
          </cell>
          <cell r="G189">
            <v>0</v>
          </cell>
          <cell r="H189">
            <v>0</v>
          </cell>
          <cell r="I189">
            <v>589140</v>
          </cell>
          <cell r="J189">
            <v>0</v>
          </cell>
          <cell r="K189">
            <v>0</v>
          </cell>
          <cell r="L189">
            <v>0</v>
          </cell>
          <cell r="M189">
            <v>0</v>
          </cell>
          <cell r="N189">
            <v>0</v>
          </cell>
          <cell r="O189">
            <v>589140</v>
          </cell>
          <cell r="P189">
            <v>0</v>
          </cell>
        </row>
        <row r="190">
          <cell r="D190" t="str">
            <v>14-25-010</v>
          </cell>
          <cell r="E190" t="str">
            <v>SUMINISTO E INSTALACION DE EXTINTOR, COLGADO EN PARED, INCLUYE ACCESORIOS PARA SU CORRECTA INSTALACION Y DEMARCACION.</v>
          </cell>
          <cell r="F190" t="str">
            <v>UN</v>
          </cell>
          <cell r="G190">
            <v>117828</v>
          </cell>
          <cell r="H190">
            <v>5</v>
          </cell>
          <cell r="I190">
            <v>589140</v>
          </cell>
          <cell r="J190">
            <v>0</v>
          </cell>
          <cell r="K190">
            <v>0</v>
          </cell>
          <cell r="L190">
            <v>0</v>
          </cell>
          <cell r="M190">
            <v>0</v>
          </cell>
          <cell r="N190">
            <v>5</v>
          </cell>
          <cell r="O190">
            <v>589140</v>
          </cell>
          <cell r="P190">
            <v>0</v>
          </cell>
        </row>
        <row r="191">
          <cell r="D191" t="str">
            <v>15</v>
          </cell>
          <cell r="E191" t="str">
            <v>INSTALACIONES ELECTRICAS</v>
          </cell>
          <cell r="F191">
            <v>0</v>
          </cell>
          <cell r="G191">
            <v>0</v>
          </cell>
          <cell r="H191">
            <v>0</v>
          </cell>
          <cell r="I191">
            <v>77937471.080000013</v>
          </cell>
          <cell r="J191">
            <v>0</v>
          </cell>
          <cell r="K191">
            <v>0</v>
          </cell>
          <cell r="L191">
            <v>0</v>
          </cell>
          <cell r="M191">
            <v>0</v>
          </cell>
          <cell r="N191">
            <v>0</v>
          </cell>
          <cell r="O191">
            <v>0</v>
          </cell>
          <cell r="P191">
            <v>77937471.080000013</v>
          </cell>
        </row>
        <row r="192">
          <cell r="D192" t="str">
            <v>15-05</v>
          </cell>
          <cell r="E192" t="str">
            <v>TABLEROS DE DISTRIBUCCIÓN</v>
          </cell>
          <cell r="F192">
            <v>0</v>
          </cell>
          <cell r="G192">
            <v>0</v>
          </cell>
          <cell r="H192">
            <v>0</v>
          </cell>
          <cell r="I192">
            <v>2115395</v>
          </cell>
          <cell r="J192">
            <v>0</v>
          </cell>
          <cell r="K192">
            <v>0</v>
          </cell>
          <cell r="L192">
            <v>0</v>
          </cell>
          <cell r="M192">
            <v>0</v>
          </cell>
          <cell r="N192">
            <v>0</v>
          </cell>
          <cell r="O192">
            <v>2115395</v>
          </cell>
          <cell r="P192">
            <v>0</v>
          </cell>
        </row>
        <row r="193">
          <cell r="D193">
            <v>0</v>
          </cell>
          <cell r="E193" t="str">
            <v>SUMINISTRO Y MONTAJE DE:</v>
          </cell>
          <cell r="F193">
            <v>0</v>
          </cell>
          <cell r="G193">
            <v>0</v>
          </cell>
          <cell r="H193">
            <v>0</v>
          </cell>
          <cell r="I193">
            <v>0</v>
          </cell>
          <cell r="J193">
            <v>0</v>
          </cell>
          <cell r="K193">
            <v>0</v>
          </cell>
          <cell r="L193">
            <v>0</v>
          </cell>
          <cell r="M193">
            <v>0</v>
          </cell>
          <cell r="N193">
            <v>0</v>
          </cell>
          <cell r="O193">
            <v>0</v>
          </cell>
          <cell r="P193">
            <v>0</v>
          </cell>
        </row>
        <row r="194">
          <cell r="D194">
            <v>0</v>
          </cell>
          <cell r="E194" t="str">
            <v>MONTAJE DE TABLERO Y/O GABINETE CON EQUIPO ELÉCTRICO SEGÚN DIAGRAMA UNIFILAR.
INCLUYE: TABLERO, SOPORTES, FIJACIONES, ANCLAJES, MARCACIÓN RETIE, PRUEBAS Y PUESTA EN SERVICIO.</v>
          </cell>
          <cell r="F194">
            <v>0</v>
          </cell>
          <cell r="G194">
            <v>0</v>
          </cell>
          <cell r="H194">
            <v>0</v>
          </cell>
          <cell r="I194">
            <v>0</v>
          </cell>
          <cell r="J194">
            <v>0</v>
          </cell>
          <cell r="K194">
            <v>0</v>
          </cell>
          <cell r="L194">
            <v>0</v>
          </cell>
          <cell r="M194">
            <v>0</v>
          </cell>
          <cell r="N194">
            <v>0</v>
          </cell>
          <cell r="O194">
            <v>0</v>
          </cell>
          <cell r="P194">
            <v>0</v>
          </cell>
        </row>
        <row r="195">
          <cell r="D195" t="str">
            <v>15-05-010</v>
          </cell>
          <cell r="E195" t="str">
            <v xml:space="preserve">TABLERO ELECTRICO  DE 24 CIRCUITOS 3F, 5H, 208V MONTAJE DE EMPOTRAR, CON ESPACIO PARA TOTALIZADOR, CON BARRAS DE NEUTRO Y TIERRA INDEPENDIENTES, CON PUERTA Y CHAPA,BARRAS INTERNAS DE COBRE DE 30A, 208V, ICC: 10 KA. + NEUTRO AL 100% + TIERRA60%                                                                                                                                                                                                                                                                   </v>
          </cell>
          <cell r="F195" t="str">
            <v>UN</v>
          </cell>
          <cell r="G195">
            <v>488294</v>
          </cell>
          <cell r="H195">
            <v>1</v>
          </cell>
          <cell r="I195">
            <v>488294</v>
          </cell>
          <cell r="J195">
            <v>0</v>
          </cell>
          <cell r="K195">
            <v>0</v>
          </cell>
          <cell r="L195">
            <v>0</v>
          </cell>
          <cell r="M195">
            <v>0</v>
          </cell>
          <cell r="N195">
            <v>1</v>
          </cell>
          <cell r="O195">
            <v>488294</v>
          </cell>
          <cell r="P195">
            <v>0</v>
          </cell>
        </row>
        <row r="196">
          <cell r="D196" t="str">
            <v>15-05-020</v>
          </cell>
          <cell r="E196" t="str">
            <v>SUMINISTRO E INSTALACIÓN BREAKER INDUSTRIAL 3X80A</v>
          </cell>
          <cell r="F196" t="str">
            <v>UN</v>
          </cell>
          <cell r="G196">
            <v>124989</v>
          </cell>
          <cell r="H196">
            <v>1</v>
          </cell>
          <cell r="I196">
            <v>124989</v>
          </cell>
          <cell r="J196">
            <v>0</v>
          </cell>
          <cell r="K196">
            <v>0</v>
          </cell>
          <cell r="L196">
            <v>0</v>
          </cell>
          <cell r="M196">
            <v>0</v>
          </cell>
          <cell r="N196">
            <v>1</v>
          </cell>
          <cell r="O196">
            <v>124989</v>
          </cell>
          <cell r="P196">
            <v>0</v>
          </cell>
        </row>
        <row r="197">
          <cell r="D197" t="str">
            <v>15-05-030</v>
          </cell>
          <cell r="E197" t="str">
            <v>SUMINISTRO E INSTALACIÓN BREAKER ENCHUFABLE 1X20A</v>
          </cell>
          <cell r="F197" t="str">
            <v>UN</v>
          </cell>
          <cell r="G197">
            <v>13023</v>
          </cell>
          <cell r="H197">
            <v>19</v>
          </cell>
          <cell r="I197">
            <v>247437</v>
          </cell>
          <cell r="J197">
            <v>0</v>
          </cell>
          <cell r="K197">
            <v>0</v>
          </cell>
          <cell r="L197">
            <v>0</v>
          </cell>
          <cell r="M197">
            <v>0</v>
          </cell>
          <cell r="N197">
            <v>19</v>
          </cell>
          <cell r="O197">
            <v>247437</v>
          </cell>
          <cell r="P197">
            <v>0</v>
          </cell>
        </row>
        <row r="198">
          <cell r="D198" t="str">
            <v>15-05-040</v>
          </cell>
          <cell r="E198" t="str">
            <v>SUMINISTRO E INSTALACIÓN BREAKER ENCHUFABLE 2X20A</v>
          </cell>
          <cell r="F198" t="str">
            <v>UN</v>
          </cell>
          <cell r="G198">
            <v>28689</v>
          </cell>
          <cell r="H198">
            <v>2</v>
          </cell>
          <cell r="I198">
            <v>57378</v>
          </cell>
          <cell r="J198">
            <v>0</v>
          </cell>
          <cell r="K198">
            <v>0</v>
          </cell>
          <cell r="L198">
            <v>0</v>
          </cell>
          <cell r="M198">
            <v>0</v>
          </cell>
          <cell r="N198">
            <v>2</v>
          </cell>
          <cell r="O198">
            <v>57378</v>
          </cell>
          <cell r="P198">
            <v>0</v>
          </cell>
        </row>
        <row r="199">
          <cell r="D199" t="str">
            <v>15-05-050</v>
          </cell>
          <cell r="E199" t="str">
            <v>GABINETE TIPO INTEMPERIE PARA ALOJAR MEDIDOR TRIFILAR</v>
          </cell>
          <cell r="F199" t="str">
            <v>UN</v>
          </cell>
          <cell r="G199">
            <v>659953</v>
          </cell>
          <cell r="H199">
            <v>1</v>
          </cell>
          <cell r="I199">
            <v>659953</v>
          </cell>
          <cell r="J199">
            <v>0</v>
          </cell>
          <cell r="K199">
            <v>0</v>
          </cell>
          <cell r="L199">
            <v>0</v>
          </cell>
          <cell r="M199">
            <v>0</v>
          </cell>
          <cell r="N199">
            <v>1</v>
          </cell>
          <cell r="O199">
            <v>659953</v>
          </cell>
          <cell r="P199">
            <v>0</v>
          </cell>
        </row>
        <row r="200">
          <cell r="D200" t="str">
            <v>15-05-060</v>
          </cell>
          <cell r="E200" t="str">
            <v>MEDIDOR TRIFÁSICO TETRAFILAR, CORRIENTE 20(100) A, VOLTAJE 240/120 V, CLASE 1 CON  PROTECCIÓN DE 3 X50 -10 KA MÍNIMO</v>
          </cell>
          <cell r="F200" t="str">
            <v>UN</v>
          </cell>
          <cell r="G200">
            <v>537344</v>
          </cell>
          <cell r="H200">
            <v>1</v>
          </cell>
          <cell r="I200">
            <v>537344</v>
          </cell>
          <cell r="J200">
            <v>0</v>
          </cell>
          <cell r="K200">
            <v>0</v>
          </cell>
          <cell r="L200">
            <v>0</v>
          </cell>
          <cell r="M200">
            <v>0</v>
          </cell>
          <cell r="N200">
            <v>1</v>
          </cell>
          <cell r="O200">
            <v>537344</v>
          </cell>
          <cell r="P200">
            <v>0</v>
          </cell>
        </row>
        <row r="201">
          <cell r="D201">
            <v>0</v>
          </cell>
          <cell r="E201">
            <v>0</v>
          </cell>
          <cell r="F201">
            <v>0</v>
          </cell>
          <cell r="G201">
            <v>0</v>
          </cell>
          <cell r="H201">
            <v>0</v>
          </cell>
          <cell r="I201">
            <v>0</v>
          </cell>
          <cell r="J201">
            <v>0</v>
          </cell>
          <cell r="K201">
            <v>0</v>
          </cell>
          <cell r="L201">
            <v>0</v>
          </cell>
          <cell r="M201">
            <v>0</v>
          </cell>
          <cell r="N201">
            <v>0</v>
          </cell>
          <cell r="O201">
            <v>0</v>
          </cell>
          <cell r="P201">
            <v>0</v>
          </cell>
        </row>
        <row r="202">
          <cell r="D202" t="str">
            <v>15-10</v>
          </cell>
          <cell r="E202" t="str">
            <v>ACOMETIDA ELECTRICA</v>
          </cell>
          <cell r="F202">
            <v>0</v>
          </cell>
          <cell r="G202">
            <v>0</v>
          </cell>
          <cell r="H202">
            <v>0</v>
          </cell>
          <cell r="I202">
            <v>5098405</v>
          </cell>
          <cell r="J202">
            <v>0</v>
          </cell>
          <cell r="K202">
            <v>0</v>
          </cell>
          <cell r="L202">
            <v>0</v>
          </cell>
          <cell r="M202">
            <v>0</v>
          </cell>
          <cell r="N202">
            <v>0</v>
          </cell>
          <cell r="O202">
            <v>5098405</v>
          </cell>
          <cell r="P202">
            <v>0</v>
          </cell>
        </row>
        <row r="203">
          <cell r="D203" t="str">
            <v>15-10-010</v>
          </cell>
          <cell r="E203" t="str">
            <v>SUMINISTRO E INSTALACIÓN DE CABLE CU CALIBRE 3X N° 1/0-AWG DESDE POSTE HASTA EL GABINETE CON MEDIDOR. (SUJETO A CAMBIO SEGÚN OPERADOR DE RED)ESTIMADA</v>
          </cell>
          <cell r="F203" t="str">
            <v>ML</v>
          </cell>
          <cell r="G203">
            <v>76488</v>
          </cell>
          <cell r="H203">
            <v>45</v>
          </cell>
          <cell r="I203">
            <v>3441960</v>
          </cell>
          <cell r="J203">
            <v>0</v>
          </cell>
          <cell r="K203">
            <v>0</v>
          </cell>
          <cell r="L203">
            <v>0</v>
          </cell>
          <cell r="M203">
            <v>0</v>
          </cell>
          <cell r="N203">
            <v>45</v>
          </cell>
          <cell r="O203">
            <v>3441960</v>
          </cell>
          <cell r="P203">
            <v>0</v>
          </cell>
        </row>
        <row r="204">
          <cell r="D204" t="str">
            <v>15-10-020</v>
          </cell>
          <cell r="E204" t="str">
            <v>SUMINISTRO E INSTALACIÓN DE CABLE 3N°2+1N°2+1N°8 THHN-AWG. CANTIDAD ESTIMADA</v>
          </cell>
          <cell r="F204" t="str">
            <v>ML</v>
          </cell>
          <cell r="G204">
            <v>47327</v>
          </cell>
          <cell r="H204">
            <v>35</v>
          </cell>
          <cell r="I204">
            <v>1656445</v>
          </cell>
          <cell r="J204">
            <v>0</v>
          </cell>
          <cell r="K204">
            <v>0</v>
          </cell>
          <cell r="L204">
            <v>0</v>
          </cell>
          <cell r="M204">
            <v>0</v>
          </cell>
          <cell r="N204">
            <v>35</v>
          </cell>
          <cell r="O204">
            <v>1656445</v>
          </cell>
          <cell r="P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row>
        <row r="206">
          <cell r="D206" t="str">
            <v>15-15</v>
          </cell>
          <cell r="E206" t="str">
            <v>TUBERIA</v>
          </cell>
          <cell r="F206">
            <v>0</v>
          </cell>
          <cell r="G206">
            <v>0</v>
          </cell>
          <cell r="H206">
            <v>0</v>
          </cell>
          <cell r="I206">
            <v>10385292</v>
          </cell>
          <cell r="J206">
            <v>0</v>
          </cell>
          <cell r="K206">
            <v>0</v>
          </cell>
          <cell r="L206">
            <v>0</v>
          </cell>
          <cell r="M206">
            <v>0</v>
          </cell>
          <cell r="N206">
            <v>0</v>
          </cell>
          <cell r="O206">
            <v>10385292</v>
          </cell>
          <cell r="P206">
            <v>0</v>
          </cell>
        </row>
        <row r="207">
          <cell r="D207">
            <v>0</v>
          </cell>
          <cell r="E207" t="str">
            <v>TUBERÍA</v>
          </cell>
          <cell r="F207">
            <v>0</v>
          </cell>
          <cell r="G207">
            <v>0</v>
          </cell>
          <cell r="H207">
            <v>0</v>
          </cell>
          <cell r="I207">
            <v>0</v>
          </cell>
          <cell r="J207">
            <v>0</v>
          </cell>
          <cell r="K207">
            <v>0</v>
          </cell>
          <cell r="L207">
            <v>0</v>
          </cell>
          <cell r="M207">
            <v>0</v>
          </cell>
          <cell r="N207">
            <v>0</v>
          </cell>
          <cell r="O207">
            <v>0</v>
          </cell>
          <cell r="P207">
            <v>0</v>
          </cell>
        </row>
        <row r="208">
          <cell r="D208">
            <v>0</v>
          </cell>
          <cell r="E208" t="str">
            <v>INSTALACIÓN DE TUBERÍA METÁLICA TIPO EMT SOBREPUESTA EN SUPERFICIE.
INCLUYE: TUBO, CURVAS, UNIONES, ENTRADAS Y SOPORTE CADA 1,2 MTS,  MARCACIÓN RETIE , ALAMBRE DULCE PARA GUÍA DE CABLES, GRAPAS, ANCLAJES, NIVELACIÓN Y PUESTA EN SERVICIO.</v>
          </cell>
          <cell r="F208">
            <v>0</v>
          </cell>
          <cell r="G208">
            <v>0</v>
          </cell>
          <cell r="H208">
            <v>0</v>
          </cell>
          <cell r="I208">
            <v>0</v>
          </cell>
          <cell r="J208">
            <v>0</v>
          </cell>
          <cell r="K208">
            <v>0</v>
          </cell>
          <cell r="L208">
            <v>0</v>
          </cell>
          <cell r="M208">
            <v>0</v>
          </cell>
          <cell r="N208">
            <v>0</v>
          </cell>
          <cell r="O208">
            <v>0</v>
          </cell>
          <cell r="P208">
            <v>0</v>
          </cell>
        </row>
        <row r="209">
          <cell r="D209" t="str">
            <v>15-15-010</v>
          </cell>
          <cell r="E209" t="str">
            <v>TUBERÍA METÁLICA TIPO EMT DE 3/4"</v>
          </cell>
          <cell r="F209" t="str">
            <v>ML</v>
          </cell>
          <cell r="G209">
            <v>10479</v>
          </cell>
          <cell r="H209">
            <v>676</v>
          </cell>
          <cell r="I209">
            <v>7083804</v>
          </cell>
          <cell r="J209">
            <v>0</v>
          </cell>
          <cell r="K209">
            <v>0</v>
          </cell>
          <cell r="L209">
            <v>0</v>
          </cell>
          <cell r="M209">
            <v>0</v>
          </cell>
          <cell r="N209">
            <v>676</v>
          </cell>
          <cell r="O209">
            <v>7083804</v>
          </cell>
          <cell r="P209">
            <v>0</v>
          </cell>
        </row>
        <row r="210">
          <cell r="D210" t="str">
            <v>15-15-020</v>
          </cell>
          <cell r="E210" t="str">
            <v>TUBERÍA METÁLICA TIPO EMT DE 1 1/2"</v>
          </cell>
          <cell r="F210" t="str">
            <v>ML</v>
          </cell>
          <cell r="G210">
            <v>24843</v>
          </cell>
          <cell r="H210">
            <v>35</v>
          </cell>
          <cell r="I210">
            <v>869505</v>
          </cell>
          <cell r="J210">
            <v>0</v>
          </cell>
          <cell r="K210">
            <v>0</v>
          </cell>
          <cell r="L210">
            <v>0</v>
          </cell>
          <cell r="M210">
            <v>0</v>
          </cell>
          <cell r="N210">
            <v>35</v>
          </cell>
          <cell r="O210">
            <v>869505</v>
          </cell>
          <cell r="P210">
            <v>0</v>
          </cell>
        </row>
        <row r="211">
          <cell r="D211" t="str">
            <v>15-15-030</v>
          </cell>
          <cell r="E211" t="str">
            <v>TUBERÍA METÁLICA TIPO IMC DE 2"</v>
          </cell>
          <cell r="F211" t="str">
            <v>ML</v>
          </cell>
          <cell r="G211">
            <v>54016</v>
          </cell>
          <cell r="H211">
            <v>6</v>
          </cell>
          <cell r="I211">
            <v>324096</v>
          </cell>
          <cell r="J211">
            <v>0</v>
          </cell>
          <cell r="K211">
            <v>0</v>
          </cell>
          <cell r="L211">
            <v>0</v>
          </cell>
          <cell r="M211">
            <v>0</v>
          </cell>
          <cell r="N211">
            <v>6</v>
          </cell>
          <cell r="O211">
            <v>324096</v>
          </cell>
          <cell r="P211">
            <v>0</v>
          </cell>
        </row>
        <row r="212">
          <cell r="D212">
            <v>0</v>
          </cell>
          <cell r="E212" t="str">
            <v>SUMINISTRO E INSTALACIÓN DE TUBERÍA CONDUIT PVC EMBEBIDA U OCULTA. INCLUYE OBRA CIVIL, BOTADA DE MATERIAL, RESANE, PEGA PVC, CURVAS, ADAPTADORES,  Y DEMÁS ELEMENTOS NECESARIOS PARA SU CORRECTA INSTALACIÓN, ALAMBRE DULCE PARA GUÍA DE CABLES, CERTIFICACIÓN DE PRODUCTO RETIE.</v>
          </cell>
          <cell r="F212">
            <v>0</v>
          </cell>
          <cell r="G212">
            <v>0</v>
          </cell>
          <cell r="H212">
            <v>0</v>
          </cell>
          <cell r="I212">
            <v>0</v>
          </cell>
          <cell r="J212">
            <v>0</v>
          </cell>
          <cell r="K212">
            <v>0</v>
          </cell>
          <cell r="L212">
            <v>0</v>
          </cell>
          <cell r="M212">
            <v>0</v>
          </cell>
          <cell r="N212">
            <v>0</v>
          </cell>
          <cell r="O212">
            <v>0</v>
          </cell>
          <cell r="P212">
            <v>0</v>
          </cell>
        </row>
        <row r="213">
          <cell r="D213" t="str">
            <v>15-15-040</v>
          </cell>
          <cell r="E213" t="str">
            <v>TUBERÍA CONDUIT PVC DE 2"</v>
          </cell>
          <cell r="F213" t="str">
            <v>ML</v>
          </cell>
          <cell r="G213">
            <v>16313</v>
          </cell>
          <cell r="H213">
            <v>39</v>
          </cell>
          <cell r="I213">
            <v>636207</v>
          </cell>
          <cell r="J213">
            <v>0</v>
          </cell>
          <cell r="K213">
            <v>0</v>
          </cell>
          <cell r="L213">
            <v>0</v>
          </cell>
          <cell r="M213">
            <v>0</v>
          </cell>
          <cell r="N213">
            <v>39</v>
          </cell>
          <cell r="O213">
            <v>636207</v>
          </cell>
          <cell r="P213">
            <v>0</v>
          </cell>
        </row>
        <row r="214">
          <cell r="D214" t="str">
            <v>15-15-050</v>
          </cell>
          <cell r="E214" t="str">
            <v>TUBERÍA CONDUIT PVC 1"</v>
          </cell>
          <cell r="F214" t="str">
            <v>ML</v>
          </cell>
          <cell r="G214">
            <v>7665</v>
          </cell>
          <cell r="H214">
            <v>192</v>
          </cell>
          <cell r="I214">
            <v>1471680</v>
          </cell>
          <cell r="J214">
            <v>0</v>
          </cell>
          <cell r="K214">
            <v>0</v>
          </cell>
          <cell r="L214">
            <v>0</v>
          </cell>
          <cell r="M214">
            <v>0</v>
          </cell>
          <cell r="N214">
            <v>192</v>
          </cell>
          <cell r="O214">
            <v>1471680</v>
          </cell>
          <cell r="P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row>
        <row r="216">
          <cell r="D216" t="str">
            <v>15-20</v>
          </cell>
          <cell r="E216" t="str">
            <v>CIRCUITOS RAMALES EN BAJA TENSIÓN</v>
          </cell>
          <cell r="F216">
            <v>0</v>
          </cell>
          <cell r="G216">
            <v>0</v>
          </cell>
          <cell r="H216">
            <v>0</v>
          </cell>
          <cell r="I216">
            <v>3295832</v>
          </cell>
          <cell r="J216">
            <v>0</v>
          </cell>
          <cell r="K216">
            <v>0</v>
          </cell>
          <cell r="L216">
            <v>0</v>
          </cell>
          <cell r="M216">
            <v>0</v>
          </cell>
          <cell r="N216">
            <v>0</v>
          </cell>
          <cell r="O216">
            <v>3295832</v>
          </cell>
          <cell r="P216">
            <v>0</v>
          </cell>
        </row>
        <row r="217">
          <cell r="D217">
            <v>0</v>
          </cell>
          <cell r="E217" t="str">
            <v>INSTALACIÓN DE CONDUCTORES PARA ALIMENTADORES Y CIRCUITOS RAMALES, SEGÚN DISEÑOS Y CUADROS DE CARGA. EN CABLE DE COBRE 
INCLUYE: CONDUCTOR, TERMINALES, MARCACIÓN, AMARRES, CONEXIÓN, PRUEBAS Y PUESTA EN SERVICIO.
NOTA: PRUEBAS O CHEQUEOS DE AISLAMIENTO EXIGIDAS POR LA EMPRESA DE ENERGÍA SERAN FACTURADAS POR APARTE.</v>
          </cell>
          <cell r="F217">
            <v>0</v>
          </cell>
          <cell r="G217">
            <v>0</v>
          </cell>
          <cell r="H217">
            <v>0</v>
          </cell>
          <cell r="I217">
            <v>0</v>
          </cell>
          <cell r="J217">
            <v>0</v>
          </cell>
          <cell r="K217">
            <v>0</v>
          </cell>
          <cell r="L217">
            <v>0</v>
          </cell>
          <cell r="M217">
            <v>0</v>
          </cell>
          <cell r="N217">
            <v>0</v>
          </cell>
          <cell r="O217">
            <v>0</v>
          </cell>
          <cell r="P217">
            <v>0</v>
          </cell>
        </row>
        <row r="218">
          <cell r="D218">
            <v>0</v>
          </cell>
          <cell r="E218" t="str">
            <v>DE TABLEROS A SALIDAS</v>
          </cell>
          <cell r="F218">
            <v>0</v>
          </cell>
          <cell r="G218">
            <v>0</v>
          </cell>
          <cell r="H218">
            <v>0</v>
          </cell>
          <cell r="I218">
            <v>0</v>
          </cell>
          <cell r="J218">
            <v>0</v>
          </cell>
          <cell r="K218">
            <v>0</v>
          </cell>
          <cell r="L218">
            <v>0</v>
          </cell>
          <cell r="M218">
            <v>0</v>
          </cell>
          <cell r="N218">
            <v>0</v>
          </cell>
          <cell r="O218">
            <v>0</v>
          </cell>
          <cell r="P218">
            <v>0</v>
          </cell>
        </row>
        <row r="219">
          <cell r="D219" t="str">
            <v>15-20-010</v>
          </cell>
          <cell r="E219" t="str">
            <v xml:space="preserve">CIRCUITOS RAMALES EN BAJA TENSIÓN, 120V EN 1NO12 +1NO.12  +1NO.12 ALAMBRE DE COBRE AWG THHN/THWN-90ºC </v>
          </cell>
          <cell r="F219" t="str">
            <v>ML</v>
          </cell>
          <cell r="G219">
            <v>4079</v>
          </cell>
          <cell r="H219">
            <v>808</v>
          </cell>
          <cell r="I219">
            <v>3295832</v>
          </cell>
          <cell r="J219">
            <v>0</v>
          </cell>
          <cell r="K219">
            <v>0</v>
          </cell>
          <cell r="L219">
            <v>0</v>
          </cell>
          <cell r="M219">
            <v>0</v>
          </cell>
          <cell r="N219">
            <v>808</v>
          </cell>
          <cell r="O219">
            <v>3295832</v>
          </cell>
          <cell r="P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row>
        <row r="221">
          <cell r="D221" t="str">
            <v>15-25</v>
          </cell>
          <cell r="E221" t="str">
            <v>SALIDAS ELÉCTRICAS</v>
          </cell>
          <cell r="F221">
            <v>0</v>
          </cell>
          <cell r="G221">
            <v>0</v>
          </cell>
          <cell r="H221">
            <v>0</v>
          </cell>
          <cell r="I221">
            <v>14257264</v>
          </cell>
          <cell r="J221">
            <v>0</v>
          </cell>
          <cell r="K221">
            <v>0</v>
          </cell>
          <cell r="L221">
            <v>0</v>
          </cell>
          <cell r="M221">
            <v>0</v>
          </cell>
          <cell r="N221">
            <v>0</v>
          </cell>
          <cell r="O221">
            <v>14257264</v>
          </cell>
          <cell r="P221">
            <v>0</v>
          </cell>
        </row>
        <row r="222">
          <cell r="D222">
            <v>0</v>
          </cell>
          <cell r="E222" t="str">
            <v>SUMINISTRO Y MONTAJE DE:</v>
          </cell>
          <cell r="F222">
            <v>0</v>
          </cell>
          <cell r="G222">
            <v>0</v>
          </cell>
          <cell r="H222">
            <v>0</v>
          </cell>
          <cell r="I222">
            <v>0</v>
          </cell>
          <cell r="J222">
            <v>0</v>
          </cell>
          <cell r="K222">
            <v>0</v>
          </cell>
          <cell r="L222">
            <v>0</v>
          </cell>
          <cell r="M222">
            <v>0</v>
          </cell>
          <cell r="N222">
            <v>0</v>
          </cell>
          <cell r="O222">
            <v>0</v>
          </cell>
          <cell r="P222">
            <v>0</v>
          </cell>
        </row>
        <row r="223">
          <cell r="D223">
            <v>0</v>
          </cell>
          <cell r="E223" t="str">
            <v>SALIDAS ELÉCTRICAS PARA ILUMINACIÓN</v>
          </cell>
          <cell r="F223">
            <v>0</v>
          </cell>
          <cell r="G223">
            <v>0</v>
          </cell>
          <cell r="H223">
            <v>0</v>
          </cell>
          <cell r="I223">
            <v>0</v>
          </cell>
          <cell r="J223">
            <v>0</v>
          </cell>
          <cell r="K223">
            <v>0</v>
          </cell>
          <cell r="L223">
            <v>0</v>
          </cell>
          <cell r="M223">
            <v>0</v>
          </cell>
          <cell r="N223">
            <v>0</v>
          </cell>
          <cell r="O223">
            <v>0</v>
          </cell>
          <cell r="P223">
            <v>0</v>
          </cell>
        </row>
        <row r="224">
          <cell r="D224">
            <v>0</v>
          </cell>
          <cell r="E224" t="str">
            <v>CONSTRUCCION DE SALIDAS ELÉCTRICAS PARA ILUMINACIÓN.
INCLUYE: TUBERÍA EMT 3/4", ALAMBRES Y/O CABLES, CAJA METÁLICA, CONECTORES DE EMPALME, MARCACIÓN  RETIE, PRUEBAS Y PUESTA EN SERVICIO.
NOTA: SE CONSIDERA UNA DISTANCIA MÁXIMA DE 5 METROS POR SALIDA, CUANDO LAS DISTANCIAS SON MAYORES A 5M, SE LIQUIDA POR CANTIDADES Y VALORES UNITARIOS LA TUBERÍA Y EL CABLEADO: LONGITUDES LINEALES.
NOTA: EL MONTAJE DE LAS LUMINARIAS SE LIQUIDARA POR APARTE.</v>
          </cell>
          <cell r="F224">
            <v>0</v>
          </cell>
          <cell r="G224">
            <v>0</v>
          </cell>
          <cell r="H224">
            <v>0</v>
          </cell>
          <cell r="I224">
            <v>0</v>
          </cell>
          <cell r="J224">
            <v>0</v>
          </cell>
          <cell r="K224">
            <v>0</v>
          </cell>
          <cell r="L224">
            <v>0</v>
          </cell>
          <cell r="M224">
            <v>0</v>
          </cell>
          <cell r="N224">
            <v>0</v>
          </cell>
          <cell r="O224">
            <v>0</v>
          </cell>
          <cell r="P224">
            <v>0</v>
          </cell>
        </row>
        <row r="225">
          <cell r="D225" t="str">
            <v>15-25-010</v>
          </cell>
          <cell r="E225" t="str">
            <v>SALIDA ALUMBRADO DE EMERGENCIA TIPO LED 2W.</v>
          </cell>
          <cell r="F225" t="str">
            <v>UN</v>
          </cell>
          <cell r="G225">
            <v>74281</v>
          </cell>
          <cell r="H225">
            <v>9</v>
          </cell>
          <cell r="I225">
            <v>668529</v>
          </cell>
          <cell r="J225">
            <v>0</v>
          </cell>
          <cell r="K225">
            <v>0</v>
          </cell>
          <cell r="L225">
            <v>0</v>
          </cell>
          <cell r="M225">
            <v>0</v>
          </cell>
          <cell r="N225">
            <v>9</v>
          </cell>
          <cell r="O225">
            <v>668529</v>
          </cell>
          <cell r="P225">
            <v>0</v>
          </cell>
        </row>
        <row r="226">
          <cell r="D226" t="str">
            <v>15-25-020</v>
          </cell>
          <cell r="E226" t="str">
            <v>SALIDA AVISO LUMINOSO.</v>
          </cell>
          <cell r="F226" t="str">
            <v>UN</v>
          </cell>
          <cell r="G226">
            <v>73233</v>
          </cell>
          <cell r="H226">
            <v>2</v>
          </cell>
          <cell r="I226">
            <v>146466</v>
          </cell>
          <cell r="J226">
            <v>0</v>
          </cell>
          <cell r="K226">
            <v>0</v>
          </cell>
          <cell r="L226">
            <v>0</v>
          </cell>
          <cell r="M226">
            <v>0</v>
          </cell>
          <cell r="N226">
            <v>2</v>
          </cell>
          <cell r="O226">
            <v>146466</v>
          </cell>
          <cell r="P226">
            <v>0</v>
          </cell>
        </row>
        <row r="227">
          <cell r="D227" t="str">
            <v>15-25-030</v>
          </cell>
          <cell r="E227" t="str">
            <v>SALIDA LUMINARIA FLUORESCENTE 60X60 4X24W DE DESCOLGAR.</v>
          </cell>
          <cell r="F227" t="str">
            <v>UN</v>
          </cell>
          <cell r="G227">
            <v>72186</v>
          </cell>
          <cell r="H227">
            <v>48</v>
          </cell>
          <cell r="I227">
            <v>3464928</v>
          </cell>
          <cell r="J227">
            <v>0</v>
          </cell>
          <cell r="K227">
            <v>0</v>
          </cell>
          <cell r="L227">
            <v>0</v>
          </cell>
          <cell r="M227">
            <v>0</v>
          </cell>
          <cell r="N227">
            <v>48</v>
          </cell>
          <cell r="O227">
            <v>3464928</v>
          </cell>
          <cell r="P227">
            <v>0</v>
          </cell>
        </row>
        <row r="228">
          <cell r="D228" t="str">
            <v>15-25-040</v>
          </cell>
          <cell r="E228" t="str">
            <v>SALIDA LUMINARIA FLUORESCENTE HERMÉTICA 1X54W DE DESCOLGAR</v>
          </cell>
          <cell r="F228" t="str">
            <v>UN</v>
          </cell>
          <cell r="G228">
            <v>72186</v>
          </cell>
          <cell r="H228">
            <v>2</v>
          </cell>
          <cell r="I228">
            <v>144372</v>
          </cell>
          <cell r="J228">
            <v>0</v>
          </cell>
          <cell r="K228">
            <v>0</v>
          </cell>
          <cell r="L228">
            <v>0</v>
          </cell>
          <cell r="M228">
            <v>0</v>
          </cell>
          <cell r="N228">
            <v>2</v>
          </cell>
          <cell r="O228">
            <v>144372</v>
          </cell>
          <cell r="P228">
            <v>0</v>
          </cell>
        </row>
        <row r="229">
          <cell r="D229" t="str">
            <v>15-25-050</v>
          </cell>
          <cell r="E229" t="str">
            <v>SALIDA LUMINARIA FLUORESCENTE HERMÉTICA 2X54W DE DESCOLGAR.</v>
          </cell>
          <cell r="F229" t="str">
            <v>UN</v>
          </cell>
          <cell r="G229">
            <v>72186</v>
          </cell>
          <cell r="H229">
            <v>5</v>
          </cell>
          <cell r="I229">
            <v>360930</v>
          </cell>
          <cell r="J229">
            <v>0</v>
          </cell>
          <cell r="K229">
            <v>0</v>
          </cell>
          <cell r="L229">
            <v>0</v>
          </cell>
          <cell r="M229">
            <v>0</v>
          </cell>
          <cell r="N229">
            <v>5</v>
          </cell>
          <cell r="O229">
            <v>360930</v>
          </cell>
          <cell r="P229">
            <v>0</v>
          </cell>
        </row>
        <row r="230">
          <cell r="D230" t="str">
            <v>15-25-060</v>
          </cell>
          <cell r="E230" t="str">
            <v>SALIDA PARA BALA CILINDRO CIRCULAR DE 1X26W DE DESCOLGAR.</v>
          </cell>
          <cell r="F230" t="str">
            <v>UN</v>
          </cell>
          <cell r="G230">
            <v>72186</v>
          </cell>
          <cell r="H230">
            <v>14</v>
          </cell>
          <cell r="I230">
            <v>1010604</v>
          </cell>
          <cell r="J230">
            <v>0</v>
          </cell>
          <cell r="K230">
            <v>0</v>
          </cell>
          <cell r="L230">
            <v>0</v>
          </cell>
          <cell r="M230">
            <v>0</v>
          </cell>
          <cell r="N230">
            <v>14</v>
          </cell>
          <cell r="O230">
            <v>1010604</v>
          </cell>
          <cell r="P230">
            <v>0</v>
          </cell>
        </row>
        <row r="231">
          <cell r="D231" t="str">
            <v>15-25-070</v>
          </cell>
          <cell r="E231" t="str">
            <v>SALIDA PARA BALA CILINDRO CIRCULAR DE 1X32W DE DESCOLGAR.</v>
          </cell>
          <cell r="F231" t="str">
            <v>UN</v>
          </cell>
          <cell r="G231">
            <v>72186</v>
          </cell>
          <cell r="H231">
            <v>2</v>
          </cell>
          <cell r="I231">
            <v>144372</v>
          </cell>
          <cell r="J231">
            <v>0</v>
          </cell>
          <cell r="K231">
            <v>0</v>
          </cell>
          <cell r="L231">
            <v>0</v>
          </cell>
          <cell r="M231">
            <v>0</v>
          </cell>
          <cell r="N231">
            <v>2</v>
          </cell>
          <cell r="O231">
            <v>144372</v>
          </cell>
          <cell r="P231">
            <v>0</v>
          </cell>
        </row>
        <row r="232">
          <cell r="D232" t="str">
            <v>15-25-080</v>
          </cell>
          <cell r="E232" t="str">
            <v>SALIDA PARA BALA CILINDRO CIRCULAR CAPELA DE 2X26W DE DESCOLGAR.</v>
          </cell>
          <cell r="F232" t="str">
            <v>UN</v>
          </cell>
          <cell r="G232">
            <v>72186</v>
          </cell>
          <cell r="H232">
            <v>22</v>
          </cell>
          <cell r="I232">
            <v>1588092</v>
          </cell>
          <cell r="J232">
            <v>0</v>
          </cell>
          <cell r="K232">
            <v>0</v>
          </cell>
          <cell r="L232">
            <v>0</v>
          </cell>
          <cell r="M232">
            <v>0</v>
          </cell>
          <cell r="N232">
            <v>22</v>
          </cell>
          <cell r="O232">
            <v>1588092</v>
          </cell>
          <cell r="P232">
            <v>0</v>
          </cell>
        </row>
        <row r="233">
          <cell r="D233" t="str">
            <v>15-25-090</v>
          </cell>
          <cell r="E233" t="str">
            <v>SALIDA PARA BAÑADORA DE DESCOLGAR 2X28W.</v>
          </cell>
          <cell r="F233" t="str">
            <v>UN</v>
          </cell>
          <cell r="G233">
            <v>72186</v>
          </cell>
          <cell r="H233">
            <v>6</v>
          </cell>
          <cell r="I233">
            <v>433116</v>
          </cell>
          <cell r="J233">
            <v>0</v>
          </cell>
          <cell r="K233">
            <v>0</v>
          </cell>
          <cell r="L233">
            <v>0</v>
          </cell>
          <cell r="M233">
            <v>0</v>
          </cell>
          <cell r="N233">
            <v>6</v>
          </cell>
          <cell r="O233">
            <v>433116</v>
          </cell>
          <cell r="P233">
            <v>0</v>
          </cell>
        </row>
        <row r="234">
          <cell r="D234" t="str">
            <v>15-25-100</v>
          </cell>
          <cell r="E234" t="str">
            <v>SALIDA EXTERIOR LUMINARIA 70W  AP</v>
          </cell>
          <cell r="F234" t="str">
            <v>UN</v>
          </cell>
          <cell r="G234">
            <v>90403</v>
          </cell>
          <cell r="H234">
            <v>6</v>
          </cell>
          <cell r="I234">
            <v>542418</v>
          </cell>
          <cell r="J234">
            <v>0</v>
          </cell>
          <cell r="K234">
            <v>0</v>
          </cell>
          <cell r="L234">
            <v>0</v>
          </cell>
          <cell r="M234">
            <v>0</v>
          </cell>
          <cell r="N234">
            <v>6</v>
          </cell>
          <cell r="O234">
            <v>542418</v>
          </cell>
          <cell r="P234">
            <v>0</v>
          </cell>
        </row>
        <row r="235">
          <cell r="D235" t="str">
            <v>15-25-110</v>
          </cell>
          <cell r="E235" t="str">
            <v>SALIDAS PARA INTERRUPTORES SENCILLOS 120V, 15 A</v>
          </cell>
          <cell r="F235" t="str">
            <v>UN</v>
          </cell>
          <cell r="G235">
            <v>79785</v>
          </cell>
          <cell r="H235">
            <v>5</v>
          </cell>
          <cell r="I235">
            <v>398925</v>
          </cell>
          <cell r="J235">
            <v>0</v>
          </cell>
          <cell r="K235">
            <v>0</v>
          </cell>
          <cell r="L235">
            <v>0</v>
          </cell>
          <cell r="M235">
            <v>0</v>
          </cell>
          <cell r="N235">
            <v>5</v>
          </cell>
          <cell r="O235">
            <v>398925</v>
          </cell>
          <cell r="P235">
            <v>0</v>
          </cell>
        </row>
        <row r="236">
          <cell r="D236" t="str">
            <v>15-25-120</v>
          </cell>
          <cell r="E236" t="str">
            <v>SALIDAS PARA INTERRUPTORES DOBLES 120V, 20 A</v>
          </cell>
          <cell r="F236" t="str">
            <v>UN</v>
          </cell>
          <cell r="G236">
            <v>82928</v>
          </cell>
          <cell r="H236">
            <v>10</v>
          </cell>
          <cell r="I236">
            <v>829280</v>
          </cell>
          <cell r="J236">
            <v>0</v>
          </cell>
          <cell r="K236">
            <v>0</v>
          </cell>
          <cell r="L236">
            <v>0</v>
          </cell>
          <cell r="M236">
            <v>0</v>
          </cell>
          <cell r="N236">
            <v>10</v>
          </cell>
          <cell r="O236">
            <v>829280</v>
          </cell>
          <cell r="P236">
            <v>0</v>
          </cell>
        </row>
        <row r="237">
          <cell r="D237" t="str">
            <v>15-25-130</v>
          </cell>
          <cell r="E237" t="str">
            <v>SALIDAS PARA INTERRUPTORES TRIPLES 120V, 20 A</v>
          </cell>
          <cell r="F237" t="str">
            <v>UN</v>
          </cell>
          <cell r="G237">
            <v>87244</v>
          </cell>
          <cell r="H237">
            <v>2</v>
          </cell>
          <cell r="I237">
            <v>174488</v>
          </cell>
          <cell r="J237">
            <v>0</v>
          </cell>
          <cell r="K237">
            <v>0</v>
          </cell>
          <cell r="L237">
            <v>0</v>
          </cell>
          <cell r="M237">
            <v>0</v>
          </cell>
          <cell r="N237">
            <v>2</v>
          </cell>
          <cell r="O237">
            <v>174488</v>
          </cell>
          <cell r="P237">
            <v>0</v>
          </cell>
        </row>
        <row r="238">
          <cell r="D238">
            <v>0</v>
          </cell>
          <cell r="E238" t="str">
            <v>SALIDAS ELÉCTRICAS PARA TOMACORRIENTES</v>
          </cell>
          <cell r="F238">
            <v>0</v>
          </cell>
          <cell r="G238">
            <v>0</v>
          </cell>
          <cell r="H238">
            <v>0</v>
          </cell>
          <cell r="I238">
            <v>0</v>
          </cell>
          <cell r="J238">
            <v>0</v>
          </cell>
          <cell r="K238">
            <v>0</v>
          </cell>
          <cell r="L238">
            <v>0</v>
          </cell>
          <cell r="M238">
            <v>0</v>
          </cell>
          <cell r="N238">
            <v>0</v>
          </cell>
          <cell r="O238">
            <v>0</v>
          </cell>
          <cell r="P238">
            <v>0</v>
          </cell>
        </row>
        <row r="239">
          <cell r="D239">
            <v>0</v>
          </cell>
          <cell r="E239" t="str">
            <v>CONSTRUCCION DE SALIDAS ELÉCTRICAS PARA TOMACORRIENTES HASTA UNA LONGITUD MAXIMA ENTRE SALIDAS DE 5 MTS.
INCLUYE: TUBERÍA EMT, CAJA, CONECTORES DE EMPALME, ALAMBRES Y/O CABLES, APARATO ELÉCTRICO, MARCACIÓN Y SEÑALIZACIÓN RETIE, CONEXIÓN, PRUEBAS Y PUESTA EN SERVICIO.</v>
          </cell>
          <cell r="F239">
            <v>0</v>
          </cell>
          <cell r="G239">
            <v>0</v>
          </cell>
          <cell r="H239">
            <v>0</v>
          </cell>
          <cell r="I239">
            <v>0</v>
          </cell>
          <cell r="J239">
            <v>0</v>
          </cell>
          <cell r="K239">
            <v>0</v>
          </cell>
          <cell r="L239">
            <v>0</v>
          </cell>
          <cell r="M239">
            <v>0</v>
          </cell>
          <cell r="N239">
            <v>0</v>
          </cell>
          <cell r="O239">
            <v>0</v>
          </cell>
          <cell r="P239">
            <v>0</v>
          </cell>
        </row>
        <row r="240">
          <cell r="D240" t="str">
            <v>15-25-150</v>
          </cell>
          <cell r="E240" t="str">
            <v>SALIDAS PARA TOMACORRIENTE DOBLE CON POLO A TIERRA, NORMAL, 20A, 120 V.</v>
          </cell>
          <cell r="F240" t="str">
            <v>UN</v>
          </cell>
          <cell r="G240">
            <v>86462</v>
          </cell>
          <cell r="H240">
            <v>48</v>
          </cell>
          <cell r="I240">
            <v>4150176</v>
          </cell>
          <cell r="J240">
            <v>0</v>
          </cell>
          <cell r="K240">
            <v>0</v>
          </cell>
          <cell r="L240">
            <v>0</v>
          </cell>
          <cell r="M240">
            <v>0</v>
          </cell>
          <cell r="N240">
            <v>48</v>
          </cell>
          <cell r="O240">
            <v>4150176</v>
          </cell>
          <cell r="P240">
            <v>0</v>
          </cell>
        </row>
        <row r="241">
          <cell r="D241" t="str">
            <v>15-25-160</v>
          </cell>
          <cell r="E241" t="str">
            <v>SALIDA TIPO GFCI</v>
          </cell>
          <cell r="F241" t="str">
            <v>UN</v>
          </cell>
          <cell r="G241">
            <v>100284</v>
          </cell>
          <cell r="H241">
            <v>2</v>
          </cell>
          <cell r="I241">
            <v>200568</v>
          </cell>
          <cell r="J241">
            <v>0</v>
          </cell>
          <cell r="K241">
            <v>0</v>
          </cell>
          <cell r="L241">
            <v>0</v>
          </cell>
          <cell r="M241">
            <v>0</v>
          </cell>
          <cell r="N241">
            <v>2</v>
          </cell>
          <cell r="O241">
            <v>200568</v>
          </cell>
          <cell r="P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row>
        <row r="243">
          <cell r="D243" t="str">
            <v>15-30</v>
          </cell>
          <cell r="E243" t="str">
            <v>LUMINARIAS</v>
          </cell>
          <cell r="F243">
            <v>0</v>
          </cell>
          <cell r="G243">
            <v>0</v>
          </cell>
          <cell r="H243">
            <v>0</v>
          </cell>
          <cell r="I243">
            <v>21971726</v>
          </cell>
          <cell r="J243">
            <v>0</v>
          </cell>
          <cell r="K243">
            <v>0</v>
          </cell>
          <cell r="L243">
            <v>0</v>
          </cell>
          <cell r="M243">
            <v>0</v>
          </cell>
          <cell r="N243">
            <v>0</v>
          </cell>
          <cell r="O243">
            <v>21971726</v>
          </cell>
          <cell r="P243">
            <v>0</v>
          </cell>
        </row>
        <row r="244">
          <cell r="D244">
            <v>0</v>
          </cell>
          <cell r="E244" t="str">
            <v>SUMINISTRO Y MONTAJE DE LUMINARIAS.
INCLUYE: LUMINARIA CON TUBOS FLUORESCENTES O BOMBILLA, CABLE ENCAUCHETADO CALIBRE 3X16AWG, CLAVIJA TIPO 515 LEVITON, MARCACIÓN, SOPORTE, FIJACIÓN, CONEXIÓN, PRUEBAS Y PUESTA EN SERVICIO.</v>
          </cell>
          <cell r="F244">
            <v>0</v>
          </cell>
          <cell r="G244">
            <v>0</v>
          </cell>
          <cell r="H244">
            <v>0</v>
          </cell>
          <cell r="I244">
            <v>0</v>
          </cell>
          <cell r="J244">
            <v>0</v>
          </cell>
          <cell r="K244">
            <v>0</v>
          </cell>
          <cell r="L244">
            <v>0</v>
          </cell>
          <cell r="M244">
            <v>0</v>
          </cell>
          <cell r="N244">
            <v>0</v>
          </cell>
          <cell r="O244">
            <v>0</v>
          </cell>
          <cell r="P244">
            <v>0</v>
          </cell>
        </row>
        <row r="245">
          <cell r="D245" t="str">
            <v>15-30-010</v>
          </cell>
          <cell r="E245" t="str">
            <v>LUMINARIA DE EMERGENCIA TIPO LED 2W.</v>
          </cell>
          <cell r="F245" t="str">
            <v>UN</v>
          </cell>
          <cell r="G245">
            <v>136092</v>
          </cell>
          <cell r="H245">
            <v>9</v>
          </cell>
          <cell r="I245">
            <v>1224828</v>
          </cell>
          <cell r="J245">
            <v>0</v>
          </cell>
          <cell r="K245">
            <v>0</v>
          </cell>
          <cell r="L245">
            <v>0</v>
          </cell>
          <cell r="M245">
            <v>0</v>
          </cell>
          <cell r="N245">
            <v>9</v>
          </cell>
          <cell r="O245">
            <v>1224828</v>
          </cell>
          <cell r="P245">
            <v>0</v>
          </cell>
        </row>
        <row r="246">
          <cell r="D246" t="str">
            <v>15-30-020</v>
          </cell>
          <cell r="E246" t="str">
            <v>AVISO LUMINOSO</v>
          </cell>
          <cell r="F246" t="str">
            <v>UN</v>
          </cell>
          <cell r="G246">
            <v>151695</v>
          </cell>
          <cell r="H246">
            <v>2</v>
          </cell>
          <cell r="I246">
            <v>303390</v>
          </cell>
          <cell r="J246">
            <v>0</v>
          </cell>
          <cell r="K246">
            <v>0</v>
          </cell>
          <cell r="L246">
            <v>0</v>
          </cell>
          <cell r="M246">
            <v>0</v>
          </cell>
          <cell r="N246">
            <v>2</v>
          </cell>
          <cell r="O246">
            <v>303390</v>
          </cell>
          <cell r="P246">
            <v>0</v>
          </cell>
        </row>
        <row r="247">
          <cell r="D247" t="str">
            <v>15-30-030</v>
          </cell>
          <cell r="E247" t="str">
            <v>LUMINARIA FLUORESCENTE 60X60 4X24W DE DESCOLGAR.</v>
          </cell>
          <cell r="F247" t="str">
            <v>UN</v>
          </cell>
          <cell r="G247">
            <v>263398</v>
          </cell>
          <cell r="H247">
            <v>48</v>
          </cell>
          <cell r="I247">
            <v>12643104</v>
          </cell>
          <cell r="J247">
            <v>0</v>
          </cell>
          <cell r="K247">
            <v>0</v>
          </cell>
          <cell r="L247">
            <v>0</v>
          </cell>
          <cell r="M247">
            <v>0</v>
          </cell>
          <cell r="N247">
            <v>48</v>
          </cell>
          <cell r="O247">
            <v>12643104</v>
          </cell>
          <cell r="P247">
            <v>0</v>
          </cell>
        </row>
        <row r="248">
          <cell r="D248" t="str">
            <v>15-30-040</v>
          </cell>
          <cell r="E248" t="str">
            <v>LUMINARIA FLUORESCENTE HERMÉTICA 1X54W DE DESCOLGAR</v>
          </cell>
          <cell r="F248" t="str">
            <v>UN</v>
          </cell>
          <cell r="G248">
            <v>118593</v>
          </cell>
          <cell r="H248">
            <v>2</v>
          </cell>
          <cell r="I248">
            <v>237186</v>
          </cell>
          <cell r="J248">
            <v>0</v>
          </cell>
          <cell r="K248">
            <v>0</v>
          </cell>
          <cell r="L248">
            <v>0</v>
          </cell>
          <cell r="M248">
            <v>0</v>
          </cell>
          <cell r="N248">
            <v>2</v>
          </cell>
          <cell r="O248">
            <v>237186</v>
          </cell>
          <cell r="P248">
            <v>0</v>
          </cell>
        </row>
        <row r="249">
          <cell r="D249" t="str">
            <v>15-30-050</v>
          </cell>
          <cell r="E249" t="str">
            <v>LUMINARIA FLUORESCENTE HERMÉTICA 2X54W DE DESCOLGAR</v>
          </cell>
          <cell r="F249" t="str">
            <v>UN</v>
          </cell>
          <cell r="G249">
            <v>162340</v>
          </cell>
          <cell r="H249">
            <v>5</v>
          </cell>
          <cell r="I249">
            <v>811700</v>
          </cell>
          <cell r="J249">
            <v>0</v>
          </cell>
          <cell r="K249">
            <v>0</v>
          </cell>
          <cell r="L249">
            <v>0</v>
          </cell>
          <cell r="M249">
            <v>0</v>
          </cell>
          <cell r="N249">
            <v>5</v>
          </cell>
          <cell r="O249">
            <v>811700</v>
          </cell>
          <cell r="P249">
            <v>0</v>
          </cell>
        </row>
        <row r="250">
          <cell r="D250" t="str">
            <v>15-30-060</v>
          </cell>
          <cell r="E250" t="str">
            <v>BALA CILINDRO CIRCULAR DE 1X26W DE DESCOLGAR.</v>
          </cell>
          <cell r="F250" t="str">
            <v>UN</v>
          </cell>
          <cell r="G250">
            <v>94167</v>
          </cell>
          <cell r="H250">
            <v>14</v>
          </cell>
          <cell r="I250">
            <v>1318338</v>
          </cell>
          <cell r="J250">
            <v>0</v>
          </cell>
          <cell r="K250">
            <v>0</v>
          </cell>
          <cell r="L250">
            <v>0</v>
          </cell>
          <cell r="M250">
            <v>0</v>
          </cell>
          <cell r="N250">
            <v>14</v>
          </cell>
          <cell r="O250">
            <v>1318338</v>
          </cell>
          <cell r="P250">
            <v>0</v>
          </cell>
        </row>
        <row r="251">
          <cell r="D251" t="str">
            <v>15-30-070</v>
          </cell>
          <cell r="E251" t="str">
            <v>BALA CILINDRO CIRCULAR DE 1X32W DE DESCOLGAR.</v>
          </cell>
          <cell r="F251" t="str">
            <v>UN</v>
          </cell>
          <cell r="G251">
            <v>94969</v>
          </cell>
          <cell r="H251">
            <v>2</v>
          </cell>
          <cell r="I251">
            <v>189938</v>
          </cell>
          <cell r="J251">
            <v>0</v>
          </cell>
          <cell r="K251">
            <v>0</v>
          </cell>
          <cell r="L251">
            <v>0</v>
          </cell>
          <cell r="M251">
            <v>0</v>
          </cell>
          <cell r="N251">
            <v>2</v>
          </cell>
          <cell r="O251">
            <v>189938</v>
          </cell>
          <cell r="P251">
            <v>0</v>
          </cell>
        </row>
        <row r="252">
          <cell r="D252" t="str">
            <v>15-30-080</v>
          </cell>
          <cell r="E252" t="str">
            <v>BALA CILINDRO  CIRCULAR CAPELA DE 2X26W DE DESCOLGAR.</v>
          </cell>
          <cell r="F252" t="str">
            <v>UN</v>
          </cell>
          <cell r="G252">
            <v>103135</v>
          </cell>
          <cell r="H252">
            <v>22</v>
          </cell>
          <cell r="I252">
            <v>2268970</v>
          </cell>
          <cell r="J252">
            <v>0</v>
          </cell>
          <cell r="K252">
            <v>0</v>
          </cell>
          <cell r="L252">
            <v>0</v>
          </cell>
          <cell r="M252">
            <v>0</v>
          </cell>
          <cell r="N252">
            <v>22</v>
          </cell>
          <cell r="O252">
            <v>2268970</v>
          </cell>
          <cell r="P252">
            <v>0</v>
          </cell>
        </row>
        <row r="253">
          <cell r="D253" t="str">
            <v>15-30-090</v>
          </cell>
          <cell r="E253" t="str">
            <v>BAÑADORA DE DESCOLGAR 2X28W.</v>
          </cell>
          <cell r="F253" t="str">
            <v>UN</v>
          </cell>
          <cell r="G253">
            <v>163484</v>
          </cell>
          <cell r="H253">
            <v>6</v>
          </cell>
          <cell r="I253">
            <v>980904</v>
          </cell>
          <cell r="J253">
            <v>0</v>
          </cell>
          <cell r="K253">
            <v>0</v>
          </cell>
          <cell r="L253">
            <v>0</v>
          </cell>
          <cell r="M253">
            <v>0</v>
          </cell>
          <cell r="N253">
            <v>6</v>
          </cell>
          <cell r="O253">
            <v>980904</v>
          </cell>
          <cell r="P253">
            <v>0</v>
          </cell>
        </row>
        <row r="254">
          <cell r="D254" t="str">
            <v>15-30-100</v>
          </cell>
          <cell r="E254" t="str">
            <v>LUMINARIA 70W  AP.INCLUYE BRAZO Y FOTOCELDA.</v>
          </cell>
          <cell r="F254" t="str">
            <v>UN</v>
          </cell>
          <cell r="G254">
            <v>332228</v>
          </cell>
          <cell r="H254">
            <v>6</v>
          </cell>
          <cell r="I254">
            <v>1993368</v>
          </cell>
          <cell r="J254">
            <v>0</v>
          </cell>
          <cell r="K254">
            <v>0</v>
          </cell>
          <cell r="L254">
            <v>0</v>
          </cell>
          <cell r="M254">
            <v>0</v>
          </cell>
          <cell r="N254">
            <v>6</v>
          </cell>
          <cell r="O254">
            <v>1993368</v>
          </cell>
          <cell r="P254">
            <v>0</v>
          </cell>
        </row>
        <row r="255">
          <cell r="D255">
            <v>0</v>
          </cell>
          <cell r="E255">
            <v>0</v>
          </cell>
          <cell r="F255">
            <v>0</v>
          </cell>
          <cell r="G255">
            <v>0</v>
          </cell>
          <cell r="H255">
            <v>0</v>
          </cell>
          <cell r="I255">
            <v>0</v>
          </cell>
          <cell r="J255">
            <v>0</v>
          </cell>
          <cell r="K255">
            <v>0</v>
          </cell>
          <cell r="L255">
            <v>0</v>
          </cell>
          <cell r="M255">
            <v>0</v>
          </cell>
          <cell r="N255">
            <v>0</v>
          </cell>
          <cell r="O255">
            <v>0</v>
          </cell>
          <cell r="P255">
            <v>0</v>
          </cell>
        </row>
        <row r="256">
          <cell r="D256" t="str">
            <v>15-35</v>
          </cell>
          <cell r="E256" t="str">
            <v>CAJAS</v>
          </cell>
          <cell r="F256">
            <v>0</v>
          </cell>
          <cell r="G256">
            <v>0</v>
          </cell>
          <cell r="H256">
            <v>0</v>
          </cell>
          <cell r="I256">
            <v>2037803</v>
          </cell>
          <cell r="J256">
            <v>0</v>
          </cell>
          <cell r="K256">
            <v>0</v>
          </cell>
          <cell r="L256">
            <v>0</v>
          </cell>
          <cell r="M256">
            <v>0</v>
          </cell>
          <cell r="N256">
            <v>0</v>
          </cell>
          <cell r="O256">
            <v>2037803</v>
          </cell>
          <cell r="P256">
            <v>0</v>
          </cell>
        </row>
        <row r="257">
          <cell r="D257">
            <v>0</v>
          </cell>
          <cell r="E257" t="str">
            <v>SUMINISTRO Y MONTAJE DE:</v>
          </cell>
          <cell r="F257">
            <v>0</v>
          </cell>
          <cell r="G257">
            <v>0</v>
          </cell>
          <cell r="H257">
            <v>0</v>
          </cell>
          <cell r="I257">
            <v>0</v>
          </cell>
          <cell r="J257">
            <v>0</v>
          </cell>
          <cell r="K257">
            <v>0</v>
          </cell>
          <cell r="L257">
            <v>0</v>
          </cell>
          <cell r="M257">
            <v>0</v>
          </cell>
          <cell r="N257">
            <v>0</v>
          </cell>
          <cell r="O257">
            <v>0</v>
          </cell>
          <cell r="P257">
            <v>0</v>
          </cell>
        </row>
        <row r="258">
          <cell r="D258" t="str">
            <v>15-35-010</v>
          </cell>
          <cell r="E258" t="str">
            <v>CAJA DE INSPECCIÓN DE 60X60</v>
          </cell>
          <cell r="F258" t="str">
            <v>UN</v>
          </cell>
          <cell r="G258">
            <v>385883</v>
          </cell>
          <cell r="H258">
            <v>1</v>
          </cell>
          <cell r="I258">
            <v>385883</v>
          </cell>
          <cell r="J258">
            <v>0</v>
          </cell>
          <cell r="K258">
            <v>0</v>
          </cell>
          <cell r="L258">
            <v>0</v>
          </cell>
          <cell r="M258">
            <v>0</v>
          </cell>
          <cell r="N258">
            <v>1</v>
          </cell>
          <cell r="O258">
            <v>385883</v>
          </cell>
          <cell r="P258">
            <v>0</v>
          </cell>
        </row>
        <row r="259">
          <cell r="D259" t="str">
            <v>15-35-020</v>
          </cell>
          <cell r="E259" t="str">
            <v>CAJA DE INSPECCIÓN DE 50X50</v>
          </cell>
          <cell r="F259" t="str">
            <v>UN</v>
          </cell>
          <cell r="G259">
            <v>307313</v>
          </cell>
          <cell r="H259">
            <v>2</v>
          </cell>
          <cell r="I259">
            <v>614626</v>
          </cell>
          <cell r="J259">
            <v>0</v>
          </cell>
          <cell r="K259">
            <v>0</v>
          </cell>
          <cell r="L259">
            <v>0</v>
          </cell>
          <cell r="M259">
            <v>0</v>
          </cell>
          <cell r="N259">
            <v>2</v>
          </cell>
          <cell r="O259">
            <v>614626</v>
          </cell>
          <cell r="P259">
            <v>0</v>
          </cell>
        </row>
        <row r="260">
          <cell r="D260" t="str">
            <v>15-35-030</v>
          </cell>
          <cell r="E260" t="str">
            <v>CAJA DE INSPECCIÓN DE 30X30</v>
          </cell>
          <cell r="F260" t="str">
            <v>UN</v>
          </cell>
          <cell r="G260">
            <v>161420</v>
          </cell>
          <cell r="H260">
            <v>6</v>
          </cell>
          <cell r="I260">
            <v>968520</v>
          </cell>
          <cell r="J260">
            <v>0</v>
          </cell>
          <cell r="K260">
            <v>0</v>
          </cell>
          <cell r="L260">
            <v>0</v>
          </cell>
          <cell r="M260">
            <v>0</v>
          </cell>
          <cell r="N260">
            <v>6</v>
          </cell>
          <cell r="O260">
            <v>968520</v>
          </cell>
          <cell r="P260">
            <v>0</v>
          </cell>
        </row>
        <row r="261">
          <cell r="D261" t="str">
            <v>15-35-040</v>
          </cell>
          <cell r="E261" t="str">
            <v>CAJA DE PASO DE 20X20</v>
          </cell>
          <cell r="F261" t="str">
            <v>UN</v>
          </cell>
          <cell r="G261">
            <v>34387</v>
          </cell>
          <cell r="H261">
            <v>2</v>
          </cell>
          <cell r="I261">
            <v>68774</v>
          </cell>
          <cell r="J261">
            <v>0</v>
          </cell>
          <cell r="K261">
            <v>0</v>
          </cell>
          <cell r="L261">
            <v>0</v>
          </cell>
          <cell r="M261">
            <v>0</v>
          </cell>
          <cell r="N261">
            <v>2</v>
          </cell>
          <cell r="O261">
            <v>68774</v>
          </cell>
          <cell r="P261">
            <v>0</v>
          </cell>
        </row>
        <row r="262">
          <cell r="D262">
            <v>0</v>
          </cell>
          <cell r="E262">
            <v>0</v>
          </cell>
          <cell r="F262">
            <v>0</v>
          </cell>
          <cell r="G262">
            <v>0</v>
          </cell>
          <cell r="H262">
            <v>0</v>
          </cell>
          <cell r="I262">
            <v>0</v>
          </cell>
          <cell r="J262">
            <v>0</v>
          </cell>
          <cell r="K262">
            <v>0</v>
          </cell>
          <cell r="L262">
            <v>0</v>
          </cell>
          <cell r="M262">
            <v>0</v>
          </cell>
          <cell r="N262">
            <v>0</v>
          </cell>
          <cell r="O262">
            <v>0</v>
          </cell>
          <cell r="P262">
            <v>0</v>
          </cell>
        </row>
        <row r="263">
          <cell r="D263" t="str">
            <v>15-40</v>
          </cell>
          <cell r="E263" t="str">
            <v>POSTES</v>
          </cell>
          <cell r="F263">
            <v>0</v>
          </cell>
          <cell r="G263">
            <v>0</v>
          </cell>
          <cell r="H263">
            <v>0</v>
          </cell>
          <cell r="I263">
            <v>4200792</v>
          </cell>
          <cell r="J263">
            <v>0</v>
          </cell>
          <cell r="K263">
            <v>0</v>
          </cell>
          <cell r="L263">
            <v>0</v>
          </cell>
          <cell r="M263">
            <v>0</v>
          </cell>
          <cell r="N263">
            <v>0</v>
          </cell>
          <cell r="O263">
            <v>4200792</v>
          </cell>
          <cell r="P263">
            <v>0</v>
          </cell>
        </row>
        <row r="264">
          <cell r="D264">
            <v>0</v>
          </cell>
          <cell r="E264" t="str">
            <v>SUMINISTRO Y MONTAJE DE:</v>
          </cell>
          <cell r="F264">
            <v>0</v>
          </cell>
          <cell r="G264">
            <v>0</v>
          </cell>
          <cell r="H264">
            <v>0</v>
          </cell>
          <cell r="I264">
            <v>0</v>
          </cell>
          <cell r="J264">
            <v>0</v>
          </cell>
          <cell r="K264">
            <v>0</v>
          </cell>
          <cell r="L264">
            <v>0</v>
          </cell>
          <cell r="M264">
            <v>0</v>
          </cell>
          <cell r="N264">
            <v>0</v>
          </cell>
          <cell r="O264">
            <v>0</v>
          </cell>
          <cell r="P264">
            <v>0</v>
          </cell>
        </row>
        <row r="265">
          <cell r="D265" t="str">
            <v>15-40-010</v>
          </cell>
          <cell r="E265" t="str">
            <v>POSTE METÁLICO DE 6 METROS PARA LUMINARIA DE 70W.</v>
          </cell>
          <cell r="F265" t="str">
            <v>UN</v>
          </cell>
          <cell r="G265">
            <v>700132</v>
          </cell>
          <cell r="H265">
            <v>6</v>
          </cell>
          <cell r="I265">
            <v>4200792</v>
          </cell>
          <cell r="J265">
            <v>0</v>
          </cell>
          <cell r="K265">
            <v>0</v>
          </cell>
          <cell r="L265">
            <v>0</v>
          </cell>
          <cell r="M265">
            <v>0</v>
          </cell>
          <cell r="N265">
            <v>6</v>
          </cell>
          <cell r="O265">
            <v>4200792</v>
          </cell>
          <cell r="P265">
            <v>0</v>
          </cell>
        </row>
        <row r="266">
          <cell r="D266">
            <v>0</v>
          </cell>
          <cell r="E266">
            <v>0</v>
          </cell>
          <cell r="F266">
            <v>0</v>
          </cell>
          <cell r="G266">
            <v>0</v>
          </cell>
          <cell r="H266">
            <v>0</v>
          </cell>
          <cell r="I266">
            <v>0</v>
          </cell>
          <cell r="J266">
            <v>0</v>
          </cell>
          <cell r="K266">
            <v>0</v>
          </cell>
          <cell r="L266">
            <v>0</v>
          </cell>
          <cell r="M266">
            <v>0</v>
          </cell>
          <cell r="N266">
            <v>0</v>
          </cell>
          <cell r="O266">
            <v>0</v>
          </cell>
          <cell r="P266">
            <v>0</v>
          </cell>
        </row>
        <row r="267">
          <cell r="D267" t="str">
            <v>15-45</v>
          </cell>
          <cell r="E267" t="str">
            <v>COMUNICACIONES (SISTEMAS)</v>
          </cell>
          <cell r="F267">
            <v>0</v>
          </cell>
          <cell r="G267">
            <v>0</v>
          </cell>
          <cell r="H267">
            <v>0</v>
          </cell>
          <cell r="I267">
            <v>2113490</v>
          </cell>
          <cell r="J267">
            <v>0</v>
          </cell>
          <cell r="K267">
            <v>0</v>
          </cell>
          <cell r="L267">
            <v>0</v>
          </cell>
          <cell r="M267">
            <v>0</v>
          </cell>
          <cell r="N267">
            <v>0</v>
          </cell>
          <cell r="O267">
            <v>2113490</v>
          </cell>
          <cell r="P267">
            <v>0</v>
          </cell>
        </row>
        <row r="268">
          <cell r="D268">
            <v>0</v>
          </cell>
          <cell r="E268" t="str">
            <v>SUMINISTRO Y MONTAJE DE:</v>
          </cell>
          <cell r="F268">
            <v>0</v>
          </cell>
          <cell r="G268">
            <v>0</v>
          </cell>
          <cell r="H268">
            <v>0</v>
          </cell>
          <cell r="I268">
            <v>0</v>
          </cell>
          <cell r="J268">
            <v>0</v>
          </cell>
          <cell r="K268">
            <v>0</v>
          </cell>
          <cell r="L268">
            <v>0</v>
          </cell>
          <cell r="M268">
            <v>0</v>
          </cell>
          <cell r="N268">
            <v>0</v>
          </cell>
          <cell r="O268">
            <v>0</v>
          </cell>
          <cell r="P268">
            <v>0</v>
          </cell>
        </row>
        <row r="269">
          <cell r="D269" t="str">
            <v>15-45-010</v>
          </cell>
          <cell r="E269" t="str">
            <v xml:space="preserve">PATCH CORD CAT6  1,5M AZUL </v>
          </cell>
          <cell r="F269" t="str">
            <v>UN</v>
          </cell>
          <cell r="G269">
            <v>23332</v>
          </cell>
          <cell r="H269">
            <v>1</v>
          </cell>
          <cell r="I269">
            <v>23332</v>
          </cell>
          <cell r="J269">
            <v>0</v>
          </cell>
          <cell r="K269">
            <v>0</v>
          </cell>
          <cell r="L269">
            <v>0</v>
          </cell>
          <cell r="M269">
            <v>0</v>
          </cell>
          <cell r="N269">
            <v>1</v>
          </cell>
          <cell r="O269">
            <v>23332</v>
          </cell>
          <cell r="P269">
            <v>0</v>
          </cell>
        </row>
        <row r="270">
          <cell r="D270" t="str">
            <v>15-45-020</v>
          </cell>
          <cell r="E270" t="str">
            <v>TOMA DOBLE DE DATOS.INCLUYE: FACE PLATE DOBLE, 2 JACK SENCILLO CAT 6, MARCACIÓN, PRUEBAS, CONEXIÓN Y PUESTA EN SERVICIO.</v>
          </cell>
          <cell r="F270" t="str">
            <v>UN</v>
          </cell>
          <cell r="G270">
            <v>74258</v>
          </cell>
          <cell r="H270">
            <v>1</v>
          </cell>
          <cell r="I270">
            <v>74258</v>
          </cell>
          <cell r="J270">
            <v>0</v>
          </cell>
          <cell r="K270">
            <v>0</v>
          </cell>
          <cell r="L270">
            <v>0</v>
          </cell>
          <cell r="M270">
            <v>0</v>
          </cell>
          <cell r="N270">
            <v>1</v>
          </cell>
          <cell r="O270">
            <v>74258</v>
          </cell>
          <cell r="P270">
            <v>0</v>
          </cell>
        </row>
        <row r="271">
          <cell r="D271" t="str">
            <v>15-45-030</v>
          </cell>
          <cell r="E271" t="str">
            <v>ACCESS POINT INDOOR 802.11N POWER OVER ETHERNET (POE) STANDARD</v>
          </cell>
          <cell r="F271" t="str">
            <v>UN</v>
          </cell>
          <cell r="G271">
            <v>739689</v>
          </cell>
          <cell r="H271">
            <v>1</v>
          </cell>
          <cell r="I271">
            <v>739689</v>
          </cell>
          <cell r="J271">
            <v>0</v>
          </cell>
          <cell r="K271">
            <v>0</v>
          </cell>
          <cell r="L271">
            <v>0</v>
          </cell>
          <cell r="M271">
            <v>0</v>
          </cell>
          <cell r="N271">
            <v>1</v>
          </cell>
          <cell r="O271">
            <v>739689</v>
          </cell>
          <cell r="P271">
            <v>0</v>
          </cell>
        </row>
        <row r="272">
          <cell r="D272" t="str">
            <v>15-45-040</v>
          </cell>
          <cell r="E272" t="str">
            <v>CABLE 4 PARES UTP CAT. 6</v>
          </cell>
          <cell r="F272" t="str">
            <v>ML</v>
          </cell>
          <cell r="G272">
            <v>2561</v>
          </cell>
          <cell r="H272">
            <v>75</v>
          </cell>
          <cell r="I272">
            <v>192075</v>
          </cell>
          <cell r="J272">
            <v>0</v>
          </cell>
          <cell r="K272">
            <v>0</v>
          </cell>
          <cell r="L272">
            <v>0</v>
          </cell>
          <cell r="M272">
            <v>0</v>
          </cell>
          <cell r="N272">
            <v>75</v>
          </cell>
          <cell r="O272">
            <v>192075</v>
          </cell>
          <cell r="P272">
            <v>0</v>
          </cell>
        </row>
        <row r="273">
          <cell r="D273" t="str">
            <v>15-45-050</v>
          </cell>
          <cell r="E273" t="str">
            <v>MINIRACK 30X55X40 COLOR NEGRO CON REJILLAS.</v>
          </cell>
          <cell r="F273" t="str">
            <v>UN</v>
          </cell>
          <cell r="G273">
            <v>285108</v>
          </cell>
          <cell r="H273">
            <v>1</v>
          </cell>
          <cell r="I273">
            <v>285108</v>
          </cell>
          <cell r="J273">
            <v>0</v>
          </cell>
          <cell r="K273">
            <v>0</v>
          </cell>
          <cell r="L273">
            <v>0</v>
          </cell>
          <cell r="M273">
            <v>0</v>
          </cell>
          <cell r="N273">
            <v>1</v>
          </cell>
          <cell r="O273">
            <v>285108</v>
          </cell>
          <cell r="P273">
            <v>0</v>
          </cell>
        </row>
        <row r="274">
          <cell r="D274" t="str">
            <v>15-45-060</v>
          </cell>
          <cell r="E274" t="str">
            <v>INSTALACIÓN DE CAJAS DE PASO 12X12 INCLUYE: CAJAS DE PASO, SOPORTE, FIJACIÓN, NIVELACIÓN, MARCACIÓN RETIE.</v>
          </cell>
          <cell r="F274" t="str">
            <v>UN</v>
          </cell>
          <cell r="G274">
            <v>13103</v>
          </cell>
          <cell r="H274">
            <v>1</v>
          </cell>
          <cell r="I274">
            <v>13103</v>
          </cell>
          <cell r="J274">
            <v>0</v>
          </cell>
          <cell r="K274">
            <v>0</v>
          </cell>
          <cell r="L274">
            <v>0</v>
          </cell>
          <cell r="M274">
            <v>0</v>
          </cell>
          <cell r="N274">
            <v>1</v>
          </cell>
          <cell r="O274">
            <v>13103</v>
          </cell>
          <cell r="P274">
            <v>0</v>
          </cell>
        </row>
        <row r="275">
          <cell r="D275" t="str">
            <v>15-45-070</v>
          </cell>
          <cell r="E275" t="str">
            <v>TUBERÍA METÁLICA TIPO EMT DE 3/4"</v>
          </cell>
          <cell r="F275" t="str">
            <v>ML</v>
          </cell>
          <cell r="G275">
            <v>10479</v>
          </cell>
          <cell r="H275">
            <v>75</v>
          </cell>
          <cell r="I275">
            <v>785925</v>
          </cell>
          <cell r="J275">
            <v>0</v>
          </cell>
          <cell r="K275">
            <v>0</v>
          </cell>
          <cell r="L275">
            <v>0</v>
          </cell>
          <cell r="M275">
            <v>0</v>
          </cell>
          <cell r="N275">
            <v>75</v>
          </cell>
          <cell r="O275">
            <v>785925</v>
          </cell>
          <cell r="P275">
            <v>0</v>
          </cell>
        </row>
        <row r="276">
          <cell r="D276">
            <v>0</v>
          </cell>
          <cell r="E276">
            <v>0</v>
          </cell>
          <cell r="F276">
            <v>0</v>
          </cell>
          <cell r="G276">
            <v>0</v>
          </cell>
          <cell r="H276">
            <v>0</v>
          </cell>
          <cell r="I276">
            <v>0</v>
          </cell>
          <cell r="J276">
            <v>0</v>
          </cell>
          <cell r="K276">
            <v>0</v>
          </cell>
          <cell r="L276">
            <v>0</v>
          </cell>
          <cell r="M276">
            <v>0</v>
          </cell>
          <cell r="N276">
            <v>0</v>
          </cell>
          <cell r="O276">
            <v>0</v>
          </cell>
          <cell r="P276">
            <v>0</v>
          </cell>
        </row>
        <row r="277">
          <cell r="D277" t="str">
            <v>15-50</v>
          </cell>
          <cell r="E277" t="str">
            <v>TELÉFONOS</v>
          </cell>
          <cell r="F277">
            <v>0</v>
          </cell>
          <cell r="G277">
            <v>0</v>
          </cell>
          <cell r="H277">
            <v>0</v>
          </cell>
          <cell r="I277">
            <v>77306</v>
          </cell>
          <cell r="J277">
            <v>0</v>
          </cell>
          <cell r="K277">
            <v>0</v>
          </cell>
          <cell r="L277">
            <v>0</v>
          </cell>
          <cell r="M277">
            <v>0</v>
          </cell>
          <cell r="N277">
            <v>0</v>
          </cell>
          <cell r="O277">
            <v>77306</v>
          </cell>
          <cell r="P277">
            <v>0</v>
          </cell>
        </row>
        <row r="278">
          <cell r="D278">
            <v>0</v>
          </cell>
          <cell r="E278" t="str">
            <v>SUMINISTRO Y MONTAJE DE:</v>
          </cell>
          <cell r="F278">
            <v>0</v>
          </cell>
          <cell r="G278">
            <v>0</v>
          </cell>
          <cell r="H278">
            <v>0</v>
          </cell>
          <cell r="I278">
            <v>0</v>
          </cell>
          <cell r="J278">
            <v>0</v>
          </cell>
          <cell r="K278">
            <v>0</v>
          </cell>
          <cell r="L278">
            <v>0</v>
          </cell>
          <cell r="M278">
            <v>0</v>
          </cell>
          <cell r="N278">
            <v>0</v>
          </cell>
          <cell r="O278">
            <v>0</v>
          </cell>
          <cell r="P278">
            <v>0</v>
          </cell>
        </row>
        <row r="279">
          <cell r="D279">
            <v>0</v>
          </cell>
          <cell r="E279" t="str">
            <v>REDES INTERNAS DE TELÉFONOS</v>
          </cell>
          <cell r="F279">
            <v>0</v>
          </cell>
          <cell r="G279">
            <v>0</v>
          </cell>
          <cell r="H279">
            <v>0</v>
          </cell>
          <cell r="I279">
            <v>0</v>
          </cell>
          <cell r="J279">
            <v>0</v>
          </cell>
          <cell r="K279">
            <v>0</v>
          </cell>
          <cell r="L279">
            <v>0</v>
          </cell>
          <cell r="M279">
            <v>0</v>
          </cell>
          <cell r="N279">
            <v>0</v>
          </cell>
          <cell r="O279">
            <v>0</v>
          </cell>
          <cell r="P279">
            <v>0</v>
          </cell>
        </row>
        <row r="280">
          <cell r="D280" t="str">
            <v>15-50-010</v>
          </cell>
          <cell r="E280" t="str">
            <v xml:space="preserve">SALIDAS TELÉFONOS </v>
          </cell>
          <cell r="F280" t="str">
            <v>UN</v>
          </cell>
          <cell r="G280">
            <v>68696</v>
          </cell>
          <cell r="H280">
            <v>1</v>
          </cell>
          <cell r="I280">
            <v>68696</v>
          </cell>
          <cell r="J280">
            <v>0</v>
          </cell>
          <cell r="K280">
            <v>0</v>
          </cell>
          <cell r="L280">
            <v>0</v>
          </cell>
          <cell r="M280">
            <v>0</v>
          </cell>
          <cell r="N280">
            <v>1</v>
          </cell>
          <cell r="O280">
            <v>68696</v>
          </cell>
          <cell r="P280">
            <v>0</v>
          </cell>
        </row>
        <row r="281">
          <cell r="D281" t="str">
            <v>15-50-020</v>
          </cell>
          <cell r="E281" t="str">
            <v>CABLE MULTIPAR DE 2 PARES, USO INTERIOR</v>
          </cell>
          <cell r="F281" t="str">
            <v>ML</v>
          </cell>
          <cell r="G281">
            <v>1722</v>
          </cell>
          <cell r="H281">
            <v>5</v>
          </cell>
          <cell r="I281">
            <v>8610</v>
          </cell>
          <cell r="J281">
            <v>0</v>
          </cell>
          <cell r="K281">
            <v>0</v>
          </cell>
          <cell r="L281">
            <v>0</v>
          </cell>
          <cell r="M281">
            <v>0</v>
          </cell>
          <cell r="N281">
            <v>5</v>
          </cell>
          <cell r="O281">
            <v>8610</v>
          </cell>
          <cell r="P281">
            <v>0</v>
          </cell>
        </row>
        <row r="282">
          <cell r="D282">
            <v>0</v>
          </cell>
          <cell r="E282">
            <v>0</v>
          </cell>
          <cell r="F282">
            <v>0</v>
          </cell>
          <cell r="G282">
            <v>0</v>
          </cell>
          <cell r="H282">
            <v>0</v>
          </cell>
          <cell r="I282">
            <v>0</v>
          </cell>
          <cell r="J282">
            <v>0</v>
          </cell>
          <cell r="K282">
            <v>0</v>
          </cell>
          <cell r="L282">
            <v>0</v>
          </cell>
          <cell r="M282">
            <v>0</v>
          </cell>
          <cell r="N282">
            <v>0</v>
          </cell>
          <cell r="O282">
            <v>0</v>
          </cell>
          <cell r="P282">
            <v>0</v>
          </cell>
        </row>
        <row r="283">
          <cell r="D283" t="str">
            <v>15-55</v>
          </cell>
          <cell r="E283" t="str">
            <v>MALLA DE PUESTA A TIERRA</v>
          </cell>
          <cell r="F283">
            <v>0</v>
          </cell>
          <cell r="G283">
            <v>0</v>
          </cell>
          <cell r="H283">
            <v>0</v>
          </cell>
          <cell r="I283">
            <v>1609517</v>
          </cell>
          <cell r="J283">
            <v>0</v>
          </cell>
          <cell r="K283">
            <v>0</v>
          </cell>
          <cell r="L283">
            <v>0</v>
          </cell>
          <cell r="M283">
            <v>0</v>
          </cell>
          <cell r="N283">
            <v>0</v>
          </cell>
          <cell r="O283">
            <v>1609517</v>
          </cell>
          <cell r="P283">
            <v>0</v>
          </cell>
        </row>
        <row r="284">
          <cell r="D284">
            <v>0</v>
          </cell>
          <cell r="E284" t="str">
            <v>SUMINISTRO Y MONTAJE DE:</v>
          </cell>
          <cell r="F284">
            <v>0</v>
          </cell>
          <cell r="G284">
            <v>0</v>
          </cell>
          <cell r="H284">
            <v>0</v>
          </cell>
          <cell r="I284">
            <v>0</v>
          </cell>
          <cell r="J284">
            <v>0</v>
          </cell>
          <cell r="K284">
            <v>0</v>
          </cell>
          <cell r="L284">
            <v>0</v>
          </cell>
          <cell r="M284">
            <v>0</v>
          </cell>
          <cell r="N284">
            <v>0</v>
          </cell>
          <cell r="O284">
            <v>0</v>
          </cell>
          <cell r="P284">
            <v>0</v>
          </cell>
        </row>
        <row r="285">
          <cell r="D285" t="str">
            <v>15-55-010</v>
          </cell>
          <cell r="E285" t="str">
            <v>CABLE DE COBRE DESNUDO 1/0 THHN AWG</v>
          </cell>
          <cell r="F285" t="str">
            <v>ML</v>
          </cell>
          <cell r="G285">
            <v>17992</v>
          </cell>
          <cell r="H285">
            <v>32</v>
          </cell>
          <cell r="I285">
            <v>575744</v>
          </cell>
          <cell r="J285">
            <v>0</v>
          </cell>
          <cell r="K285">
            <v>0</v>
          </cell>
          <cell r="L285">
            <v>0</v>
          </cell>
          <cell r="M285">
            <v>0</v>
          </cell>
          <cell r="N285">
            <v>32</v>
          </cell>
          <cell r="O285">
            <v>575744</v>
          </cell>
          <cell r="P285">
            <v>0</v>
          </cell>
        </row>
        <row r="286">
          <cell r="D286" t="str">
            <v>15-55-020</v>
          </cell>
          <cell r="E286" t="str">
            <v>SOLDADURA EXOTERMICA DE 115GR</v>
          </cell>
          <cell r="F286" t="str">
            <v>UN</v>
          </cell>
          <cell r="G286">
            <v>33721</v>
          </cell>
          <cell r="H286">
            <v>11</v>
          </cell>
          <cell r="I286">
            <v>370931</v>
          </cell>
          <cell r="J286">
            <v>0</v>
          </cell>
          <cell r="K286">
            <v>0</v>
          </cell>
          <cell r="L286">
            <v>0</v>
          </cell>
          <cell r="M286">
            <v>0</v>
          </cell>
          <cell r="N286">
            <v>11</v>
          </cell>
          <cell r="O286">
            <v>370931</v>
          </cell>
          <cell r="P286">
            <v>0</v>
          </cell>
        </row>
        <row r="287">
          <cell r="D287" t="str">
            <v>15-55-030</v>
          </cell>
          <cell r="E287" t="str">
            <v>VARILLA COOPERWELD 2400MM</v>
          </cell>
          <cell r="F287" t="str">
            <v>UN</v>
          </cell>
          <cell r="G287">
            <v>49517</v>
          </cell>
          <cell r="H287">
            <v>6</v>
          </cell>
          <cell r="I287">
            <v>297102</v>
          </cell>
          <cell r="J287">
            <v>0</v>
          </cell>
          <cell r="K287">
            <v>0</v>
          </cell>
          <cell r="L287">
            <v>0</v>
          </cell>
          <cell r="M287">
            <v>0</v>
          </cell>
          <cell r="N287">
            <v>6</v>
          </cell>
          <cell r="O287">
            <v>297102</v>
          </cell>
          <cell r="P287">
            <v>0</v>
          </cell>
        </row>
        <row r="288">
          <cell r="D288" t="str">
            <v>15-55-040</v>
          </cell>
          <cell r="E288" t="str">
            <v>EXCAVACIÓN EN PISO BLANDO PROFUNDIDAD DE 50CM</v>
          </cell>
          <cell r="F288" t="str">
            <v>ML</v>
          </cell>
          <cell r="G288">
            <v>6385</v>
          </cell>
          <cell r="H288">
            <v>32</v>
          </cell>
          <cell r="I288">
            <v>204320</v>
          </cell>
          <cell r="J288">
            <v>0</v>
          </cell>
          <cell r="K288">
            <v>0</v>
          </cell>
          <cell r="L288">
            <v>0</v>
          </cell>
          <cell r="M288">
            <v>0</v>
          </cell>
          <cell r="N288">
            <v>32</v>
          </cell>
          <cell r="O288">
            <v>204320</v>
          </cell>
          <cell r="P288">
            <v>0</v>
          </cell>
        </row>
        <row r="289">
          <cell r="D289" t="str">
            <v>15-55-050</v>
          </cell>
          <cell r="E289" t="str">
            <v>CAJA DE INSPECCIÓN DE 30X30</v>
          </cell>
          <cell r="F289" t="str">
            <v>UN</v>
          </cell>
          <cell r="G289">
            <v>161420</v>
          </cell>
          <cell r="H289">
            <v>1</v>
          </cell>
          <cell r="I289">
            <v>161420</v>
          </cell>
          <cell r="J289">
            <v>0</v>
          </cell>
          <cell r="K289">
            <v>0</v>
          </cell>
          <cell r="L289">
            <v>0</v>
          </cell>
          <cell r="M289">
            <v>0</v>
          </cell>
          <cell r="N289">
            <v>1</v>
          </cell>
          <cell r="O289">
            <v>161420</v>
          </cell>
          <cell r="P289">
            <v>0</v>
          </cell>
        </row>
        <row r="290">
          <cell r="D290">
            <v>0</v>
          </cell>
          <cell r="E290">
            <v>0</v>
          </cell>
          <cell r="F290">
            <v>0</v>
          </cell>
          <cell r="G290">
            <v>0</v>
          </cell>
          <cell r="H290">
            <v>0</v>
          </cell>
          <cell r="I290">
            <v>0</v>
          </cell>
          <cell r="J290">
            <v>0</v>
          </cell>
          <cell r="K290">
            <v>0</v>
          </cell>
          <cell r="L290">
            <v>0</v>
          </cell>
          <cell r="M290">
            <v>0</v>
          </cell>
          <cell r="N290">
            <v>0</v>
          </cell>
          <cell r="O290">
            <v>0</v>
          </cell>
          <cell r="P290">
            <v>0</v>
          </cell>
        </row>
        <row r="291">
          <cell r="D291">
            <v>0</v>
          </cell>
          <cell r="E291">
            <v>0</v>
          </cell>
          <cell r="F291">
            <v>0</v>
          </cell>
          <cell r="G291">
            <v>0</v>
          </cell>
          <cell r="H291">
            <v>0</v>
          </cell>
          <cell r="I291">
            <v>0</v>
          </cell>
          <cell r="J291">
            <v>0</v>
          </cell>
          <cell r="K291">
            <v>0</v>
          </cell>
          <cell r="L291">
            <v>0</v>
          </cell>
          <cell r="M291">
            <v>0</v>
          </cell>
          <cell r="N291">
            <v>0</v>
          </cell>
          <cell r="O291">
            <v>0</v>
          </cell>
          <cell r="P291">
            <v>0</v>
          </cell>
        </row>
        <row r="292">
          <cell r="D292" t="str">
            <v>15-60</v>
          </cell>
          <cell r="E292" t="str">
            <v>SISTEMA DE APANTALLAMIENTO</v>
          </cell>
          <cell r="F292">
            <v>0</v>
          </cell>
          <cell r="G292">
            <v>0</v>
          </cell>
          <cell r="H292">
            <v>0</v>
          </cell>
          <cell r="I292">
            <v>5209309</v>
          </cell>
          <cell r="J292">
            <v>0</v>
          </cell>
          <cell r="K292">
            <v>0</v>
          </cell>
          <cell r="L292">
            <v>0</v>
          </cell>
          <cell r="M292">
            <v>0</v>
          </cell>
          <cell r="N292">
            <v>0</v>
          </cell>
          <cell r="O292">
            <v>5209309</v>
          </cell>
          <cell r="P292">
            <v>0</v>
          </cell>
        </row>
        <row r="293">
          <cell r="D293">
            <v>0</v>
          </cell>
          <cell r="E293" t="str">
            <v>SUMINISTRO Y MONTAJE DE:</v>
          </cell>
          <cell r="F293">
            <v>0</v>
          </cell>
          <cell r="G293">
            <v>0</v>
          </cell>
          <cell r="H293">
            <v>0</v>
          </cell>
          <cell r="I293">
            <v>0</v>
          </cell>
          <cell r="J293">
            <v>0</v>
          </cell>
          <cell r="K293">
            <v>0</v>
          </cell>
          <cell r="L293">
            <v>0</v>
          </cell>
          <cell r="M293">
            <v>0</v>
          </cell>
          <cell r="N293">
            <v>0</v>
          </cell>
          <cell r="O293">
            <v>0</v>
          </cell>
          <cell r="P293">
            <v>0</v>
          </cell>
        </row>
        <row r="294">
          <cell r="D294" t="str">
            <v>15-60-010</v>
          </cell>
          <cell r="E294" t="str">
            <v>CABLE EN ALUMINIO DESNUDO 1/0 AWG</v>
          </cell>
          <cell r="F294" t="str">
            <v>ML</v>
          </cell>
          <cell r="G294">
            <v>7035</v>
          </cell>
          <cell r="H294">
            <v>165</v>
          </cell>
          <cell r="I294">
            <v>1160775</v>
          </cell>
          <cell r="J294">
            <v>0</v>
          </cell>
          <cell r="K294">
            <v>0</v>
          </cell>
          <cell r="L294">
            <v>0</v>
          </cell>
          <cell r="M294">
            <v>0</v>
          </cell>
          <cell r="N294">
            <v>165</v>
          </cell>
          <cell r="O294">
            <v>1160775</v>
          </cell>
          <cell r="P294">
            <v>0</v>
          </cell>
        </row>
        <row r="295">
          <cell r="D295" t="str">
            <v>15-60-020</v>
          </cell>
          <cell r="E295" t="str">
            <v xml:space="preserve">PUNTA FRANKLIN </v>
          </cell>
          <cell r="F295" t="str">
            <v>UN</v>
          </cell>
          <cell r="G295">
            <v>114516</v>
          </cell>
          <cell r="H295">
            <v>16</v>
          </cell>
          <cell r="I295">
            <v>1832256</v>
          </cell>
          <cell r="J295">
            <v>0</v>
          </cell>
          <cell r="K295">
            <v>0</v>
          </cell>
          <cell r="L295">
            <v>0</v>
          </cell>
          <cell r="M295">
            <v>0</v>
          </cell>
          <cell r="N295">
            <v>16</v>
          </cell>
          <cell r="O295">
            <v>1832256</v>
          </cell>
          <cell r="P295">
            <v>0</v>
          </cell>
        </row>
        <row r="296">
          <cell r="D296" t="str">
            <v>15-60-030</v>
          </cell>
          <cell r="E296" t="str">
            <v>CAJA PLASTICA 30X30X15</v>
          </cell>
          <cell r="F296" t="str">
            <v>UN</v>
          </cell>
          <cell r="G296">
            <v>49703</v>
          </cell>
          <cell r="H296">
            <v>4</v>
          </cell>
          <cell r="I296">
            <v>198812</v>
          </cell>
          <cell r="J296">
            <v>0</v>
          </cell>
          <cell r="K296">
            <v>0</v>
          </cell>
          <cell r="L296">
            <v>0</v>
          </cell>
          <cell r="M296">
            <v>0</v>
          </cell>
          <cell r="N296">
            <v>4</v>
          </cell>
          <cell r="O296">
            <v>198812</v>
          </cell>
          <cell r="P296">
            <v>0</v>
          </cell>
        </row>
        <row r="297">
          <cell r="D297" t="str">
            <v>15-60-040</v>
          </cell>
          <cell r="E297" t="str">
            <v>CONECTOR BIMETALICO</v>
          </cell>
          <cell r="F297" t="str">
            <v>UN</v>
          </cell>
          <cell r="G297">
            <v>5853</v>
          </cell>
          <cell r="H297">
            <v>16</v>
          </cell>
          <cell r="I297">
            <v>93648</v>
          </cell>
          <cell r="J297">
            <v>0</v>
          </cell>
          <cell r="K297">
            <v>0</v>
          </cell>
          <cell r="L297">
            <v>0</v>
          </cell>
          <cell r="M297">
            <v>0</v>
          </cell>
          <cell r="N297">
            <v>16</v>
          </cell>
          <cell r="O297">
            <v>93648</v>
          </cell>
          <cell r="P297">
            <v>0</v>
          </cell>
        </row>
        <row r="298">
          <cell r="D298" t="str">
            <v>15-60-050</v>
          </cell>
          <cell r="E298" t="str">
            <v>TUBERÍA METÁLICA TIPO IMC DE 3/4"</v>
          </cell>
          <cell r="F298" t="str">
            <v>ML</v>
          </cell>
          <cell r="G298">
            <v>22307</v>
          </cell>
          <cell r="H298">
            <v>66</v>
          </cell>
          <cell r="I298">
            <v>1472262</v>
          </cell>
          <cell r="J298">
            <v>0</v>
          </cell>
          <cell r="K298">
            <v>0</v>
          </cell>
          <cell r="L298">
            <v>0</v>
          </cell>
          <cell r="M298">
            <v>0</v>
          </cell>
          <cell r="N298">
            <v>66</v>
          </cell>
          <cell r="O298">
            <v>1472262</v>
          </cell>
          <cell r="P298">
            <v>0</v>
          </cell>
        </row>
        <row r="299">
          <cell r="D299" t="str">
            <v>15-60-060</v>
          </cell>
          <cell r="E299" t="str">
            <v xml:space="preserve">UNIÓN GALVANIZADA ¾” </v>
          </cell>
          <cell r="F299" t="str">
            <v>UN</v>
          </cell>
          <cell r="G299">
            <v>4516</v>
          </cell>
          <cell r="H299">
            <v>16</v>
          </cell>
          <cell r="I299">
            <v>72256</v>
          </cell>
          <cell r="J299">
            <v>0</v>
          </cell>
          <cell r="K299">
            <v>0</v>
          </cell>
          <cell r="L299">
            <v>0</v>
          </cell>
          <cell r="M299">
            <v>0</v>
          </cell>
          <cell r="N299">
            <v>16</v>
          </cell>
          <cell r="O299">
            <v>72256</v>
          </cell>
          <cell r="P299">
            <v>0</v>
          </cell>
        </row>
        <row r="300">
          <cell r="D300" t="str">
            <v>15-60-070</v>
          </cell>
          <cell r="E300" t="str">
            <v>SOLDADURA EXOTERMICA DE 115GR</v>
          </cell>
          <cell r="F300" t="str">
            <v>UN</v>
          </cell>
          <cell r="G300">
            <v>33721</v>
          </cell>
          <cell r="H300">
            <v>4</v>
          </cell>
          <cell r="I300">
            <v>134884</v>
          </cell>
          <cell r="J300">
            <v>0</v>
          </cell>
          <cell r="K300">
            <v>0</v>
          </cell>
          <cell r="L300">
            <v>0</v>
          </cell>
          <cell r="M300">
            <v>0</v>
          </cell>
          <cell r="N300">
            <v>4</v>
          </cell>
          <cell r="O300">
            <v>134884</v>
          </cell>
          <cell r="P300">
            <v>0</v>
          </cell>
        </row>
        <row r="301">
          <cell r="D301" t="str">
            <v>15-60-080</v>
          </cell>
          <cell r="E301" t="str">
            <v>CABLE EN ALUMINIO CUBIERTO 1/0 AWG</v>
          </cell>
          <cell r="F301" t="str">
            <v>ML</v>
          </cell>
          <cell r="G301">
            <v>7879</v>
          </cell>
          <cell r="H301">
            <v>16</v>
          </cell>
          <cell r="I301">
            <v>126064</v>
          </cell>
          <cell r="J301">
            <v>0</v>
          </cell>
          <cell r="K301">
            <v>0</v>
          </cell>
          <cell r="L301">
            <v>0</v>
          </cell>
          <cell r="M301">
            <v>0</v>
          </cell>
          <cell r="N301">
            <v>16</v>
          </cell>
          <cell r="O301">
            <v>126064</v>
          </cell>
          <cell r="P301">
            <v>0</v>
          </cell>
        </row>
        <row r="302">
          <cell r="D302" t="str">
            <v>15-60-090</v>
          </cell>
          <cell r="E302" t="str">
            <v>KIT DE SEÑALIZACIÓN DE RIESGO ELECTRICO. INCLUYE: 2 AVISOS EN ACRILICO.</v>
          </cell>
          <cell r="F302" t="str">
            <v>UN</v>
          </cell>
          <cell r="G302">
            <v>118352</v>
          </cell>
          <cell r="H302">
            <v>1</v>
          </cell>
          <cell r="I302">
            <v>118352</v>
          </cell>
          <cell r="J302">
            <v>0</v>
          </cell>
          <cell r="K302">
            <v>0</v>
          </cell>
          <cell r="L302">
            <v>0</v>
          </cell>
          <cell r="M302">
            <v>0</v>
          </cell>
          <cell r="N302">
            <v>1</v>
          </cell>
          <cell r="O302">
            <v>118352</v>
          </cell>
          <cell r="P302">
            <v>0</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row>
        <row r="304">
          <cell r="D304" t="str">
            <v>15-65</v>
          </cell>
          <cell r="E304" t="str">
            <v>TRAMITES</v>
          </cell>
          <cell r="F304">
            <v>0</v>
          </cell>
          <cell r="G304">
            <v>0</v>
          </cell>
          <cell r="H304">
            <v>0</v>
          </cell>
          <cell r="I304">
            <v>5565340.0800000001</v>
          </cell>
          <cell r="J304">
            <v>0</v>
          </cell>
          <cell r="K304">
            <v>0</v>
          </cell>
          <cell r="L304">
            <v>0</v>
          </cell>
          <cell r="M304">
            <v>0</v>
          </cell>
          <cell r="N304">
            <v>0</v>
          </cell>
          <cell r="O304">
            <v>5565340.0800000001</v>
          </cell>
          <cell r="P304">
            <v>0</v>
          </cell>
        </row>
        <row r="305">
          <cell r="D305" t="str">
            <v>15-65-010</v>
          </cell>
          <cell r="E305" t="str">
            <v>PAGOS POR INSPECTORÍA RETIE ANTE UN ORGANISMO DE INSPECCIÓN DEBIDAMENTE ACREDITADO</v>
          </cell>
          <cell r="F305" t="str">
            <v>SG</v>
          </cell>
          <cell r="G305">
            <v>1514492.04</v>
          </cell>
          <cell r="H305">
            <v>1</v>
          </cell>
          <cell r="I305">
            <v>1514492.04</v>
          </cell>
          <cell r="J305">
            <v>0</v>
          </cell>
          <cell r="K305">
            <v>0</v>
          </cell>
          <cell r="L305">
            <v>0</v>
          </cell>
          <cell r="M305">
            <v>0</v>
          </cell>
          <cell r="N305">
            <v>1</v>
          </cell>
          <cell r="O305">
            <v>1514492.04</v>
          </cell>
          <cell r="P305">
            <v>0</v>
          </cell>
        </row>
        <row r="306">
          <cell r="D306" t="str">
            <v>15-65-020</v>
          </cell>
          <cell r="E306" t="str">
            <v>PAGOS POR INSPECTORÍA RETILAP ANTE UN ORGANISMO DE INSPECCIÓN DEBIDAMENTE ACREDITADO</v>
          </cell>
          <cell r="F306" t="str">
            <v>SG</v>
          </cell>
          <cell r="G306">
            <v>1850888.04</v>
          </cell>
          <cell r="H306">
            <v>1</v>
          </cell>
          <cell r="I306">
            <v>1850888.04</v>
          </cell>
          <cell r="J306">
            <v>0</v>
          </cell>
          <cell r="K306">
            <v>0</v>
          </cell>
          <cell r="L306">
            <v>0</v>
          </cell>
          <cell r="M306">
            <v>0</v>
          </cell>
          <cell r="N306">
            <v>1</v>
          </cell>
          <cell r="O306">
            <v>1850888.04</v>
          </cell>
          <cell r="P306">
            <v>0</v>
          </cell>
        </row>
        <row r="307">
          <cell r="D307" t="str">
            <v>15-65-030</v>
          </cell>
          <cell r="E307" t="str">
            <v>TRAMITES ANTE EL OPERADOR DE RED PARA LA LEGALIZACION DEL SERVICIO DE ENERGIA.</v>
          </cell>
          <cell r="F307" t="str">
            <v>SG</v>
          </cell>
          <cell r="G307">
            <v>1519020</v>
          </cell>
          <cell r="H307">
            <v>1</v>
          </cell>
          <cell r="I307">
            <v>1519020</v>
          </cell>
          <cell r="J307">
            <v>0</v>
          </cell>
          <cell r="K307">
            <v>0</v>
          </cell>
          <cell r="L307">
            <v>0</v>
          </cell>
          <cell r="M307">
            <v>0</v>
          </cell>
          <cell r="N307">
            <v>1</v>
          </cell>
          <cell r="O307">
            <v>1519020</v>
          </cell>
          <cell r="P307">
            <v>0</v>
          </cell>
        </row>
        <row r="308">
          <cell r="D308" t="str">
            <v>15-65-040</v>
          </cell>
          <cell r="E308" t="str">
            <v>TRAMITES ANTE EL OPERADOR DE TELECOMUNICACIONES.</v>
          </cell>
          <cell r="F308" t="str">
            <v>SG</v>
          </cell>
          <cell r="G308">
            <v>680940</v>
          </cell>
          <cell r="H308">
            <v>1</v>
          </cell>
          <cell r="I308">
            <v>680940</v>
          </cell>
          <cell r="J308">
            <v>0</v>
          </cell>
          <cell r="K308">
            <v>0</v>
          </cell>
          <cell r="L308">
            <v>0</v>
          </cell>
          <cell r="M308">
            <v>0</v>
          </cell>
          <cell r="N308">
            <v>1</v>
          </cell>
          <cell r="O308">
            <v>680940</v>
          </cell>
          <cell r="P308">
            <v>0</v>
          </cell>
        </row>
        <row r="309">
          <cell r="D309" t="str">
            <v>16</v>
          </cell>
          <cell r="E309" t="str">
            <v>AIRE ACONDICIONADO</v>
          </cell>
          <cell r="F309">
            <v>0</v>
          </cell>
          <cell r="G309">
            <v>0</v>
          </cell>
          <cell r="H309">
            <v>0</v>
          </cell>
          <cell r="I309">
            <v>0</v>
          </cell>
          <cell r="J309">
            <v>0</v>
          </cell>
          <cell r="K309">
            <v>0</v>
          </cell>
          <cell r="L309">
            <v>0</v>
          </cell>
          <cell r="M309">
            <v>0</v>
          </cell>
          <cell r="N309">
            <v>0</v>
          </cell>
          <cell r="O309">
            <v>0</v>
          </cell>
          <cell r="P309">
            <v>0</v>
          </cell>
        </row>
        <row r="310">
          <cell r="D310" t="str">
            <v>16-01</v>
          </cell>
          <cell r="E310" t="str">
            <v>SISTEMA DE AIRE ACONDICIONADO</v>
          </cell>
          <cell r="F310">
            <v>0</v>
          </cell>
          <cell r="G310">
            <v>0</v>
          </cell>
          <cell r="H310">
            <v>0</v>
          </cell>
          <cell r="I310">
            <v>0</v>
          </cell>
          <cell r="J310">
            <v>0</v>
          </cell>
          <cell r="K310">
            <v>0</v>
          </cell>
          <cell r="L310">
            <v>0</v>
          </cell>
          <cell r="M310">
            <v>0</v>
          </cell>
          <cell r="N310">
            <v>0</v>
          </cell>
          <cell r="O310">
            <v>0</v>
          </cell>
          <cell r="P310">
            <v>0</v>
          </cell>
        </row>
        <row r="311">
          <cell r="D311" t="str">
            <v>17</v>
          </cell>
          <cell r="E311" t="str">
            <v>EQUIPOS Y REDES ESPECIALES</v>
          </cell>
          <cell r="F311">
            <v>0</v>
          </cell>
          <cell r="G311">
            <v>0</v>
          </cell>
          <cell r="H311">
            <v>0</v>
          </cell>
          <cell r="I311">
            <v>0</v>
          </cell>
          <cell r="J311">
            <v>0</v>
          </cell>
          <cell r="K311">
            <v>0</v>
          </cell>
          <cell r="L311">
            <v>0</v>
          </cell>
          <cell r="M311">
            <v>0</v>
          </cell>
          <cell r="N311">
            <v>0</v>
          </cell>
          <cell r="O311">
            <v>0</v>
          </cell>
          <cell r="P311">
            <v>0</v>
          </cell>
        </row>
        <row r="312">
          <cell r="D312" t="str">
            <v>17-01</v>
          </cell>
          <cell r="E312" t="str">
            <v>ASCENSORES, MONTACARGAS Y ESCALERAS ELECTRICAS</v>
          </cell>
          <cell r="F312">
            <v>0</v>
          </cell>
          <cell r="G312">
            <v>0</v>
          </cell>
          <cell r="H312">
            <v>0</v>
          </cell>
          <cell r="I312">
            <v>0</v>
          </cell>
          <cell r="J312">
            <v>0</v>
          </cell>
          <cell r="K312">
            <v>0</v>
          </cell>
          <cell r="L312">
            <v>0</v>
          </cell>
          <cell r="M312">
            <v>0</v>
          </cell>
          <cell r="N312">
            <v>0</v>
          </cell>
          <cell r="O312">
            <v>0</v>
          </cell>
          <cell r="P312">
            <v>0</v>
          </cell>
        </row>
        <row r="313">
          <cell r="D313" t="str">
            <v>18</v>
          </cell>
          <cell r="E313" t="str">
            <v>URBANISMO</v>
          </cell>
          <cell r="F313">
            <v>0</v>
          </cell>
          <cell r="G313">
            <v>0</v>
          </cell>
          <cell r="H313">
            <v>0</v>
          </cell>
          <cell r="I313">
            <v>0</v>
          </cell>
          <cell r="J313">
            <v>0</v>
          </cell>
          <cell r="K313">
            <v>33671612.298847273</v>
          </cell>
          <cell r="L313">
            <v>0</v>
          </cell>
          <cell r="M313">
            <v>2356221.0472601494</v>
          </cell>
          <cell r="N313">
            <v>0</v>
          </cell>
          <cell r="O313">
            <v>0</v>
          </cell>
          <cell r="P313">
            <v>36027833.346107423</v>
          </cell>
        </row>
        <row r="314">
          <cell r="D314" t="str">
            <v>18-02</v>
          </cell>
          <cell r="E314" t="str">
            <v>PISOS</v>
          </cell>
          <cell r="F314">
            <v>0</v>
          </cell>
          <cell r="G314">
            <v>0</v>
          </cell>
          <cell r="H314">
            <v>0</v>
          </cell>
          <cell r="I314">
            <v>0</v>
          </cell>
          <cell r="J314">
            <v>0</v>
          </cell>
          <cell r="K314">
            <v>33671612.298847273</v>
          </cell>
          <cell r="L314">
            <v>0</v>
          </cell>
          <cell r="M314">
            <v>2356221.0472601494</v>
          </cell>
          <cell r="N314">
            <v>0</v>
          </cell>
          <cell r="O314">
            <v>36027833.346107423</v>
          </cell>
          <cell r="P314">
            <v>0</v>
          </cell>
        </row>
        <row r="315">
          <cell r="D315" t="str">
            <v>18-02-010</v>
          </cell>
          <cell r="E315" t="str">
            <v>SENDEROS PEATONALES, RAMPAS EXTERIORES Y PLAZOLETAS EN CONCRETO F'C 21 MPA E: 0.10 M. INCLUYE DILATACIONES EN MADERA</v>
          </cell>
          <cell r="F315" t="str">
            <v>M2</v>
          </cell>
          <cell r="G315">
            <v>72735.891258806078</v>
          </cell>
          <cell r="H315">
            <v>0</v>
          </cell>
          <cell r="I315">
            <v>0</v>
          </cell>
          <cell r="J315">
            <v>24.49</v>
          </cell>
          <cell r="K315">
            <v>1781301.9769281608</v>
          </cell>
          <cell r="L315">
            <v>0</v>
          </cell>
          <cell r="M315">
            <v>0</v>
          </cell>
          <cell r="N315">
            <v>24.49</v>
          </cell>
          <cell r="O315">
            <v>1781301.9769281608</v>
          </cell>
          <cell r="P315">
            <v>0</v>
          </cell>
        </row>
        <row r="316">
          <cell r="D316" t="str">
            <v>18-02-020</v>
          </cell>
          <cell r="E316" t="str">
            <v>PLACA POLIDEPORTIVA EN CONCRETO F'C 21 MPA E: 0.10 M. INCLUYE JUNTAS ACORDE CON EL DISEÑO ESTRUCTURAL</v>
          </cell>
          <cell r="F316" t="str">
            <v>M2</v>
          </cell>
          <cell r="G316">
            <v>72213.837969309767</v>
          </cell>
          <cell r="H316">
            <v>0</v>
          </cell>
          <cell r="I316">
            <v>0</v>
          </cell>
          <cell r="J316">
            <v>0</v>
          </cell>
          <cell r="K316">
            <v>0</v>
          </cell>
          <cell r="L316">
            <v>0</v>
          </cell>
          <cell r="M316">
            <v>0</v>
          </cell>
          <cell r="N316">
            <v>0</v>
          </cell>
          <cell r="O316">
            <v>0</v>
          </cell>
          <cell r="P316">
            <v>0</v>
          </cell>
        </row>
        <row r="317">
          <cell r="D317" t="str">
            <v>18-02-030</v>
          </cell>
          <cell r="E317" t="str">
            <v>PASOS PREFABRICADOS EN LOSETA NATURA GRAN FORMATO DE ADOQUINAR O EQUIVALENTE. INCLUYE BASE EN ARENA</v>
          </cell>
          <cell r="F317" t="str">
            <v>M</v>
          </cell>
          <cell r="G317">
            <v>38284.859917500988</v>
          </cell>
          <cell r="H317">
            <v>0</v>
          </cell>
          <cell r="I317">
            <v>0</v>
          </cell>
          <cell r="J317">
            <v>79.2</v>
          </cell>
          <cell r="K317">
            <v>3032160.9054660783</v>
          </cell>
          <cell r="L317">
            <v>0</v>
          </cell>
          <cell r="M317">
            <v>0</v>
          </cell>
          <cell r="N317">
            <v>79.2</v>
          </cell>
          <cell r="O317">
            <v>3032160.9054660783</v>
          </cell>
          <cell r="P317">
            <v>0</v>
          </cell>
        </row>
        <row r="318">
          <cell r="D318" t="str">
            <v>18-02-040</v>
          </cell>
          <cell r="E318" t="str">
            <v>PISOS EN NATURA GRAN FORMATO 0.60x0.30 M. DE ADOQUINAR O EQUIVALENTE. INCLUYE MORTERO DE BASE.</v>
          </cell>
          <cell r="F318" t="str">
            <v>M2</v>
          </cell>
          <cell r="G318">
            <v>120367.61736385549</v>
          </cell>
          <cell r="H318">
            <v>0</v>
          </cell>
          <cell r="I318">
            <v>0</v>
          </cell>
          <cell r="J318">
            <v>189.21</v>
          </cell>
          <cell r="K318">
            <v>22774756.881415099</v>
          </cell>
          <cell r="L318">
            <v>0</v>
          </cell>
          <cell r="M318">
            <v>0</v>
          </cell>
          <cell r="N318">
            <v>189.21</v>
          </cell>
          <cell r="O318">
            <v>22774756.881415099</v>
          </cell>
          <cell r="P318">
            <v>0</v>
          </cell>
        </row>
        <row r="319">
          <cell r="D319" t="str">
            <v>18-02-050</v>
          </cell>
          <cell r="E319" t="str">
            <v>PISOS PATIOS DE JUEGOS EN CANTO RODADO E: 0.15 M.</v>
          </cell>
          <cell r="F319" t="str">
            <v>M2</v>
          </cell>
          <cell r="G319">
            <v>16549.944230769233</v>
          </cell>
          <cell r="H319">
            <v>0</v>
          </cell>
          <cell r="I319">
            <v>0</v>
          </cell>
          <cell r="J319">
            <v>18.100000000000001</v>
          </cell>
          <cell r="K319">
            <v>299553.99057692313</v>
          </cell>
          <cell r="L319">
            <v>0</v>
          </cell>
          <cell r="M319">
            <v>0</v>
          </cell>
          <cell r="N319">
            <v>18.100000000000001</v>
          </cell>
          <cell r="O319">
            <v>299553.99057692313</v>
          </cell>
          <cell r="P319">
            <v>0</v>
          </cell>
        </row>
        <row r="320">
          <cell r="D320" t="str">
            <v>18-02-210</v>
          </cell>
          <cell r="E320" t="str">
            <v>BORDILLO PREFABRICADO EN CONCRETO PARA ANDENES Y ZONAS VERDES - E: 0.15 M. x H: 0.35 M. INCLUYE SELLADO DE JUNTAS</v>
          </cell>
          <cell r="F320" t="str">
            <v>M</v>
          </cell>
          <cell r="G320">
            <v>69226.07473921022</v>
          </cell>
          <cell r="H320">
            <v>0</v>
          </cell>
          <cell r="I320">
            <v>0</v>
          </cell>
          <cell r="J320">
            <v>83.55</v>
          </cell>
          <cell r="K320">
            <v>5783838.5444610137</v>
          </cell>
          <cell r="L320">
            <v>0</v>
          </cell>
          <cell r="M320">
            <v>0</v>
          </cell>
          <cell r="N320">
            <v>83.55</v>
          </cell>
          <cell r="O320">
            <v>5783838.5444610137</v>
          </cell>
          <cell r="P320">
            <v>0</v>
          </cell>
        </row>
        <row r="321">
          <cell r="D321" t="str">
            <v>18-02-410</v>
          </cell>
          <cell r="E321" t="str">
            <v>CAÑUELA EN CONCRETO ESMALTADO F'C 21 MPA A: 0.40 M. x E: 0.10 M. INCLUYE REEMPLAZO EN MATERIAL DE PRESTAMO E: 0.10 M.</v>
          </cell>
          <cell r="F321" t="str">
            <v>M</v>
          </cell>
          <cell r="G321">
            <v>35711.140455594868</v>
          </cell>
          <cell r="H321">
            <v>0</v>
          </cell>
          <cell r="I321">
            <v>0</v>
          </cell>
          <cell r="J321">
            <v>0</v>
          </cell>
          <cell r="K321">
            <v>0</v>
          </cell>
          <cell r="L321">
            <v>65.98</v>
          </cell>
          <cell r="M321">
            <v>2356221.0472601494</v>
          </cell>
          <cell r="N321">
            <v>65.98</v>
          </cell>
          <cell r="O321">
            <v>2356221.0472601494</v>
          </cell>
          <cell r="P321">
            <v>0</v>
          </cell>
        </row>
        <row r="322">
          <cell r="D322" t="str">
            <v>18-04</v>
          </cell>
          <cell r="E322" t="str">
            <v>PAISAJISMO</v>
          </cell>
          <cell r="F322">
            <v>0</v>
          </cell>
          <cell r="G322">
            <v>0</v>
          </cell>
          <cell r="H322">
            <v>0</v>
          </cell>
          <cell r="I322">
            <v>0</v>
          </cell>
          <cell r="J322">
            <v>0</v>
          </cell>
          <cell r="K322">
            <v>0</v>
          </cell>
          <cell r="L322">
            <v>0</v>
          </cell>
          <cell r="M322">
            <v>0</v>
          </cell>
          <cell r="N322">
            <v>0</v>
          </cell>
          <cell r="O322">
            <v>0</v>
          </cell>
          <cell r="P322">
            <v>0</v>
          </cell>
        </row>
        <row r="323">
          <cell r="D323" t="str">
            <v>18-04-010</v>
          </cell>
          <cell r="E323" t="str">
            <v>SUBCONTRATO ENGRAMADO - INCLUYE MANTENIMIENTO POR 3 MESES</v>
          </cell>
          <cell r="F323" t="str">
            <v>M2</v>
          </cell>
          <cell r="G323">
            <v>7766.1999999999989</v>
          </cell>
          <cell r="H323">
            <v>0</v>
          </cell>
          <cell r="I323">
            <v>0</v>
          </cell>
          <cell r="J323">
            <v>0</v>
          </cell>
          <cell r="K323">
            <v>0</v>
          </cell>
          <cell r="L323">
            <v>0</v>
          </cell>
          <cell r="M323">
            <v>0</v>
          </cell>
          <cell r="N323">
            <v>0</v>
          </cell>
          <cell r="O323">
            <v>0</v>
          </cell>
          <cell r="P323">
            <v>0</v>
          </cell>
        </row>
        <row r="324">
          <cell r="D324">
            <v>0</v>
          </cell>
          <cell r="E324">
            <v>0</v>
          </cell>
          <cell r="F324">
            <v>0</v>
          </cell>
          <cell r="G324">
            <v>0</v>
          </cell>
          <cell r="H324">
            <v>0</v>
          </cell>
          <cell r="I324">
            <v>0</v>
          </cell>
          <cell r="J324">
            <v>0</v>
          </cell>
          <cell r="K324">
            <v>0</v>
          </cell>
          <cell r="L324">
            <v>0</v>
          </cell>
          <cell r="M324">
            <v>0</v>
          </cell>
          <cell r="N324">
            <v>0</v>
          </cell>
          <cell r="O324">
            <v>0</v>
          </cell>
          <cell r="P324">
            <v>0</v>
          </cell>
        </row>
        <row r="325">
          <cell r="D325" t="str">
            <v>90</v>
          </cell>
          <cell r="E325" t="str">
            <v>TOTAL COSTO DIRECTO</v>
          </cell>
          <cell r="F325">
            <v>0</v>
          </cell>
          <cell r="G325">
            <v>0</v>
          </cell>
          <cell r="H325">
            <v>0</v>
          </cell>
          <cell r="I325">
            <v>695033038.87902915</v>
          </cell>
          <cell r="J325">
            <v>0</v>
          </cell>
          <cell r="K325">
            <v>38750917.112500928</v>
          </cell>
          <cell r="L325">
            <v>0</v>
          </cell>
          <cell r="M325">
            <v>132346135.94256544</v>
          </cell>
          <cell r="N325">
            <v>0</v>
          </cell>
          <cell r="O325">
            <v>0</v>
          </cell>
          <cell r="P325">
            <v>866130091.93409562</v>
          </cell>
        </row>
        <row r="326">
          <cell r="D326" t="str">
            <v>91</v>
          </cell>
          <cell r="E326" t="str">
            <v>AIU</v>
          </cell>
          <cell r="F326" t="str">
            <v>%</v>
          </cell>
          <cell r="G326">
            <v>0.3528</v>
          </cell>
          <cell r="H326">
            <v>695033038.87902915</v>
          </cell>
          <cell r="I326">
            <v>245207656.11652148</v>
          </cell>
          <cell r="J326">
            <v>38750917.112500928</v>
          </cell>
          <cell r="K326">
            <v>13671323.557290327</v>
          </cell>
          <cell r="L326">
            <v>132346135.94256544</v>
          </cell>
          <cell r="M326">
            <v>46691716.760537088</v>
          </cell>
          <cell r="N326">
            <v>866130091.9340955</v>
          </cell>
          <cell r="O326">
            <v>305570696.43434888</v>
          </cell>
          <cell r="P326">
            <v>305570696.43434888</v>
          </cell>
        </row>
        <row r="327">
          <cell r="D327" t="str">
            <v>92</v>
          </cell>
          <cell r="E327" t="str">
            <v>TOTAL COSTO DIRECTO + AIU</v>
          </cell>
          <cell r="F327">
            <v>0</v>
          </cell>
          <cell r="G327">
            <v>0</v>
          </cell>
          <cell r="H327">
            <v>0</v>
          </cell>
          <cell r="I327">
            <v>940240694.99555063</v>
          </cell>
          <cell r="J327">
            <v>0</v>
          </cell>
          <cell r="K327">
            <v>52422240.669791251</v>
          </cell>
          <cell r="L327">
            <v>0</v>
          </cell>
          <cell r="M327">
            <v>179037852.70310253</v>
          </cell>
          <cell r="N327">
            <v>0</v>
          </cell>
          <cell r="O327">
            <v>0</v>
          </cell>
          <cell r="P327">
            <v>1171700788.3684444</v>
          </cell>
        </row>
        <row r="328">
          <cell r="L328">
            <v>0</v>
          </cell>
        </row>
        <row r="329">
          <cell r="D329" t="str">
            <v>96</v>
          </cell>
          <cell r="E329" t="str">
            <v>OBRAS A REALIZAR POR TERCEROS</v>
          </cell>
          <cell r="F329">
            <v>0</v>
          </cell>
          <cell r="G329">
            <v>0</v>
          </cell>
          <cell r="H329">
            <v>0</v>
          </cell>
          <cell r="I329">
            <v>0</v>
          </cell>
          <cell r="J329">
            <v>0</v>
          </cell>
          <cell r="K329">
            <v>0</v>
          </cell>
          <cell r="L329">
            <v>0</v>
          </cell>
          <cell r="M329">
            <v>2367962.6923076925</v>
          </cell>
          <cell r="N329">
            <v>0</v>
          </cell>
          <cell r="O329">
            <v>0</v>
          </cell>
          <cell r="P329">
            <v>2367962.6923076925</v>
          </cell>
        </row>
        <row r="330">
          <cell r="D330" t="str">
            <v>96-01</v>
          </cell>
          <cell r="E330" t="str">
            <v>OBRAS DE MITIGACION - BIOCLIMATICO</v>
          </cell>
          <cell r="F330">
            <v>0</v>
          </cell>
          <cell r="G330">
            <v>0</v>
          </cell>
          <cell r="H330">
            <v>0</v>
          </cell>
          <cell r="I330">
            <v>0</v>
          </cell>
          <cell r="J330">
            <v>0</v>
          </cell>
          <cell r="K330">
            <v>0</v>
          </cell>
          <cell r="L330">
            <v>0</v>
          </cell>
          <cell r="M330">
            <v>2367962.6923076925</v>
          </cell>
          <cell r="N330">
            <v>0</v>
          </cell>
          <cell r="O330">
            <v>2367962.6923076925</v>
          </cell>
          <cell r="P330">
            <v>0</v>
          </cell>
        </row>
        <row r="331">
          <cell r="D331" t="str">
            <v>96-01-010</v>
          </cell>
          <cell r="E331" t="str">
            <v>SUMINISTRO Y SIEMBRA DE ESPECIES VARIAS DE ARBUSTOS H: 1.50 M. CADA 0.50 M. INCLUYE TIERRA NEGRA Y MANTENIMIENTO DURANTE TRES MESES.</v>
          </cell>
          <cell r="F331" t="str">
            <v>UN</v>
          </cell>
          <cell r="G331">
            <v>27858.384615384617</v>
          </cell>
          <cell r="H331">
            <v>0</v>
          </cell>
          <cell r="I331">
            <v>0</v>
          </cell>
          <cell r="J331">
            <v>0</v>
          </cell>
          <cell r="K331">
            <v>0</v>
          </cell>
          <cell r="L331">
            <v>85</v>
          </cell>
          <cell r="M331">
            <v>2367962.6923076925</v>
          </cell>
          <cell r="N331">
            <v>85</v>
          </cell>
          <cell r="O331">
            <v>2367962.6923076925</v>
          </cell>
          <cell r="P331">
            <v>0</v>
          </cell>
        </row>
        <row r="332">
          <cell r="D332" t="str">
            <v>97</v>
          </cell>
          <cell r="E332" t="str">
            <v>TOTAL COSTO DIRECTO</v>
          </cell>
          <cell r="F332">
            <v>0</v>
          </cell>
          <cell r="G332">
            <v>0</v>
          </cell>
          <cell r="H332">
            <v>0</v>
          </cell>
          <cell r="I332">
            <v>0</v>
          </cell>
          <cell r="J332">
            <v>0</v>
          </cell>
          <cell r="K332">
            <v>0</v>
          </cell>
          <cell r="L332">
            <v>0</v>
          </cell>
          <cell r="M332">
            <v>2367962.6923076925</v>
          </cell>
          <cell r="N332">
            <v>0</v>
          </cell>
          <cell r="O332">
            <v>0</v>
          </cell>
          <cell r="P332">
            <v>2367962.6923076925</v>
          </cell>
        </row>
        <row r="333">
          <cell r="D333" t="str">
            <v>98</v>
          </cell>
          <cell r="E333" t="str">
            <v>AIU</v>
          </cell>
          <cell r="F333" t="str">
            <v>%</v>
          </cell>
          <cell r="G333">
            <v>0.3528</v>
          </cell>
          <cell r="H333">
            <v>0</v>
          </cell>
          <cell r="I333">
            <v>0</v>
          </cell>
          <cell r="J333">
            <v>0</v>
          </cell>
          <cell r="K333">
            <v>0</v>
          </cell>
          <cell r="L333">
            <v>2367962.6923076925</v>
          </cell>
          <cell r="M333">
            <v>835417.2378461539</v>
          </cell>
          <cell r="N333">
            <v>2367962.6923076925</v>
          </cell>
          <cell r="O333">
            <v>835417.2378461539</v>
          </cell>
          <cell r="P333">
            <v>835417.2378461539</v>
          </cell>
        </row>
        <row r="334">
          <cell r="D334" t="str">
            <v>99</v>
          </cell>
          <cell r="E334" t="str">
            <v>TOTAL COSTO DIRECTO + AIU</v>
          </cell>
          <cell r="F334">
            <v>0</v>
          </cell>
          <cell r="G334">
            <v>0</v>
          </cell>
          <cell r="H334">
            <v>0</v>
          </cell>
          <cell r="I334">
            <v>0</v>
          </cell>
          <cell r="J334">
            <v>0</v>
          </cell>
          <cell r="K334">
            <v>0</v>
          </cell>
          <cell r="L334">
            <v>0</v>
          </cell>
          <cell r="M334">
            <v>3203379.9301538463</v>
          </cell>
          <cell r="N334">
            <v>0</v>
          </cell>
          <cell r="O334">
            <v>0</v>
          </cell>
          <cell r="P334">
            <v>3203379.9301538463</v>
          </cell>
        </row>
        <row r="335">
          <cell r="H335">
            <v>0</v>
          </cell>
          <cell r="I335">
            <v>0</v>
          </cell>
          <cell r="J335">
            <v>0</v>
          </cell>
          <cell r="K335">
            <v>0</v>
          </cell>
          <cell r="L335">
            <v>0</v>
          </cell>
          <cell r="M335">
            <v>0</v>
          </cell>
          <cell r="N335">
            <v>0</v>
          </cell>
          <cell r="O335">
            <v>0</v>
          </cell>
        </row>
        <row r="338">
          <cell r="P338">
            <v>865469940</v>
          </cell>
        </row>
        <row r="339">
          <cell r="M339">
            <v>134714098.63487312</v>
          </cell>
          <cell r="P339">
            <v>129820491</v>
          </cell>
        </row>
        <row r="340">
          <cell r="P340">
            <v>995290431</v>
          </cell>
        </row>
      </sheetData>
      <sheetData sheetId="1"/>
      <sheetData sheetId="2"/>
      <sheetData sheetId="3">
        <row r="1">
          <cell r="D1" t="str">
            <v>CODIGO</v>
          </cell>
          <cell r="E1" t="str">
            <v>MATERIALES</v>
          </cell>
        </row>
        <row r="2">
          <cell r="D2">
            <v>11124</v>
          </cell>
          <cell r="E2" t="str">
            <v>concolor negro x 5 kg</v>
          </cell>
        </row>
        <row r="3">
          <cell r="D3" t="str">
            <v>11111</v>
          </cell>
          <cell r="E3" t="str">
            <v>cemento blanco</v>
          </cell>
        </row>
        <row r="4">
          <cell r="D4" t="str">
            <v>11112</v>
          </cell>
          <cell r="E4" t="str">
            <v>cemento gris 50 kg portland tipo i</v>
          </cell>
        </row>
        <row r="5">
          <cell r="D5" t="str">
            <v>11113</v>
          </cell>
          <cell r="E5" t="str">
            <v>cemento tipo 1 por 50kg</v>
          </cell>
        </row>
        <row r="6">
          <cell r="D6" t="str">
            <v>11114</v>
          </cell>
          <cell r="E6" t="str">
            <v>cemento tipo 1 por 50kg</v>
          </cell>
        </row>
        <row r="7">
          <cell r="D7" t="str">
            <v>11115</v>
          </cell>
          <cell r="E7" t="str">
            <v>mastico</v>
          </cell>
        </row>
        <row r="8">
          <cell r="D8" t="str">
            <v>11116</v>
          </cell>
          <cell r="E8" t="str">
            <v>cemento gris 50 kg portland tipo i</v>
          </cell>
        </row>
        <row r="9">
          <cell r="D9" t="str">
            <v>11117</v>
          </cell>
          <cell r="E9" t="str">
            <v>concreto tipo bombeo 17.5 mpa (2500 psi) asentamiento 5"+/- 1 tmn 1"</v>
          </cell>
        </row>
        <row r="10">
          <cell r="D10" t="str">
            <v>11118</v>
          </cell>
          <cell r="E10" t="str">
            <v>concreto tipo bombeo 21 mpa (3000 psi) asentamiento 5"+/- 1 tmn 1"</v>
          </cell>
        </row>
        <row r="11">
          <cell r="D11" t="str">
            <v>11119</v>
          </cell>
          <cell r="E11" t="str">
            <v>concreto tipo bombeo 24.5 mpa (3500 psi) asentamiento 5"+/- 1 tmn 1"</v>
          </cell>
        </row>
        <row r="12">
          <cell r="D12" t="str">
            <v>1111A</v>
          </cell>
          <cell r="E12" t="str">
            <v>concreto tipo bombeo 28 mpa (4000 psi) asentamiento 5"+/- 1 tmn 1"</v>
          </cell>
        </row>
        <row r="13">
          <cell r="D13" t="str">
            <v>1111B</v>
          </cell>
          <cell r="E13" t="str">
            <v>concreto tipo bombeo 31.5 mpa (4500 psi) asentamiento 5"+/- 1 tmn 1"</v>
          </cell>
        </row>
        <row r="14">
          <cell r="D14" t="str">
            <v>1111C</v>
          </cell>
          <cell r="E14" t="str">
            <v>concreto tipo bombeo 35 mpa (5000 psi) asentamiento 5"+/- 1 tmn 1"</v>
          </cell>
        </row>
        <row r="15">
          <cell r="D15" t="str">
            <v>1111D</v>
          </cell>
          <cell r="E15" t="str">
            <v>concreto tipo fluido 38.5 mpa (5500 psi) asentamiento 9"+/- 1 tmn 1"</v>
          </cell>
        </row>
        <row r="16">
          <cell r="D16" t="str">
            <v>1111E</v>
          </cell>
          <cell r="E16" t="str">
            <v>concreto tipo fluido 42mpa (6000 psi) asentamiento 9"+/- 1 tmn 1"</v>
          </cell>
        </row>
        <row r="17">
          <cell r="D17" t="str">
            <v>1111F</v>
          </cell>
          <cell r="E17" t="str">
            <v>concreto tipo tremie 21 mpa (3000 psi) asentamiento 8"+/- 1 tmn 1"</v>
          </cell>
        </row>
        <row r="18">
          <cell r="D18" t="str">
            <v>1111G</v>
          </cell>
          <cell r="E18" t="str">
            <v>concreto tipo tremie 24 mpa (3000 psi) asentamiento 8"+/- 1 tmn 1"</v>
          </cell>
        </row>
        <row r="19">
          <cell r="D19" t="str">
            <v>1111H</v>
          </cell>
          <cell r="E19" t="str">
            <v>concreto tipo tremie 28 mpa (3000 psi) asentamiento 8"+/- 1 tmn 1"</v>
          </cell>
        </row>
        <row r="20">
          <cell r="D20" t="str">
            <v>1111I</v>
          </cell>
          <cell r="E20" t="str">
            <v>concreto tipo tremie 31.5 mpa (3000 psi) asentamiento 8"+/- 1 tmn 1"</v>
          </cell>
        </row>
        <row r="21">
          <cell r="D21" t="str">
            <v>1111J</v>
          </cell>
          <cell r="E21" t="str">
            <v>concreto tipo tremie 35 mpa (3000 psi) asentamiento 8"+/- 1 tmn 1"</v>
          </cell>
        </row>
        <row r="22">
          <cell r="D22" t="str">
            <v>1111K</v>
          </cell>
          <cell r="E22" t="str">
            <v>concreto tipo tremie 38.5 mpa (3000 psi) asentamiento 8"+/- 1 tmn 1"</v>
          </cell>
        </row>
        <row r="23">
          <cell r="D23" t="str">
            <v>1111L</v>
          </cell>
          <cell r="E23" t="str">
            <v>concreto tipo tremie 42 mpa (3000 psi) asentamiento 8"+/- 1 tmn 1"</v>
          </cell>
        </row>
        <row r="24">
          <cell r="D24" t="str">
            <v>11121</v>
          </cell>
          <cell r="E24" t="str">
            <v>pegacor max blanco x 10 kg</v>
          </cell>
        </row>
        <row r="25">
          <cell r="D25" t="str">
            <v>11122</v>
          </cell>
          <cell r="E25" t="str">
            <v>pegacor gris x 10 kg</v>
          </cell>
        </row>
        <row r="26">
          <cell r="D26" t="str">
            <v>11123</v>
          </cell>
          <cell r="E26" t="str">
            <v>pegabloq blanco x 25kg</v>
          </cell>
        </row>
        <row r="27">
          <cell r="D27" t="str">
            <v>11125</v>
          </cell>
          <cell r="E27" t="str">
            <v>alfalisto gris 25 kg</v>
          </cell>
        </row>
        <row r="28">
          <cell r="D28" t="str">
            <v>11126</v>
          </cell>
          <cell r="E28" t="str">
            <v>alfacolor gres 5 kg</v>
          </cell>
        </row>
        <row r="29">
          <cell r="D29" t="str">
            <v>11161</v>
          </cell>
          <cell r="E29" t="str">
            <v>masilla acrilica para interiores</v>
          </cell>
        </row>
        <row r="30">
          <cell r="D30" t="str">
            <v>11162</v>
          </cell>
          <cell r="E30" t="str">
            <v>estuco plastico estucor x 30 kg</v>
          </cell>
        </row>
        <row r="31">
          <cell r="D31" t="str">
            <v>11181</v>
          </cell>
          <cell r="E31" t="str">
            <v>cal hidratada</v>
          </cell>
        </row>
        <row r="32">
          <cell r="D32" t="str">
            <v>11212</v>
          </cell>
          <cell r="E32" t="str">
            <v>arena fina para concreto icontec (1,430kg/m3)</v>
          </cell>
        </row>
        <row r="33">
          <cell r="D33" t="str">
            <v>11215</v>
          </cell>
          <cell r="E33" t="str">
            <v>arena gruesa para concreto (1,430kg/m3)</v>
          </cell>
        </row>
        <row r="34">
          <cell r="D34" t="str">
            <v>11216</v>
          </cell>
          <cell r="E34" t="str">
            <v>arena fina para concreto icontec (1,430kg/m3)</v>
          </cell>
        </row>
        <row r="35">
          <cell r="D35" t="str">
            <v>11217</v>
          </cell>
          <cell r="E35" t="str">
            <v>arena gruesa para concreto (1,430kg/m3)</v>
          </cell>
        </row>
        <row r="36">
          <cell r="D36" t="str">
            <v>11218</v>
          </cell>
          <cell r="E36" t="str">
            <v>material de prestamo para llenos estructurales</v>
          </cell>
        </row>
        <row r="37">
          <cell r="D37" t="str">
            <v>11219</v>
          </cell>
          <cell r="E37" t="str">
            <v>arena fina para revoque (1,310kg/m3)</v>
          </cell>
        </row>
        <row r="38">
          <cell r="D38" t="str">
            <v>1121A</v>
          </cell>
          <cell r="E38" t="str">
            <v>arena de peña (1,600kg/m3)</v>
          </cell>
        </row>
        <row r="39">
          <cell r="D39" t="str">
            <v>1121B</v>
          </cell>
          <cell r="E39" t="str">
            <v>material de prestamo para llenos</v>
          </cell>
        </row>
        <row r="40">
          <cell r="D40" t="str">
            <v>11233</v>
          </cell>
          <cell r="E40" t="str">
            <v>triturado 3/8" (1,540 kg/m3)</v>
          </cell>
        </row>
        <row r="41">
          <cell r="D41" t="str">
            <v>11234</v>
          </cell>
          <cell r="E41" t="str">
            <v>triturado para concreto tamaño maximo 3/4" a 1-1/2" (1,640kg/m3)</v>
          </cell>
        </row>
        <row r="42">
          <cell r="D42" t="str">
            <v>11235</v>
          </cell>
          <cell r="E42" t="str">
            <v>triturado para concreto tamaño maximo 1" (1,610kg/m3)</v>
          </cell>
        </row>
        <row r="43">
          <cell r="D43" t="str">
            <v>11237</v>
          </cell>
          <cell r="E43" t="str">
            <v>triturado para concreto tamaño maximo 3/8" (1,540kg/m3)</v>
          </cell>
        </row>
        <row r="44">
          <cell r="D44" t="str">
            <v>11238</v>
          </cell>
          <cell r="E44" t="str">
            <v>triturado para concreto tamaño maximo 3/4" (1,520kg/m3)</v>
          </cell>
        </row>
        <row r="45">
          <cell r="D45" t="str">
            <v>11239</v>
          </cell>
          <cell r="E45" t="str">
            <v>triturado tamaño maximo 3/4 (1,520kg/m3)</v>
          </cell>
        </row>
        <row r="46">
          <cell r="D46" t="str">
            <v>1123B</v>
          </cell>
          <cell r="E46" t="str">
            <v>triturado tamaño maximo 1" (1,610kg/m3)</v>
          </cell>
        </row>
        <row r="47">
          <cell r="D47" t="str">
            <v>1123D</v>
          </cell>
          <cell r="E47" t="str">
            <v>triturado tamaño maximo 3/4" a 1-1/2" (1,600kg/m3)</v>
          </cell>
        </row>
        <row r="48">
          <cell r="D48" t="str">
            <v>11251</v>
          </cell>
          <cell r="E48" t="str">
            <v>crudo de rio</v>
          </cell>
        </row>
        <row r="49">
          <cell r="D49" t="str">
            <v>11252</v>
          </cell>
          <cell r="E49" t="str">
            <v>canto rodado 2"</v>
          </cell>
        </row>
        <row r="50">
          <cell r="D50" t="str">
            <v>11261</v>
          </cell>
          <cell r="E50" t="str">
            <v>grano color blanco y rio claro x25kg</v>
          </cell>
        </row>
        <row r="51">
          <cell r="D51" t="str">
            <v>11262</v>
          </cell>
          <cell r="E51" t="str">
            <v>granito color traventino, negro y crema x25kg</v>
          </cell>
        </row>
        <row r="52">
          <cell r="D52" t="str">
            <v>11271</v>
          </cell>
          <cell r="E52" t="str">
            <v>arenon chino 25 kg (20 kg/m2)</v>
          </cell>
        </row>
        <row r="53">
          <cell r="D53" t="str">
            <v>11281</v>
          </cell>
          <cell r="E53" t="str">
            <v>piedra para entresuelo y filtro</v>
          </cell>
        </row>
        <row r="54">
          <cell r="D54" t="str">
            <v>11282</v>
          </cell>
          <cell r="E54" t="str">
            <v>piedra para gavion</v>
          </cell>
        </row>
        <row r="55">
          <cell r="D55" t="str">
            <v>11283</v>
          </cell>
          <cell r="E55" t="str">
            <v>piedra para ciclopeo</v>
          </cell>
        </row>
        <row r="56">
          <cell r="D56" t="str">
            <v>11291</v>
          </cell>
          <cell r="E56" t="str">
            <v xml:space="preserve">base granular </v>
          </cell>
        </row>
        <row r="57">
          <cell r="D57" t="str">
            <v>11292</v>
          </cell>
          <cell r="E57" t="str">
            <v>base granular (1,650kg/m2)</v>
          </cell>
        </row>
        <row r="58">
          <cell r="D58" t="str">
            <v>11296</v>
          </cell>
          <cell r="E58" t="str">
            <v>sub base granular</v>
          </cell>
        </row>
        <row r="59">
          <cell r="D59" t="str">
            <v>11297</v>
          </cell>
          <cell r="E59" t="str">
            <v>sub base granular cruda sin procesar (1,650kg/m3)</v>
          </cell>
        </row>
        <row r="60">
          <cell r="D60" t="str">
            <v>112A1</v>
          </cell>
          <cell r="E60" t="str">
            <v>caseton desechable en madera de 32cm</v>
          </cell>
        </row>
        <row r="61">
          <cell r="D61" t="str">
            <v>11311</v>
          </cell>
          <cell r="E61" t="str">
            <v>cal promical</v>
          </cell>
        </row>
        <row r="62">
          <cell r="D62" t="str">
            <v>12131</v>
          </cell>
          <cell r="E62" t="str">
            <v>concreto 42 mpa</v>
          </cell>
        </row>
        <row r="63">
          <cell r="D63" t="str">
            <v>12132</v>
          </cell>
          <cell r="E63" t="str">
            <v>concreto tipo normal 21 mpa, (3.000 psi) 1"</v>
          </cell>
        </row>
        <row r="64">
          <cell r="D64" t="str">
            <v>12133</v>
          </cell>
          <cell r="E64" t="str">
            <v>concreto tipo bombeo 21 mpa, (3.000 psi) 1"</v>
          </cell>
        </row>
        <row r="65">
          <cell r="D65" t="str">
            <v>12134</v>
          </cell>
          <cell r="E65" t="str">
            <v>concreto tipo normal 24 mpa, (3.500 psi) 1"</v>
          </cell>
        </row>
        <row r="66">
          <cell r="D66" t="str">
            <v>12135</v>
          </cell>
          <cell r="E66" t="str">
            <v>concreto tipo normal 27 mpa, (4.000 psi) 1"</v>
          </cell>
        </row>
        <row r="67">
          <cell r="D67" t="str">
            <v>12136</v>
          </cell>
          <cell r="E67" t="str">
            <v>concreto tipo bombeo 28 mpa, (4.000 psi) 1"</v>
          </cell>
        </row>
        <row r="68">
          <cell r="D68" t="str">
            <v>12137</v>
          </cell>
          <cell r="E68" t="str">
            <v>servicio de bombeo</v>
          </cell>
        </row>
        <row r="69">
          <cell r="D69" t="str">
            <v>12138</v>
          </cell>
          <cell r="E69" t="str">
            <v>concreto tipo bombeo 24 mpa, (3.500 psi) 1"</v>
          </cell>
        </row>
        <row r="70">
          <cell r="D70" t="str">
            <v>12139</v>
          </cell>
          <cell r="E70" t="str">
            <v>concreto tipo bombeo 35 mpa, (5.000 psi) 1"</v>
          </cell>
        </row>
        <row r="71">
          <cell r="D71" t="str">
            <v>12171</v>
          </cell>
          <cell r="E71" t="str">
            <v>lechada x25kg</v>
          </cell>
        </row>
        <row r="72">
          <cell r="D72" t="str">
            <v>12311</v>
          </cell>
          <cell r="E72" t="str">
            <v xml:space="preserve">pintura acriltex x 1 galon </v>
          </cell>
        </row>
        <row r="73">
          <cell r="D73" t="str">
            <v>12312</v>
          </cell>
          <cell r="E73" t="str">
            <v>pintura viniltex x 5 galones</v>
          </cell>
        </row>
        <row r="74">
          <cell r="D74" t="str">
            <v>12321</v>
          </cell>
          <cell r="E74" t="str">
            <v>esmalte para exteriores x 1 galon</v>
          </cell>
        </row>
        <row r="75">
          <cell r="D75" t="str">
            <v>12371</v>
          </cell>
          <cell r="E75" t="str">
            <v>anticorrosivo pintuco x 1 galon</v>
          </cell>
        </row>
        <row r="76">
          <cell r="D76" t="str">
            <v>12391</v>
          </cell>
          <cell r="E76" t="str">
            <v>pintura epoxica poliamida pintuco</v>
          </cell>
        </row>
        <row r="77">
          <cell r="D77" t="str">
            <v>123A1</v>
          </cell>
          <cell r="E77" t="str">
            <v>pintura para trafico</v>
          </cell>
        </row>
        <row r="78">
          <cell r="D78" t="str">
            <v>123B1</v>
          </cell>
          <cell r="E78" t="str">
            <v>pintura koraza x 5 galones</v>
          </cell>
        </row>
        <row r="79">
          <cell r="D79" t="str">
            <v>123B2</v>
          </cell>
          <cell r="E79" t="str">
            <v>pintura graniacril x 5 galones 20m2 /1 mano</v>
          </cell>
        </row>
        <row r="80">
          <cell r="D80" t="str">
            <v>123C1</v>
          </cell>
          <cell r="E80" t="str">
            <v>siliconite</v>
          </cell>
        </row>
        <row r="81">
          <cell r="D81" t="str">
            <v>123C2</v>
          </cell>
          <cell r="E81" t="str">
            <v xml:space="preserve">acronal </v>
          </cell>
        </row>
        <row r="82">
          <cell r="D82" t="str">
            <v>12411</v>
          </cell>
          <cell r="E82" t="str">
            <v>sismoflex de corona x 30 kg</v>
          </cell>
        </row>
        <row r="83">
          <cell r="D83" t="str">
            <v>12511</v>
          </cell>
          <cell r="E83" t="str">
            <v>eucon r 200x20k</v>
          </cell>
        </row>
        <row r="84">
          <cell r="D84" t="str">
            <v>12541</v>
          </cell>
          <cell r="E84" t="str">
            <v>adhesivo epoxico</v>
          </cell>
        </row>
        <row r="85">
          <cell r="D85" t="str">
            <v>12551</v>
          </cell>
          <cell r="E85" t="str">
            <v>anclajes impermeabilizacion</v>
          </cell>
        </row>
        <row r="86">
          <cell r="D86" t="str">
            <v>12811</v>
          </cell>
          <cell r="E86" t="str">
            <v>carpincol</v>
          </cell>
        </row>
        <row r="87">
          <cell r="D87" t="str">
            <v>14121</v>
          </cell>
          <cell r="E87" t="str">
            <v>angulo perimetral acero cal 20 1"x1"</v>
          </cell>
        </row>
        <row r="88">
          <cell r="D88" t="str">
            <v>14122</v>
          </cell>
          <cell r="E88" t="str">
            <v xml:space="preserve">angulo de acero de 2"x2" de 1/4" </v>
          </cell>
        </row>
        <row r="89">
          <cell r="D89" t="str">
            <v>14241</v>
          </cell>
          <cell r="E89" t="str">
            <v>pletina metalica 1/4"x2"</v>
          </cell>
        </row>
        <row r="90">
          <cell r="D90" t="str">
            <v>14242</v>
          </cell>
          <cell r="E90" t="str">
            <v>pletina metalica 1/4"x1"</v>
          </cell>
        </row>
        <row r="91">
          <cell r="D91" t="str">
            <v>14244A</v>
          </cell>
          <cell r="E91" t="str">
            <v>pletina metalica 3/8"x6"</v>
          </cell>
        </row>
        <row r="92">
          <cell r="D92" t="str">
            <v>14251</v>
          </cell>
          <cell r="E92" t="str">
            <v>perfil en u aluminio</v>
          </cell>
        </row>
        <row r="93">
          <cell r="D93" t="str">
            <v>14252</v>
          </cell>
          <cell r="E93" t="str">
            <v>perfil en "u" aluminio 1 cm</v>
          </cell>
        </row>
        <row r="94">
          <cell r="D94" t="str">
            <v>14253</v>
          </cell>
          <cell r="E94" t="str">
            <v>perfil en u aluminio remate superior muros</v>
          </cell>
        </row>
        <row r="95">
          <cell r="D95" t="str">
            <v>14254</v>
          </cell>
          <cell r="E95" t="str">
            <v>perfil en u aluminio para zocalos</v>
          </cell>
        </row>
        <row r="96">
          <cell r="D96" t="str">
            <v>14271</v>
          </cell>
          <cell r="E96" t="str">
            <v>forma media caña aluminio 15cmx15cmx3mm</v>
          </cell>
        </row>
        <row r="97">
          <cell r="D97" t="str">
            <v>14282</v>
          </cell>
          <cell r="E97" t="str">
            <v>perfil en aluminio 1/2" para dilatacion</v>
          </cell>
        </row>
        <row r="98">
          <cell r="D98" t="str">
            <v>14378</v>
          </cell>
          <cell r="E98" t="str">
            <v>chaflan triangular en madera 2cm de 3 m</v>
          </cell>
        </row>
        <row r="99">
          <cell r="D99" t="str">
            <v>14381</v>
          </cell>
          <cell r="E99" t="str">
            <v>tablilla sapan 8x2x290cm</v>
          </cell>
        </row>
        <row r="100">
          <cell r="D100" t="str">
            <v>14382</v>
          </cell>
          <cell r="E100" t="str">
            <v>chaflanes para losas / m2 losa</v>
          </cell>
        </row>
        <row r="101">
          <cell r="D101" t="str">
            <v>143C1</v>
          </cell>
          <cell r="E101" t="str">
            <v>piso holztek ac4 32 8mm madera laminada</v>
          </cell>
        </row>
        <row r="102">
          <cell r="D102" t="str">
            <v>143C2</v>
          </cell>
          <cell r="E102" t="str">
            <v>zocalo para piso laminado</v>
          </cell>
        </row>
        <row r="103">
          <cell r="D103" t="str">
            <v>143C3</v>
          </cell>
          <cell r="E103" t="str">
            <v>pirlan para piso en madera laminada</v>
          </cell>
        </row>
        <row r="104">
          <cell r="D104" t="str">
            <v>143C4</v>
          </cell>
          <cell r="E104" t="str">
            <v>zocalo hdf</v>
          </cell>
        </row>
        <row r="105">
          <cell r="D105" t="str">
            <v>143C5</v>
          </cell>
          <cell r="E105" t="str">
            <v>zocalo mdf</v>
          </cell>
        </row>
        <row r="106">
          <cell r="D106" t="str">
            <v>143C6</v>
          </cell>
          <cell r="E106" t="str">
            <v>cuarto bocel</v>
          </cell>
        </row>
        <row r="107">
          <cell r="D107" t="str">
            <v>143C7</v>
          </cell>
          <cell r="E107" t="str">
            <v>pirlaneria marca prestige</v>
          </cell>
        </row>
        <row r="108">
          <cell r="D108" t="str">
            <v>143D1</v>
          </cell>
          <cell r="E108" t="str">
            <v>pasta selladora para piso laminado</v>
          </cell>
        </row>
        <row r="109">
          <cell r="D109" t="str">
            <v>14411</v>
          </cell>
          <cell r="E109" t="str">
            <v>perfil vertical paral 89 aleta 40mm</v>
          </cell>
        </row>
        <row r="110">
          <cell r="D110" t="str">
            <v>14421</v>
          </cell>
          <cell r="E110" t="str">
            <v>angulo de hierro 1"x1/8"</v>
          </cell>
        </row>
        <row r="111">
          <cell r="D111" t="str">
            <v>14422</v>
          </cell>
          <cell r="E111" t="str">
            <v>angulo de hierro 2"x1/8"</v>
          </cell>
        </row>
        <row r="112">
          <cell r="D112" t="str">
            <v>14431</v>
          </cell>
          <cell r="E112" t="str">
            <v>tee de hierro 1"x1"x1/8"</v>
          </cell>
        </row>
        <row r="113">
          <cell r="D113" t="str">
            <v>14451</v>
          </cell>
          <cell r="E113" t="str">
            <v>perfil horizontal canal 90</v>
          </cell>
        </row>
        <row r="114">
          <cell r="D114" t="str">
            <v>14452</v>
          </cell>
          <cell r="E114" t="str">
            <v>perfil horizontal canal 90</v>
          </cell>
        </row>
        <row r="115">
          <cell r="D115" t="str">
            <v>14461</v>
          </cell>
          <cell r="E115" t="str">
            <v>perfil vertical paral 39</v>
          </cell>
        </row>
        <row r="116">
          <cell r="D116" t="str">
            <v>14462</v>
          </cell>
          <cell r="E116" t="str">
            <v>perfil omega</v>
          </cell>
        </row>
        <row r="117">
          <cell r="D117" t="str">
            <v>14463</v>
          </cell>
          <cell r="E117" t="str">
            <v>perfil vertical paral 89 aleta 40mm</v>
          </cell>
        </row>
        <row r="118">
          <cell r="D118" t="str">
            <v>14464</v>
          </cell>
          <cell r="E118" t="str">
            <v>perfil vertical paral 39</v>
          </cell>
        </row>
        <row r="119">
          <cell r="D119" t="str">
            <v>14471</v>
          </cell>
          <cell r="E119" t="str">
            <v>perfil de borde impremeabilizacion tanque</v>
          </cell>
        </row>
        <row r="120">
          <cell r="D120" t="str">
            <v>144A1</v>
          </cell>
          <cell r="E120" t="str">
            <v>pie amigos soporte lavamanos</v>
          </cell>
        </row>
        <row r="121">
          <cell r="D121" t="str">
            <v>144A2</v>
          </cell>
          <cell r="E121" t="str">
            <v>pie amigos soporte bicicletas - modulo de 7 soportes</v>
          </cell>
        </row>
        <row r="122">
          <cell r="D122" t="str">
            <v>144A3</v>
          </cell>
          <cell r="E122" t="str">
            <v>soportes para canal/flanche</v>
          </cell>
        </row>
        <row r="123">
          <cell r="D123" t="str">
            <v>14511</v>
          </cell>
          <cell r="E123" t="str">
            <v>varilla plastica gris 5x40mm para dilatacion</v>
          </cell>
        </row>
        <row r="124">
          <cell r="D124" t="str">
            <v>14512</v>
          </cell>
          <cell r="E124" t="str">
            <v>varilla de aluminio 3mm para dilatacion</v>
          </cell>
        </row>
        <row r="125">
          <cell r="D125" t="str">
            <v>14513</v>
          </cell>
          <cell r="E125" t="str">
            <v>varilla de aluminio en forma de media caña</v>
          </cell>
        </row>
        <row r="126">
          <cell r="D126" t="str">
            <v>14514</v>
          </cell>
          <cell r="E126" t="str">
            <v>varilla recta para zocalo</v>
          </cell>
        </row>
        <row r="127">
          <cell r="D127" t="str">
            <v>15121</v>
          </cell>
          <cell r="E127" t="str">
            <v>acero de refuerzo figurado de 1/4" x 6 m</v>
          </cell>
        </row>
        <row r="128">
          <cell r="D128" t="str">
            <v>15122</v>
          </cell>
          <cell r="E128" t="str">
            <v>acero de refuerzo figurado de 3/8" x 6m</v>
          </cell>
        </row>
        <row r="129">
          <cell r="D129" t="str">
            <v>15123</v>
          </cell>
          <cell r="E129" t="str">
            <v>acero de refuerzo figurado de 1/2" x 6m</v>
          </cell>
        </row>
        <row r="130">
          <cell r="D130" t="str">
            <v>15124</v>
          </cell>
          <cell r="E130" t="str">
            <v>acero de refuerzo figurado de 1/2" x 9m</v>
          </cell>
        </row>
        <row r="131">
          <cell r="D131" t="str">
            <v>15125</v>
          </cell>
          <cell r="E131" t="str">
            <v>acero de refuerzo figurado de 1/2" x 12m</v>
          </cell>
        </row>
        <row r="132">
          <cell r="D132" t="str">
            <v>15126</v>
          </cell>
          <cell r="E132" t="str">
            <v>acero de refuerzo figurado de 5/8" x 6m</v>
          </cell>
        </row>
        <row r="133">
          <cell r="D133" t="str">
            <v>15127</v>
          </cell>
          <cell r="E133" t="str">
            <v>acero de refuerzo figurado de 5/8" x 9m</v>
          </cell>
        </row>
        <row r="134">
          <cell r="D134" t="str">
            <v>15128</v>
          </cell>
          <cell r="E134" t="str">
            <v>acero de refuerzo figurado de 5/8" x 12m</v>
          </cell>
        </row>
        <row r="135">
          <cell r="D135" t="str">
            <v>15129</v>
          </cell>
          <cell r="E135" t="str">
            <v>acero de refuerzo figurado de 3/4" x 6m</v>
          </cell>
        </row>
        <row r="136">
          <cell r="D136" t="str">
            <v>1512A</v>
          </cell>
          <cell r="E136" t="str">
            <v>acero de refuerzo figurado de 3/4" x 9m</v>
          </cell>
        </row>
        <row r="137">
          <cell r="D137" t="str">
            <v>1512B</v>
          </cell>
          <cell r="E137" t="str">
            <v>acero de refuerzo figurado de 3/4" x 12m</v>
          </cell>
        </row>
        <row r="138">
          <cell r="D138" t="str">
            <v>1512C</v>
          </cell>
          <cell r="E138" t="str">
            <v>acero de refuerzo figurado de 7/8" x 6m</v>
          </cell>
        </row>
        <row r="139">
          <cell r="D139" t="str">
            <v>1512D</v>
          </cell>
          <cell r="E139" t="str">
            <v>acero de refuerzo figurado de 7/8" x 9m</v>
          </cell>
        </row>
        <row r="140">
          <cell r="D140" t="str">
            <v>1512E</v>
          </cell>
          <cell r="E140" t="str">
            <v>acero de refuerzo figurado de 7/8" x 12m</v>
          </cell>
        </row>
        <row r="141">
          <cell r="D141" t="str">
            <v>1512F</v>
          </cell>
          <cell r="E141" t="str">
            <v>acero de refuerzo figurado de 1" x 6m</v>
          </cell>
        </row>
        <row r="142">
          <cell r="D142" t="str">
            <v>1512G</v>
          </cell>
          <cell r="E142" t="str">
            <v xml:space="preserve">acero de refuerzo figurado de 1" x 9m </v>
          </cell>
        </row>
        <row r="143">
          <cell r="D143" t="str">
            <v>1512H</v>
          </cell>
          <cell r="E143" t="str">
            <v>acero de refuerzo figurado de 1" x 12m</v>
          </cell>
        </row>
        <row r="144">
          <cell r="D144" t="str">
            <v>1512I</v>
          </cell>
          <cell r="E144" t="str">
            <v>acero de refuerzo figurado de 1 1/4" x 6m</v>
          </cell>
        </row>
        <row r="145">
          <cell r="D145" t="str">
            <v>1512J</v>
          </cell>
          <cell r="E145" t="str">
            <v>acero de refuerzo figurado de 1 1/4" x 9m</v>
          </cell>
        </row>
        <row r="146">
          <cell r="D146" t="str">
            <v>1512K</v>
          </cell>
          <cell r="E146" t="str">
            <v>acero de refuerzo figurado de 1 1/4" x 12m</v>
          </cell>
        </row>
        <row r="147">
          <cell r="D147" t="str">
            <v>1512L</v>
          </cell>
          <cell r="E147" t="str">
            <v>acero de refuerzo figurado de 4mm x 6m</v>
          </cell>
        </row>
        <row r="148">
          <cell r="D148" t="str">
            <v>1512M</v>
          </cell>
          <cell r="E148" t="str">
            <v>acero de refuerzo figurado de 4.5mm x6m</v>
          </cell>
        </row>
        <row r="149">
          <cell r="D149" t="str">
            <v>1512N</v>
          </cell>
          <cell r="E149" t="str">
            <v>acero de refuerzo figurado de 5mm x 6m</v>
          </cell>
        </row>
        <row r="150">
          <cell r="D150" t="str">
            <v>1512O</v>
          </cell>
          <cell r="E150" t="str">
            <v>acero de refuerzo figurado</v>
          </cell>
        </row>
        <row r="151">
          <cell r="D151" t="str">
            <v>15231</v>
          </cell>
          <cell r="E151" t="str">
            <v>alambre recocido (alambre cal 18)</v>
          </cell>
        </row>
        <row r="152">
          <cell r="D152" t="str">
            <v>15241</v>
          </cell>
          <cell r="E152" t="str">
            <v>alambre galvanizado cal 12.5 (1kg=17.5 m)</v>
          </cell>
        </row>
        <row r="153">
          <cell r="D153" t="str">
            <v>15242</v>
          </cell>
          <cell r="E153" t="str">
            <v>alambre galvanizado cal 10 (1kg=14m)</v>
          </cell>
        </row>
        <row r="154">
          <cell r="D154" t="str">
            <v>15251</v>
          </cell>
          <cell r="E154" t="str">
            <v>alambron 4 mm</v>
          </cell>
        </row>
        <row r="155">
          <cell r="D155" t="str">
            <v>15421</v>
          </cell>
          <cell r="E155" t="str">
            <v>clavo corriente 1-1/2" a 3"</v>
          </cell>
        </row>
        <row r="156">
          <cell r="D156" t="str">
            <v>15511</v>
          </cell>
          <cell r="E156" t="str">
            <v>tornillo extraplano</v>
          </cell>
        </row>
        <row r="157">
          <cell r="D157" t="str">
            <v>15513</v>
          </cell>
          <cell r="E157" t="str">
            <v>tornillo avellanado anclaje tapon 1/4"x3-1/4"</v>
          </cell>
        </row>
        <row r="158">
          <cell r="D158" t="str">
            <v>15521</v>
          </cell>
          <cell r="E158" t="str">
            <v>tornillo con chazo</v>
          </cell>
        </row>
        <row r="159">
          <cell r="D159" t="str">
            <v>15551</v>
          </cell>
          <cell r="E159" t="str">
            <v>tuerca y arandelas Ø1/2"</v>
          </cell>
        </row>
        <row r="160">
          <cell r="D160" t="str">
            <v>15561</v>
          </cell>
          <cell r="E160" t="str">
            <v>chazo 1/4"</v>
          </cell>
        </row>
        <row r="161">
          <cell r="D161" t="str">
            <v>15581</v>
          </cell>
          <cell r="E161" t="str">
            <v>alambre de amarrar</v>
          </cell>
        </row>
        <row r="162">
          <cell r="D162" t="str">
            <v>15811</v>
          </cell>
          <cell r="E162" t="str">
            <v>varilla roscada Ø1/2"x12.5cm</v>
          </cell>
        </row>
        <row r="163">
          <cell r="D163" t="str">
            <v>15812</v>
          </cell>
          <cell r="E163" t="str">
            <v>varilla roscada Ø1/2"x7.5cm</v>
          </cell>
        </row>
        <row r="164">
          <cell r="D164" t="str">
            <v>16111</v>
          </cell>
          <cell r="E164" t="str">
            <v>espejo cristal 4mm incluye anclajes e instalacion</v>
          </cell>
        </row>
        <row r="165">
          <cell r="D165" t="str">
            <v>16112</v>
          </cell>
          <cell r="E165" t="str">
            <v>espejo cristal 5mm incluye anclajes e instalacion</v>
          </cell>
        </row>
        <row r="166">
          <cell r="D166" t="str">
            <v>16113</v>
          </cell>
          <cell r="E166" t="str">
            <v>espejo cristal 4mm biselado</v>
          </cell>
        </row>
        <row r="167">
          <cell r="D167" t="str">
            <v>16121</v>
          </cell>
          <cell r="E167" t="str">
            <v>vidrio laminado 4+4 mm laminado hielo</v>
          </cell>
        </row>
        <row r="168">
          <cell r="D168" t="str">
            <v>16122</v>
          </cell>
          <cell r="E168" t="str">
            <v>vidrio laminado 4+4 mm laminado color</v>
          </cell>
        </row>
        <row r="169">
          <cell r="D169" t="str">
            <v>16123</v>
          </cell>
          <cell r="E169" t="str">
            <v>vidrio laminado 4+4 mm con pelicula sand blasting</v>
          </cell>
        </row>
        <row r="170">
          <cell r="D170" t="str">
            <v>16311</v>
          </cell>
          <cell r="E170" t="str">
            <v xml:space="preserve">piedra royal beta aquamarina multiformato </v>
          </cell>
        </row>
        <row r="171">
          <cell r="D171" t="str">
            <v>16312</v>
          </cell>
          <cell r="E171" t="str">
            <v>enchape pizarra negra</v>
          </cell>
        </row>
        <row r="172">
          <cell r="D172" t="str">
            <v>16313</v>
          </cell>
          <cell r="E172" t="str">
            <v>piedra buena ventura 7x10</v>
          </cell>
        </row>
        <row r="173">
          <cell r="D173" t="str">
            <v>16321</v>
          </cell>
          <cell r="E173" t="str">
            <v>enchape piso pared blanco egeo 20,5x30,5 ref.286083001</v>
          </cell>
        </row>
        <row r="174">
          <cell r="D174" t="str">
            <v>16322</v>
          </cell>
          <cell r="E174" t="str">
            <v xml:space="preserve">piso duropiso blanco 33.8x33.8 ref.335982001 </v>
          </cell>
        </row>
        <row r="175">
          <cell r="D175" t="str">
            <v>16323</v>
          </cell>
          <cell r="E175" t="str">
            <v>ceramica egeo blanco 30x30 ref. 331232001</v>
          </cell>
        </row>
        <row r="176">
          <cell r="D176" t="str">
            <v>16324</v>
          </cell>
          <cell r="E176" t="str">
            <v xml:space="preserve">porcelanato pizarra rec lap negro ref.567102601 </v>
          </cell>
        </row>
        <row r="177">
          <cell r="D177" t="str">
            <v>16325</v>
          </cell>
          <cell r="E177" t="str">
            <v>enchape picino azul cielo ref.125705915</v>
          </cell>
        </row>
        <row r="178">
          <cell r="D178" t="str">
            <v>16326</v>
          </cell>
          <cell r="E178" t="str">
            <v>enchape picino azul oscuro ref. 125705918</v>
          </cell>
        </row>
        <row r="179">
          <cell r="D179" t="str">
            <v>16327</v>
          </cell>
          <cell r="E179" t="str">
            <v>enchape picino blanco ref.125704900</v>
          </cell>
        </row>
        <row r="180">
          <cell r="D180" t="str">
            <v>16328</v>
          </cell>
          <cell r="E180" t="str">
            <v>pared nuevo zen verde 20x60 ref.606479451</v>
          </cell>
        </row>
        <row r="181">
          <cell r="D181" t="str">
            <v>16329</v>
          </cell>
          <cell r="E181" t="str">
            <v>enchape artica blanco 30x45 ref. 455129001</v>
          </cell>
        </row>
        <row r="182">
          <cell r="D182" t="str">
            <v>1632A</v>
          </cell>
          <cell r="E182" t="str">
            <v xml:space="preserve">porcelanato linex rec lap blanco ref. 5662202001 </v>
          </cell>
        </row>
        <row r="183">
          <cell r="D183" t="str">
            <v>1632B</v>
          </cell>
          <cell r="E183" t="str">
            <v xml:space="preserve">porcelanato linex rec lap negro 27.2x55.4 ref. 566202601 </v>
          </cell>
        </row>
        <row r="184">
          <cell r="D184" t="str">
            <v>1632C</v>
          </cell>
          <cell r="E184" t="str">
            <v>ceramica macedonia beige 25x35 ref.3560009051</v>
          </cell>
        </row>
        <row r="185">
          <cell r="D185" t="str">
            <v>1632D</v>
          </cell>
          <cell r="E185" t="str">
            <v>ceramica macedonia beige 25x43 ref.436179031</v>
          </cell>
        </row>
        <row r="186">
          <cell r="D186" t="str">
            <v>1632E</v>
          </cell>
          <cell r="E186" t="str">
            <v>ceramica colours 17.5x6 blanco ref.px03bl183</v>
          </cell>
        </row>
        <row r="187">
          <cell r="D187" t="str">
            <v>1632F</v>
          </cell>
          <cell r="E187" t="str">
            <v>ceramica granito real blanco 45.5 x 45.5 de corona</v>
          </cell>
        </row>
        <row r="188">
          <cell r="D188" t="str">
            <v>1632G</v>
          </cell>
          <cell r="E188" t="str">
            <v>ceramica macedonia blanco 25x43 ref. 436179001</v>
          </cell>
        </row>
        <row r="189">
          <cell r="D189" t="str">
            <v>1632H</v>
          </cell>
          <cell r="E189" t="str">
            <v>ceramica miraflores blanco 25x35 ref. 356063001</v>
          </cell>
        </row>
        <row r="190">
          <cell r="D190" t="str">
            <v>1632I</v>
          </cell>
          <cell r="E190" t="str">
            <v>remate superior enchape aluminio</v>
          </cell>
        </row>
        <row r="191">
          <cell r="D191" t="str">
            <v>1632J</v>
          </cell>
          <cell r="E191" t="str">
            <v>remate enchape aluminio para filos</v>
          </cell>
        </row>
        <row r="192">
          <cell r="D192" t="str">
            <v>16330</v>
          </cell>
          <cell r="E192" t="str">
            <v>ceramica egeo blanco 33x33 ref. 331032001</v>
          </cell>
        </row>
        <row r="193">
          <cell r="D193" t="str">
            <v>16338</v>
          </cell>
          <cell r="E193" t="str">
            <v xml:space="preserve">enchape loft dark 45x90 </v>
          </cell>
        </row>
        <row r="194">
          <cell r="D194" t="str">
            <v>16339</v>
          </cell>
          <cell r="E194" t="str">
            <v>porcelanato lounge plain 30x60 plata ref.kp04pl084</v>
          </cell>
        </row>
        <row r="195">
          <cell r="D195" t="str">
            <v>1633A</v>
          </cell>
          <cell r="E195" t="str">
            <v>porcelanato lounge gris 60x60 ref.kp04gr087</v>
          </cell>
        </row>
        <row r="196">
          <cell r="D196" t="str">
            <v>1633B</v>
          </cell>
          <cell r="E196" t="str">
            <v>porcelanato luna plus 60x60 beige ref.kp04be132</v>
          </cell>
        </row>
        <row r="197">
          <cell r="D197" t="str">
            <v>1633C</v>
          </cell>
          <cell r="E197" t="str">
            <v>porcelanato nova gris 0.30x0.60</v>
          </cell>
        </row>
        <row r="198">
          <cell r="D198" t="str">
            <v>1633D</v>
          </cell>
          <cell r="E198" t="str">
            <v>porcelanato sand marengo 30x60 ref.kp04me085</v>
          </cell>
        </row>
        <row r="199">
          <cell r="D199" t="str">
            <v>1633E</v>
          </cell>
          <cell r="E199" t="str">
            <v>porcelanato gems ref. 12gpd-105 pulido 0.60 x 1.20 color gris</v>
          </cell>
        </row>
        <row r="200">
          <cell r="D200" t="str">
            <v>1633F</v>
          </cell>
          <cell r="E200" t="str">
            <v>porcelanato gems ref. 12gpd-105 pulido 0.60 x 1.20 color beige</v>
          </cell>
        </row>
        <row r="201">
          <cell r="D201" t="str">
            <v>1633G</v>
          </cell>
          <cell r="E201" t="str">
            <v>porcelanato proyeccion ref. sa04mr370</v>
          </cell>
        </row>
        <row r="202">
          <cell r="D202" t="str">
            <v>16340</v>
          </cell>
          <cell r="E202" t="str">
            <v>baldosa de grano 30x30 ref 132112</v>
          </cell>
        </row>
        <row r="203">
          <cell r="D203" t="str">
            <v>16341</v>
          </cell>
          <cell r="E203" t="str">
            <v>piso en caucho reciclado cooldown suite el32-green tea everlast</v>
          </cell>
        </row>
        <row r="204">
          <cell r="D204" t="str">
            <v>16342</v>
          </cell>
          <cell r="E204" t="str">
            <v>lechada y grano para zocalo media caña</v>
          </cell>
        </row>
        <row r="205">
          <cell r="D205" t="str">
            <v>16343</v>
          </cell>
          <cell r="E205" t="str">
            <v>lechada y grano para bocapuerta hasta 15 cm</v>
          </cell>
        </row>
        <row r="206">
          <cell r="D206" t="str">
            <v>16344</v>
          </cell>
          <cell r="E206" t="str">
            <v>lechada y grano para meson/lavaescobas</v>
          </cell>
        </row>
        <row r="207">
          <cell r="D207" t="str">
            <v>16345</v>
          </cell>
          <cell r="E207" t="str">
            <v>lechada y grano para bocapuerta hasta 70 cm</v>
          </cell>
        </row>
        <row r="208">
          <cell r="D208" t="str">
            <v>1634A</v>
          </cell>
          <cell r="E208" t="str">
            <v>baldosa de grano 30x30 tonalidades azules/verdes grano negro</v>
          </cell>
        </row>
        <row r="209">
          <cell r="D209" t="str">
            <v>1634B</v>
          </cell>
          <cell r="E209" t="str">
            <v>baldosa de grano 30x30 tonalidades blancos, grises, ocres</v>
          </cell>
        </row>
        <row r="210">
          <cell r="D210" t="str">
            <v>1634C</v>
          </cell>
          <cell r="E210" t="str">
            <v>baldosa hidraulica 20x20 tonalidades azules</v>
          </cell>
        </row>
        <row r="211">
          <cell r="D211" t="str">
            <v>16351</v>
          </cell>
          <cell r="E211" t="str">
            <v>tableta de gres</v>
          </cell>
        </row>
        <row r="212">
          <cell r="D212" t="str">
            <v>16352</v>
          </cell>
          <cell r="E212" t="str">
            <v>piso gres porcelanico antideslizante ref np04me085 30x60 marca decorela</v>
          </cell>
        </row>
        <row r="213">
          <cell r="D213" t="str">
            <v>16353</v>
          </cell>
          <cell r="E213" t="str">
            <v>tableta de gres etrusca color moka</v>
          </cell>
        </row>
        <row r="214">
          <cell r="D214" t="str">
            <v>16361</v>
          </cell>
          <cell r="E214" t="str">
            <v>cristanac advanced desigual azul 30x30 ref. 316971151</v>
          </cell>
        </row>
        <row r="215">
          <cell r="D215" t="str">
            <v>16362</v>
          </cell>
          <cell r="E215" t="str">
            <v>cristanac advanced cubico azul 30x30 ref. 316961151</v>
          </cell>
        </row>
        <row r="216">
          <cell r="D216" t="str">
            <v>16371</v>
          </cell>
          <cell r="E216" t="str">
            <v>concolor blanco x 5 kg</v>
          </cell>
        </row>
        <row r="217">
          <cell r="D217" t="str">
            <v>16372</v>
          </cell>
          <cell r="E217" t="str">
            <v>lechada piso en baldosa</v>
          </cell>
        </row>
        <row r="218">
          <cell r="D218" t="str">
            <v>16373</v>
          </cell>
          <cell r="E218" t="str">
            <v>lechada piso en baldosa color roca</v>
          </cell>
        </row>
        <row r="219">
          <cell r="D219" t="str">
            <v>16381</v>
          </cell>
          <cell r="E219" t="str">
            <v>piso madera laminada 1.20x0.20de 8mm prestige con instalacion</v>
          </cell>
        </row>
        <row r="220">
          <cell r="D220" t="str">
            <v>16382</v>
          </cell>
          <cell r="E220" t="str">
            <v>piso madera laminada 1.30x0.20de 8mm prestige con instalacion</v>
          </cell>
        </row>
        <row r="221">
          <cell r="D221" t="str">
            <v>16383</v>
          </cell>
          <cell r="E221" t="str">
            <v>piso madera de ingenieria 10% bambu natural 0.96x0.915 cm de 10mm prestige con instalacion</v>
          </cell>
        </row>
        <row r="222">
          <cell r="D222" t="str">
            <v>16384</v>
          </cell>
          <cell r="E222" t="str">
            <v>piso madera laminada atena 1.20x0.20de 8mm prestige con instalacion</v>
          </cell>
        </row>
        <row r="223">
          <cell r="D223" t="str">
            <v>16391</v>
          </cell>
          <cell r="E223" t="str">
            <v>piso impermeable texturizado/liso 0.80x0.125cm de 12mm prestige con instalacion</v>
          </cell>
        </row>
        <row r="224">
          <cell r="D224" t="str">
            <v>16421</v>
          </cell>
          <cell r="E224" t="str">
            <v>formatablex 9 mm (2.44 x 1.53)</v>
          </cell>
        </row>
        <row r="225">
          <cell r="D225" t="str">
            <v>16422</v>
          </cell>
          <cell r="E225" t="str">
            <v>tablero aglomerado 12 mmx1.53x2.44m</v>
          </cell>
        </row>
        <row r="226">
          <cell r="D226" t="str">
            <v>16511</v>
          </cell>
          <cell r="E226" t="str">
            <v>superlon blanco reforzado 2mm x 10m</v>
          </cell>
        </row>
        <row r="227">
          <cell r="D227" t="str">
            <v>16521</v>
          </cell>
          <cell r="E227" t="str">
            <v>polietileno negro c4 -0.10 kg/m2-</v>
          </cell>
        </row>
        <row r="228">
          <cell r="D228" t="str">
            <v>16522</v>
          </cell>
          <cell r="E228" t="str">
            <v>polietileno para invernadero</v>
          </cell>
        </row>
        <row r="229">
          <cell r="D229" t="str">
            <v>16531</v>
          </cell>
          <cell r="E229" t="str">
            <v>zenolite 1,24 x 2,46 x 6mm</v>
          </cell>
        </row>
        <row r="230">
          <cell r="D230" t="str">
            <v>16532</v>
          </cell>
          <cell r="E230" t="str">
            <v>zenolite 1,24 x 2,46 x 4mm</v>
          </cell>
        </row>
        <row r="231">
          <cell r="D231" t="str">
            <v>16611</v>
          </cell>
          <cell r="E231" t="str">
            <v>icopor e=4cm</v>
          </cell>
        </row>
        <row r="232">
          <cell r="D232" t="str">
            <v>16612</v>
          </cell>
          <cell r="E232" t="str">
            <v>icopor</v>
          </cell>
        </row>
        <row r="233">
          <cell r="D233" t="str">
            <v>16811</v>
          </cell>
          <cell r="E233" t="str">
            <v>placa de yeso 3/8" (166132)</v>
          </cell>
        </row>
        <row r="234">
          <cell r="D234" t="str">
            <v>16821</v>
          </cell>
          <cell r="E234" t="str">
            <v>placa de yeso rh 1/2"</v>
          </cell>
        </row>
        <row r="235">
          <cell r="D235" t="str">
            <v>16911</v>
          </cell>
          <cell r="E235" t="str">
            <v>placa superboard 2.44mx1.22mx14mm</v>
          </cell>
        </row>
        <row r="236">
          <cell r="D236" t="str">
            <v>16912</v>
          </cell>
          <cell r="E236" t="str">
            <v>placa superboard 2.44mx1.22mx8mm</v>
          </cell>
        </row>
        <row r="237">
          <cell r="D237" t="str">
            <v>16913</v>
          </cell>
          <cell r="E237" t="str">
            <v>placa superboard 2.44mx1.22mx6mm</v>
          </cell>
        </row>
        <row r="238">
          <cell r="D238" t="str">
            <v>16914</v>
          </cell>
          <cell r="E238" t="str">
            <v>placa superboard 2.44mx1.22mx10mm</v>
          </cell>
        </row>
        <row r="239">
          <cell r="D239" t="str">
            <v>16A11</v>
          </cell>
          <cell r="E239" t="str">
            <v xml:space="preserve">frescasa 2.5" </v>
          </cell>
        </row>
        <row r="240">
          <cell r="D240" t="str">
            <v>16A12</v>
          </cell>
          <cell r="E240" t="str">
            <v xml:space="preserve">frescasa 3.5" </v>
          </cell>
        </row>
        <row r="241">
          <cell r="D241" t="str">
            <v>16A13</v>
          </cell>
          <cell r="E241" t="str">
            <v>greenfoam 20 mm</v>
          </cell>
        </row>
        <row r="242">
          <cell r="D242" t="str">
            <v>16A14</v>
          </cell>
          <cell r="E242" t="str">
            <v>Black Theater 1"</v>
          </cell>
        </row>
        <row r="243">
          <cell r="D243" t="str">
            <v>16A22</v>
          </cell>
          <cell r="E243" t="str">
            <v>lana de vidrio 2-1/2" 7.62x0.61m</v>
          </cell>
        </row>
        <row r="244">
          <cell r="D244" t="str">
            <v>16A23</v>
          </cell>
          <cell r="E244" t="str">
            <v>lana de vidrio 3-1/2" 15.24x1.22m</v>
          </cell>
        </row>
        <row r="245">
          <cell r="D245" t="str">
            <v>16A31</v>
          </cell>
          <cell r="E245" t="str">
            <v>superlon blanco reforzado 2mm x 10m</v>
          </cell>
        </row>
        <row r="246">
          <cell r="D246" t="str">
            <v>16B11</v>
          </cell>
          <cell r="E246" t="str">
            <v>lamina coldrolled c16 1x2m</v>
          </cell>
        </row>
        <row r="247">
          <cell r="D247" t="str">
            <v>16B12</v>
          </cell>
          <cell r="E247" t="str">
            <v>lamina coldrolled c18 1.22x2.44m</v>
          </cell>
        </row>
        <row r="248">
          <cell r="D248" t="str">
            <v>16B21</v>
          </cell>
          <cell r="E248" t="str">
            <v>lamina galvanizada c16 1.22x2.44m</v>
          </cell>
        </row>
        <row r="249">
          <cell r="D249" t="str">
            <v>16B22</v>
          </cell>
          <cell r="E249" t="str">
            <v>lamina galvanizada c18 1.22x2.44m</v>
          </cell>
        </row>
        <row r="250">
          <cell r="D250" t="str">
            <v>16C11</v>
          </cell>
          <cell r="E250" t="str">
            <v>corpalosa cal 22 3"</v>
          </cell>
        </row>
        <row r="251">
          <cell r="D251" t="str">
            <v>16C12</v>
          </cell>
          <cell r="E251" t="str">
            <v>corpalosa cal 20 2"</v>
          </cell>
        </row>
        <row r="252">
          <cell r="D252" t="str">
            <v>16C13</v>
          </cell>
          <cell r="E252" t="str">
            <v>metaldeck 2" cal 22</v>
          </cell>
        </row>
        <row r="253">
          <cell r="D253" t="str">
            <v>16C21</v>
          </cell>
          <cell r="E253" t="str">
            <v>lamina en aluminio microperforada 1m x 2m de 1mm r2</v>
          </cell>
        </row>
        <row r="254">
          <cell r="D254" t="str">
            <v>16C22</v>
          </cell>
          <cell r="E254" t="str">
            <v>lamina en aluminio microperforada 1m x 2m de 1mm r6 Y r10</v>
          </cell>
        </row>
        <row r="255">
          <cell r="D255" t="str">
            <v>16C23</v>
          </cell>
          <cell r="E255" t="str">
            <v>lamina en aluminio microperforada 1m x 2m de 1,5mm r4</v>
          </cell>
        </row>
        <row r="256">
          <cell r="D256" t="str">
            <v>16C24</v>
          </cell>
          <cell r="E256" t="str">
            <v>lamina en aluminio microperforada 1m x 2m de 1,5mm r6 y r10</v>
          </cell>
        </row>
        <row r="257">
          <cell r="D257" t="str">
            <v>16D11</v>
          </cell>
          <cell r="E257" t="str">
            <v xml:space="preserve">lamina colaborante en acero c22x2" </v>
          </cell>
        </row>
        <row r="258">
          <cell r="D258" t="str">
            <v>16D12</v>
          </cell>
          <cell r="E258" t="str">
            <v xml:space="preserve">lamina colaborante en acero c18x3" </v>
          </cell>
        </row>
        <row r="259">
          <cell r="D259" t="str">
            <v>16D13</v>
          </cell>
          <cell r="E259" t="str">
            <v xml:space="preserve">lamina colaborante en acero c20x2" </v>
          </cell>
        </row>
        <row r="260">
          <cell r="D260" t="str">
            <v>17111</v>
          </cell>
          <cell r="E260" t="str">
            <v>malla electrosoldada d50 2.35x6mt 11.52kg</v>
          </cell>
        </row>
        <row r="261">
          <cell r="D261" t="str">
            <v>17112</v>
          </cell>
          <cell r="E261" t="str">
            <v xml:space="preserve">malla electrosoldada d63 2.35x6mt 14.11kg </v>
          </cell>
        </row>
        <row r="262">
          <cell r="D262" t="str">
            <v>17113</v>
          </cell>
          <cell r="E262" t="str">
            <v>malla electrosoldada d84 2.35x6mt 18.809kg</v>
          </cell>
        </row>
        <row r="263">
          <cell r="D263" t="str">
            <v>17114</v>
          </cell>
          <cell r="E263" t="str">
            <v>malla electrosoldada d106 2.35x6mt 23.80kg</v>
          </cell>
        </row>
        <row r="264">
          <cell r="D264" t="str">
            <v>17115</v>
          </cell>
          <cell r="E264" t="str">
            <v>malla electrosoldada d131 2.35x6mt 29.26kg</v>
          </cell>
        </row>
        <row r="265">
          <cell r="D265" t="str">
            <v>17116</v>
          </cell>
          <cell r="E265" t="str">
            <v>malla electrosoldada d158 2.35x6mt 35.3529kg</v>
          </cell>
        </row>
        <row r="266">
          <cell r="D266" t="str">
            <v>17117</v>
          </cell>
          <cell r="E266" t="str">
            <v>malla electrosoldada d188 2.35x6mt 42.179kg</v>
          </cell>
        </row>
        <row r="267">
          <cell r="D267" t="str">
            <v>17118</v>
          </cell>
          <cell r="E267" t="str">
            <v>malla electrosoldada d221 2.35x6mt 49.399kg</v>
          </cell>
        </row>
        <row r="268">
          <cell r="D268" t="str">
            <v>17119</v>
          </cell>
          <cell r="E268" t="str">
            <v>malla electrosoldada d257 2.35x6mt 57.40kg</v>
          </cell>
        </row>
        <row r="269">
          <cell r="D269" t="str">
            <v>1711A</v>
          </cell>
          <cell r="E269" t="str">
            <v>malla electrosoldada d335 2.35x6mt 75.049kg</v>
          </cell>
        </row>
        <row r="270">
          <cell r="D270" t="str">
            <v>1711B</v>
          </cell>
          <cell r="E270" t="str">
            <v>malla electrosoldada m-385 codiacero</v>
          </cell>
        </row>
        <row r="271">
          <cell r="D271" t="str">
            <v>17121</v>
          </cell>
          <cell r="E271" t="str">
            <v>malla para gaviones 1x1x2</v>
          </cell>
        </row>
        <row r="272">
          <cell r="D272" t="str">
            <v>17131</v>
          </cell>
          <cell r="E272" t="str">
            <v>malla eslabonada con hueco 3x3 calibre 12</v>
          </cell>
        </row>
        <row r="273">
          <cell r="D273" t="str">
            <v>17161</v>
          </cell>
          <cell r="E273" t="str">
            <v>malla gallinero hueco 1-14" rollo 1.80x30.00m</v>
          </cell>
        </row>
        <row r="274">
          <cell r="D274" t="str">
            <v>17311</v>
          </cell>
          <cell r="E274" t="str">
            <v>tapete milliken ref. broadloom en rollo de 3.66m de ancho</v>
          </cell>
        </row>
        <row r="275">
          <cell r="D275" t="str">
            <v>17511</v>
          </cell>
          <cell r="E275" t="str">
            <v>tela verde cerramiento h: 2.10 m</v>
          </cell>
        </row>
        <row r="276">
          <cell r="D276" t="str">
            <v>17521</v>
          </cell>
          <cell r="E276" t="str">
            <v>malla de nylon para cerramiento canchas</v>
          </cell>
        </row>
        <row r="277">
          <cell r="D277" t="str">
            <v>17522</v>
          </cell>
          <cell r="E277" t="str">
            <v>atrapamalla para seguridad en nylon 8.5x8.5cm con soportes</v>
          </cell>
        </row>
        <row r="278">
          <cell r="D278" t="str">
            <v>17523</v>
          </cell>
          <cell r="E278" t="str">
            <v>malla polisombra</v>
          </cell>
        </row>
        <row r="279">
          <cell r="D279" t="str">
            <v>17611</v>
          </cell>
          <cell r="E279" t="str">
            <v>cinta teflon carrete azul</v>
          </cell>
        </row>
        <row r="280">
          <cell r="D280" t="str">
            <v>17631</v>
          </cell>
          <cell r="E280" t="str">
            <v>cinta de fibra de vidrio x 90m</v>
          </cell>
        </row>
        <row r="281">
          <cell r="D281" t="str">
            <v>17711</v>
          </cell>
          <cell r="E281" t="str">
            <v>estopa blanca 500gr</v>
          </cell>
        </row>
        <row r="282">
          <cell r="D282" t="str">
            <v>18113</v>
          </cell>
          <cell r="E282" t="str">
            <v>bloque 20x20x40 int/2per r13</v>
          </cell>
        </row>
        <row r="283">
          <cell r="D283" t="str">
            <v>18114</v>
          </cell>
          <cell r="E283" t="str">
            <v>bloque 15x20x40 r13 2p intermedio</v>
          </cell>
        </row>
        <row r="284">
          <cell r="D284" t="str">
            <v>18115</v>
          </cell>
          <cell r="E284" t="str">
            <v>bloque catalan 10x15x30 color blanco (color 3)</v>
          </cell>
        </row>
        <row r="285">
          <cell r="D285" t="str">
            <v>18117</v>
          </cell>
          <cell r="E285" t="str">
            <v>bloque catalan 10x15x30 color negro (color 1)</v>
          </cell>
        </row>
        <row r="286">
          <cell r="D286" t="str">
            <v>18118</v>
          </cell>
          <cell r="E286" t="str">
            <v>bloque 12x19x39</v>
          </cell>
        </row>
        <row r="287">
          <cell r="D287" t="str">
            <v>18119</v>
          </cell>
          <cell r="E287" t="str">
            <v>bloque catalan 10x15x30 color gris (color 0)</v>
          </cell>
        </row>
        <row r="288">
          <cell r="D288" t="str">
            <v>1811B</v>
          </cell>
          <cell r="E288" t="str">
            <v>bloque 8x20x40 gris 8,5 kg ntc 4076</v>
          </cell>
        </row>
        <row r="289">
          <cell r="D289" t="str">
            <v>1811C</v>
          </cell>
          <cell r="E289" t="str">
            <v>bloque 10x20x40 gris 10.7 kg ntc 4076</v>
          </cell>
        </row>
        <row r="290">
          <cell r="D290" t="str">
            <v>1811D</v>
          </cell>
          <cell r="E290" t="str">
            <v>bloque 12x20x40 13 mpa gris 12.2 kg ntc 4026</v>
          </cell>
        </row>
        <row r="291">
          <cell r="D291" t="str">
            <v>1811E</v>
          </cell>
          <cell r="E291" t="str">
            <v>bloque 12x20x40 10 mpa gris 12.2 kg ntc 4026</v>
          </cell>
        </row>
        <row r="292">
          <cell r="D292" t="str">
            <v>1811F</v>
          </cell>
          <cell r="E292" t="str">
            <v>bloque concreto CM15 de decoblok</v>
          </cell>
        </row>
        <row r="293">
          <cell r="D293" t="str">
            <v>1811G</v>
          </cell>
          <cell r="E293" t="str">
            <v>bloque 15x20x40 10 mpa gris 15.0 kg ntc 4026</v>
          </cell>
        </row>
        <row r="294">
          <cell r="D294" t="str">
            <v>1811H</v>
          </cell>
          <cell r="E294" t="str">
            <v>bloque col 20x20x40 gris 14.7 kg ntc 4026</v>
          </cell>
        </row>
        <row r="295">
          <cell r="D295" t="str">
            <v>1811I</v>
          </cell>
          <cell r="E295" t="str">
            <v>bloque col 20x20x40 rojo, negro, marron, chocolate, oliva, anticado y ocre 14.7kg ntc 4026</v>
          </cell>
        </row>
        <row r="296">
          <cell r="D296" t="str">
            <v>1811J</v>
          </cell>
          <cell r="E296" t="str">
            <v>bloque 20x20x40 10 mpa gris 16 kg ntc 4026</v>
          </cell>
        </row>
        <row r="297">
          <cell r="D297" t="str">
            <v>1811L</v>
          </cell>
          <cell r="E297" t="str">
            <v>bloque 20x20x40 13 mpa gris 16 kg ntc 4026</v>
          </cell>
        </row>
        <row r="298">
          <cell r="D298" t="str">
            <v>1811M</v>
          </cell>
          <cell r="E298" t="str">
            <v>bloque 12x19x39</v>
          </cell>
        </row>
        <row r="299">
          <cell r="D299" t="str">
            <v>1811N</v>
          </cell>
          <cell r="E299" t="str">
            <v>bloque 12x12x50 13 mpa arena ntc 4026</v>
          </cell>
        </row>
        <row r="300">
          <cell r="D300" t="str">
            <v>1811Ñ</v>
          </cell>
          <cell r="E300" t="str">
            <v>tolete 12x10x40 blanco</v>
          </cell>
        </row>
        <row r="301">
          <cell r="D301" t="str">
            <v>1811O</v>
          </cell>
          <cell r="E301" t="str">
            <v>catalan 15x10x30 gris</v>
          </cell>
        </row>
        <row r="302">
          <cell r="D302" t="str">
            <v>1811P</v>
          </cell>
          <cell r="E302" t="str">
            <v>catalan 15x10x30 negro, rojo, arena, anticado, marron, ocre, verde</v>
          </cell>
        </row>
        <row r="303">
          <cell r="D303" t="str">
            <v>1811Q</v>
          </cell>
          <cell r="E303" t="str">
            <v>catalan 15x10x30 salmon, amarillo, jaspeado</v>
          </cell>
        </row>
        <row r="304">
          <cell r="D304" t="str">
            <v>1811R</v>
          </cell>
          <cell r="E304" t="str">
            <v>catalan 15x10x30 blanco</v>
          </cell>
        </row>
        <row r="305">
          <cell r="D305" t="str">
            <v>1811S</v>
          </cell>
          <cell r="E305" t="str">
            <v>tolete 15x10x40 gris</v>
          </cell>
        </row>
        <row r="306">
          <cell r="D306" t="str">
            <v>1811T</v>
          </cell>
          <cell r="E306" t="str">
            <v>tolete 15x10x40 negro, rojo, arena, anticado, marron, ocre, verde</v>
          </cell>
        </row>
        <row r="307">
          <cell r="D307" t="str">
            <v>1811U</v>
          </cell>
          <cell r="E307" t="str">
            <v>tolete 12x10x40 salmon, amarillo, jaspeado</v>
          </cell>
        </row>
        <row r="308">
          <cell r="D308" t="str">
            <v>1811V</v>
          </cell>
          <cell r="E308" t="str">
            <v>bloque 15x20x40 R10 gris</v>
          </cell>
        </row>
        <row r="309">
          <cell r="D309" t="str">
            <v>1811W</v>
          </cell>
          <cell r="E309" t="str">
            <v>bloque 15x20x40 R13 gris</v>
          </cell>
        </row>
        <row r="310">
          <cell r="D310" t="str">
            <v>1811X</v>
          </cell>
          <cell r="E310" t="str">
            <v>bloque 20x20x40 R13 gris</v>
          </cell>
        </row>
        <row r="311">
          <cell r="D311" t="str">
            <v>1811Y</v>
          </cell>
          <cell r="E311" t="str">
            <v>bloque 10x20x40 R10 gris</v>
          </cell>
        </row>
        <row r="312">
          <cell r="D312" t="str">
            <v>1811Z</v>
          </cell>
          <cell r="E312" t="str">
            <v>bloque catalan tabique recortado 10x15x30 ivory 5.3 kg</v>
          </cell>
        </row>
        <row r="313">
          <cell r="D313" t="str">
            <v>18121</v>
          </cell>
          <cell r="E313" t="str">
            <v>bloque calado persiana 10x20x20</v>
          </cell>
        </row>
        <row r="314">
          <cell r="D314" t="str">
            <v>1812N</v>
          </cell>
          <cell r="E314" t="str">
            <v>chapa bloque 12x12x50 13 mpa arena ntc 4026</v>
          </cell>
        </row>
        <row r="315">
          <cell r="D315" t="str">
            <v>18211</v>
          </cell>
          <cell r="E315" t="str">
            <v xml:space="preserve">tolete 12x12x40 gris 8.5 kg ntc 4076 </v>
          </cell>
        </row>
        <row r="316">
          <cell r="D316" t="str">
            <v>18212</v>
          </cell>
          <cell r="E316" t="str">
            <v>catalan 3x10x30 gris 2.0 kg ntc 4076</v>
          </cell>
        </row>
        <row r="317">
          <cell r="D317" t="str">
            <v>18213</v>
          </cell>
          <cell r="E317" t="str">
            <v>tolete 12x12x40 color rojo, negro, marron, chocolate, oliva, anticado y ocre 8.5 kg ntc 4076</v>
          </cell>
        </row>
        <row r="318">
          <cell r="D318" t="str">
            <v>18214</v>
          </cell>
          <cell r="E318" t="str">
            <v>catalan 3x10x30 rojo, negro, marron, chocolate, oliva, anticado, ocre 2.0 kg ntc 4076</v>
          </cell>
        </row>
        <row r="319">
          <cell r="D319" t="str">
            <v>18215</v>
          </cell>
          <cell r="E319" t="str">
            <v>tolete 12x12x40 amarillo, champaña, salmon, jaspe, beige 8.5 kg ntc 4076</v>
          </cell>
        </row>
        <row r="320">
          <cell r="D320" t="str">
            <v>18216</v>
          </cell>
          <cell r="E320" t="str">
            <v>catalan 3x10x30 amarillo, champaña, salmon, jaspe, beige 2.0 kg ntc 4076</v>
          </cell>
        </row>
        <row r="321">
          <cell r="D321" t="str">
            <v>18217</v>
          </cell>
          <cell r="E321" t="str">
            <v>tolete 12x12x40 blanco, azul, verde 8.5 ntc 4076</v>
          </cell>
        </row>
        <row r="322">
          <cell r="D322" t="str">
            <v>18218</v>
          </cell>
          <cell r="E322" t="str">
            <v>catalan 3x10x30 blanco, azul, verde 2.0 kg ntc 4076</v>
          </cell>
        </row>
        <row r="323">
          <cell r="D323" t="str">
            <v>18219</v>
          </cell>
          <cell r="E323" t="str">
            <v>italiano 12x12x60 gris 12.3 kg ntc 4076</v>
          </cell>
        </row>
        <row r="324">
          <cell r="D324" t="str">
            <v>1821A</v>
          </cell>
          <cell r="E324" t="str">
            <v>tolete xl 3x10x40 gris 3.0 kg ntc 4076</v>
          </cell>
        </row>
        <row r="325">
          <cell r="D325" t="str">
            <v>1821B</v>
          </cell>
          <cell r="E325" t="str">
            <v>italiano 12x12x60 rojo, negro, marron, chocolate, oliva, anticado, ocre 12.3 kg ntc 4076</v>
          </cell>
        </row>
        <row r="326">
          <cell r="D326" t="str">
            <v>1821C</v>
          </cell>
          <cell r="E326" t="str">
            <v>tolete xl 3x10x40 rojo, negrom marron, chocolate, oliva, anticado, ocre 3.0 kg ntc 4076</v>
          </cell>
        </row>
        <row r="327">
          <cell r="D327" t="str">
            <v>1821D</v>
          </cell>
          <cell r="E327" t="str">
            <v>italiano 12x12x60 amarillo, champaña, salmon, jaspe, beige 12.3 kg ntc 4076</v>
          </cell>
        </row>
        <row r="328">
          <cell r="D328" t="str">
            <v>1821E</v>
          </cell>
          <cell r="E328" t="str">
            <v>tolete xl 3x10x40 amarillo, champaña, salmon, jaspe, beige 3.0 kg ntc 4076</v>
          </cell>
        </row>
        <row r="329">
          <cell r="D329" t="str">
            <v>1821F</v>
          </cell>
          <cell r="E329" t="str">
            <v>italiano 12x12x60 blanco, azul, verde 12.3 kg ntc 4076</v>
          </cell>
        </row>
        <row r="330">
          <cell r="D330" t="str">
            <v>1821G</v>
          </cell>
          <cell r="E330" t="str">
            <v>tolete xl 3x10x40 blanco, azul, verde 3.0 kg ntc 4076</v>
          </cell>
        </row>
        <row r="331">
          <cell r="D331" t="str">
            <v>1821H</v>
          </cell>
          <cell r="E331" t="str">
            <v>catalan 15x10x30 gris 5.0 kg ntc 4076</v>
          </cell>
        </row>
        <row r="332">
          <cell r="D332" t="str">
            <v>1821I</v>
          </cell>
          <cell r="E332" t="str">
            <v>catalan 15x10x30 rojo, negro, marron, chocolate, oliva, anticado y ocre 5.0 kg ntc 4076</v>
          </cell>
        </row>
        <row r="333">
          <cell r="D333" t="str">
            <v>1821J</v>
          </cell>
          <cell r="E333" t="str">
            <v>catalan 15x10x30 amarillo, champaña, salmon, jaspe, beige 5.0 kg ntc 4076</v>
          </cell>
        </row>
        <row r="334">
          <cell r="D334" t="str">
            <v>1821K</v>
          </cell>
          <cell r="E334" t="str">
            <v>catalan 15x10x30 blanco, azul, verde 5.0 kg ntc 4076</v>
          </cell>
        </row>
        <row r="335">
          <cell r="D335" t="str">
            <v>1821L</v>
          </cell>
          <cell r="E335" t="str">
            <v>tolete xl 15x10x40 gris 6 kg ntc 4076</v>
          </cell>
        </row>
        <row r="336">
          <cell r="D336" t="str">
            <v>1821M</v>
          </cell>
          <cell r="E336" t="str">
            <v>tolete xl 15x10x40 rojo, negro, marron, chocolate, oliva, anticado y ocre 6.0 kg ntc 4076</v>
          </cell>
        </row>
        <row r="337">
          <cell r="D337" t="str">
            <v>1821N</v>
          </cell>
          <cell r="E337" t="str">
            <v>tolete xl 15x10x40 amarillo, champaña, salmon, jaspe, beige 6.0 kg ntc 4076</v>
          </cell>
        </row>
        <row r="338">
          <cell r="D338" t="str">
            <v>1821Ñ</v>
          </cell>
          <cell r="E338" t="str">
            <v>tolete xl 15x10x40 blanco, azul, verde 6.0 kg ntc 4076</v>
          </cell>
        </row>
        <row r="339">
          <cell r="D339" t="str">
            <v>1821O</v>
          </cell>
          <cell r="E339" t="str">
            <v>bloque split 15x20x40 gris 15kg ntc 4076</v>
          </cell>
        </row>
        <row r="340">
          <cell r="D340" t="str">
            <v>18222</v>
          </cell>
          <cell r="E340" t="str">
            <v>adoquin tactil guia o alerta 20x20x6 rojo, negro, marron, chocolate, oliva, anticado, ocre 5.4 kg ntc 2017</v>
          </cell>
        </row>
        <row r="341">
          <cell r="D341" t="str">
            <v>18223</v>
          </cell>
          <cell r="E341" t="str">
            <v>adoquin tactil guia o alerta 20x20x6 blanco, azul, verde 5.4 kg ntc 2017</v>
          </cell>
        </row>
        <row r="342">
          <cell r="D342" t="str">
            <v>18224</v>
          </cell>
          <cell r="E342" t="str">
            <v>adoquin tactil guia o alerta 20x20x6 amarillo, champaña, salmon, jaspe, beige 5.4 kg ntc 2017</v>
          </cell>
        </row>
        <row r="343">
          <cell r="D343" t="str">
            <v>18225</v>
          </cell>
          <cell r="E343" t="str">
            <v>adoquin tactil guia o alerta 20x20x8 gris 7.4 kg ntc 2017</v>
          </cell>
        </row>
        <row r="344">
          <cell r="D344" t="str">
            <v>18226</v>
          </cell>
          <cell r="E344" t="str">
            <v>adoquin tactil guia o alerta 20x20x8 rojo, negro, marron, chocolate, oliva, anticado, ocre 7.4 kg ntc 2017</v>
          </cell>
        </row>
        <row r="345">
          <cell r="D345" t="str">
            <v>18227</v>
          </cell>
          <cell r="E345" t="str">
            <v>adoquin 10x20x6 gris 2.7 kg ntc 2017</v>
          </cell>
        </row>
        <row r="346">
          <cell r="D346" t="str">
            <v>18228</v>
          </cell>
          <cell r="E346" t="str">
            <v>adoquin 10x20x6 rojo, negro, marron, chocolate, oliva, anticado y ocre 2.7 kg ntc 2017</v>
          </cell>
        </row>
        <row r="347">
          <cell r="D347" t="str">
            <v>18229</v>
          </cell>
          <cell r="E347" t="str">
            <v>adoquin 10x20x6 amarillo, champaña, salmon, jaspe, beige 2.7 kg ntc 2017</v>
          </cell>
        </row>
        <row r="348">
          <cell r="D348" t="str">
            <v>1822A</v>
          </cell>
          <cell r="E348" t="str">
            <v>adoquin 10x20x6 blanco, azul, verde 2.7 kg ntc 2017</v>
          </cell>
        </row>
        <row r="349">
          <cell r="D349" t="str">
            <v>1822B</v>
          </cell>
          <cell r="E349" t="str">
            <v>adoquin 10x20x8 gris 3.7 kg ntc 2017</v>
          </cell>
        </row>
        <row r="350">
          <cell r="D350" t="str">
            <v>1822C</v>
          </cell>
          <cell r="E350" t="str">
            <v>adoquin 10x20x8 rojo, negro, marron, chcolate, oliva, anticado, ocre 3.7 kg ntc 2017</v>
          </cell>
        </row>
        <row r="351">
          <cell r="D351" t="str">
            <v>1822D</v>
          </cell>
          <cell r="E351" t="str">
            <v>adoquin 10x20x8 amarillo, champaña, salmon, jaspe, beige 3.7 kg ntc 2017</v>
          </cell>
        </row>
        <row r="352">
          <cell r="D352" t="str">
            <v>1822E</v>
          </cell>
          <cell r="E352" t="str">
            <v>adoquin 10x20x8 blanco, azul, verde 3.7 kg ntc 2017</v>
          </cell>
        </row>
        <row r="353">
          <cell r="D353" t="str">
            <v>1822F</v>
          </cell>
          <cell r="E353" t="str">
            <v>adoquin cuadrado A-20</v>
          </cell>
        </row>
        <row r="354">
          <cell r="D354" t="str">
            <v>1822G</v>
          </cell>
          <cell r="E354" t="str">
            <v>adoquin cuadrado 20x20x6 rojo, negro, marron, chocolate, oliva, anticado, ocre 5.4 kg ntc 2017</v>
          </cell>
        </row>
        <row r="355">
          <cell r="D355" t="str">
            <v>1822H</v>
          </cell>
          <cell r="E355" t="str">
            <v>adoquin cuadrado 20x20x6 amarillo, champaña, salmon, jaspe, beige 5.4 kg ntc 2017</v>
          </cell>
        </row>
        <row r="356">
          <cell r="D356" t="str">
            <v>1822I</v>
          </cell>
          <cell r="E356" t="str">
            <v>adoquin cuadrado 20x20x6 blanco, azul, verde 5.4 kg 2017</v>
          </cell>
        </row>
        <row r="357">
          <cell r="D357" t="str">
            <v>1822J</v>
          </cell>
          <cell r="E357" t="str">
            <v>adoquin peatonal 20x10x6 gris</v>
          </cell>
        </row>
        <row r="358">
          <cell r="D358" t="str">
            <v>1822K</v>
          </cell>
          <cell r="E358" t="str">
            <v>loseta peatonal tactil 40x40x6</v>
          </cell>
        </row>
        <row r="359">
          <cell r="D359" t="str">
            <v>1822L</v>
          </cell>
          <cell r="E359" t="str">
            <v>loseta prefabricada 220x30x6</v>
          </cell>
        </row>
        <row r="360">
          <cell r="D360" t="str">
            <v>1822M</v>
          </cell>
          <cell r="E360" t="str">
            <v>loseta tactil alerta 6x40x40 salmon, amarillo</v>
          </cell>
        </row>
        <row r="361">
          <cell r="D361" t="str">
            <v>1822N</v>
          </cell>
          <cell r="E361" t="str">
            <v>loseta tactil alerta 6x40x40 blanco</v>
          </cell>
        </row>
        <row r="362">
          <cell r="D362" t="str">
            <v>1822Ñ</v>
          </cell>
          <cell r="E362" t="str">
            <v>adoquin 8x10x20 salmon, amarillo</v>
          </cell>
        </row>
        <row r="363">
          <cell r="D363" t="str">
            <v>1822O</v>
          </cell>
          <cell r="E363" t="str">
            <v>adoquin 8x10x20 blanco</v>
          </cell>
        </row>
        <row r="364">
          <cell r="D364" t="str">
            <v>1822P</v>
          </cell>
          <cell r="E364" t="str">
            <v>loseta peatonal tactil 40x40x6 gris</v>
          </cell>
        </row>
        <row r="365">
          <cell r="D365" t="str">
            <v>1822Q</v>
          </cell>
          <cell r="E365" t="str">
            <v>adoquin 8x20x20 negro, rojo, arena, anticado, jaspeado, marron, ocre, verde</v>
          </cell>
        </row>
        <row r="366">
          <cell r="D366" t="str">
            <v>1822R</v>
          </cell>
          <cell r="E366" t="str">
            <v>loseta prefabricada 1.50x0.20x0.06m gris oscuro</v>
          </cell>
        </row>
        <row r="367">
          <cell r="D367" t="str">
            <v>1822S</v>
          </cell>
          <cell r="E367" t="str">
            <v>adoquin 8x20x20 salmon, amarillo</v>
          </cell>
        </row>
        <row r="368">
          <cell r="D368" t="str">
            <v>1822T</v>
          </cell>
          <cell r="E368" t="str">
            <v>loseta prefabricada 1.50x0.40x0.06m gris claro</v>
          </cell>
        </row>
        <row r="369">
          <cell r="D369" t="str">
            <v>1822U</v>
          </cell>
          <cell r="E369" t="str">
            <v>adoquin 8x20x20 blanco</v>
          </cell>
        </row>
        <row r="370">
          <cell r="D370" t="str">
            <v>1822V</v>
          </cell>
          <cell r="E370" t="str">
            <v>loseta prefabricada 0.90x0.32x0.06m gris claro</v>
          </cell>
        </row>
        <row r="371">
          <cell r="D371" t="str">
            <v>1822W</v>
          </cell>
          <cell r="E371" t="str">
            <v>adoquin tactil guia 6x20x20 gris</v>
          </cell>
        </row>
        <row r="372">
          <cell r="D372" t="str">
            <v>1822X</v>
          </cell>
          <cell r="E372" t="str">
            <v>adoquin tactil guia 6x20x20 negro, rojo, arena, anticado, jaspeado, marron, ocre, verde</v>
          </cell>
        </row>
        <row r="373">
          <cell r="D373" t="str">
            <v>1822Y</v>
          </cell>
          <cell r="E373" t="str">
            <v>adoquin tactil guia 6x20x20 salmon, amarillo</v>
          </cell>
        </row>
        <row r="374">
          <cell r="D374" t="str">
            <v>1822Z</v>
          </cell>
          <cell r="E374" t="str">
            <v>adoquin tactil guia 6x20x20 blanco</v>
          </cell>
        </row>
        <row r="375">
          <cell r="D375" t="str">
            <v>1823A</v>
          </cell>
          <cell r="E375" t="str">
            <v>adoquin 40x40x8 vehicular liso gris</v>
          </cell>
        </row>
        <row r="376">
          <cell r="D376" t="str">
            <v>1823B</v>
          </cell>
          <cell r="E376" t="str">
            <v>tablequin mix 65x12 y 65x20 de adoquinar</v>
          </cell>
        </row>
        <row r="377">
          <cell r="D377" t="str">
            <v>1823C</v>
          </cell>
          <cell r="E377" t="str">
            <v>natura gran formato 60x30 de adoquinar</v>
          </cell>
        </row>
        <row r="378">
          <cell r="D378" t="str">
            <v>18311</v>
          </cell>
          <cell r="E378" t="str">
            <v>tolete 15x10x40 salmon, amarillo, jaspeado</v>
          </cell>
        </row>
        <row r="379">
          <cell r="D379" t="str">
            <v>18312</v>
          </cell>
          <cell r="E379" t="str">
            <v xml:space="preserve">bloque 20x20x40 R13 gris </v>
          </cell>
        </row>
        <row r="380">
          <cell r="D380" t="str">
            <v>18313</v>
          </cell>
          <cell r="E380" t="str">
            <v>tolete 12x10x40 negro, rojo, arena, anticado, marron, ocre, verde</v>
          </cell>
        </row>
        <row r="381">
          <cell r="D381" t="str">
            <v>18314</v>
          </cell>
          <cell r="E381" t="str">
            <v xml:space="preserve">tolete 12x10x40 gris </v>
          </cell>
        </row>
        <row r="382">
          <cell r="D382" t="str">
            <v>18315</v>
          </cell>
          <cell r="E382" t="str">
            <v>bloque 12x20x40 R10 gris</v>
          </cell>
        </row>
        <row r="383">
          <cell r="D383" t="str">
            <v>18316</v>
          </cell>
          <cell r="E383" t="str">
            <v>bloque 10x20x40 R8 gris</v>
          </cell>
        </row>
        <row r="384">
          <cell r="D384" t="str">
            <v>18321</v>
          </cell>
          <cell r="E384" t="str">
            <v>adoquin cuadrado 20x20x8 gris 7.4 ntc 2017</v>
          </cell>
        </row>
        <row r="385">
          <cell r="D385" t="str">
            <v>18323</v>
          </cell>
          <cell r="E385" t="str">
            <v>adoquin 40X40X8 plano gris</v>
          </cell>
        </row>
        <row r="386">
          <cell r="D386" t="str">
            <v>18324</v>
          </cell>
          <cell r="E386" t="str">
            <v>adoquin cuadrado 20x20x8 amarilo, champaña, salmon, jaspe, beige 7.4 kg ntc 2017</v>
          </cell>
        </row>
        <row r="387">
          <cell r="D387" t="str">
            <v>18325</v>
          </cell>
          <cell r="E387" t="str">
            <v>adoquin cuadrado 20x20x8 rojo, negro, marron, chocolate, oliva, anticado, ocre 7.4 kg ntc 2017</v>
          </cell>
        </row>
        <row r="388">
          <cell r="D388" t="str">
            <v>18326</v>
          </cell>
          <cell r="E388" t="str">
            <v>adoquin cuadrado 20x20x8 blanco, azul, verde 7.4 kg ntc 2017</v>
          </cell>
        </row>
        <row r="389">
          <cell r="D389" t="str">
            <v>18327</v>
          </cell>
          <cell r="E389" t="str">
            <v>adoquin tactil guia o alerta 20x20x6 gris 5.4 kg ntc 2017</v>
          </cell>
        </row>
        <row r="390">
          <cell r="D390" t="str">
            <v>18328</v>
          </cell>
          <cell r="E390" t="str">
            <v>adoquin tactil guia o alerta 20x20x8 amarillo, champaña, salmon, jaspe, beige 7.4 kg ntc 2017</v>
          </cell>
        </row>
        <row r="391">
          <cell r="D391" t="str">
            <v>18329</v>
          </cell>
          <cell r="E391" t="str">
            <v>adoquin tactil guia o alerta 20x20x8 blanco, azul, verde 7.4 kg ntc 2017</v>
          </cell>
        </row>
        <row r="392">
          <cell r="D392" t="str">
            <v>1832A</v>
          </cell>
          <cell r="E392" t="str">
            <v>adoquin tactil guia 8x20x20 negro, rojo, arena, anticado, jaspeado, marron, ocre, verde</v>
          </cell>
        </row>
        <row r="393">
          <cell r="D393" t="str">
            <v>1832B</v>
          </cell>
          <cell r="E393" t="str">
            <v>adoquin tactil guia 8x20x20 gris</v>
          </cell>
        </row>
        <row r="394">
          <cell r="D394" t="str">
            <v>1832C</v>
          </cell>
          <cell r="E394" t="str">
            <v>adoquin tactil guia 8x20x20 blanco</v>
          </cell>
        </row>
        <row r="395">
          <cell r="D395" t="str">
            <v>1832D</v>
          </cell>
          <cell r="E395" t="str">
            <v>adoquin tactil guia 8x20x20 salmon, amarillo</v>
          </cell>
        </row>
        <row r="396">
          <cell r="D396" t="str">
            <v>1832E</v>
          </cell>
          <cell r="E396" t="str">
            <v>adoquin tactil alerta 6x20x20 negro, rojo, arena, anticado, jaspeado, marron, ocre, verde</v>
          </cell>
        </row>
        <row r="397">
          <cell r="D397" t="str">
            <v>1832F</v>
          </cell>
          <cell r="E397" t="str">
            <v>adoquin tactil alerta 6x20x20 salmon, amarillo</v>
          </cell>
        </row>
        <row r="398">
          <cell r="D398" t="str">
            <v>1832G</v>
          </cell>
          <cell r="E398" t="str">
            <v>adoquin tactil alerta 6x20x20 blanco</v>
          </cell>
        </row>
        <row r="399">
          <cell r="D399" t="str">
            <v>1832H</v>
          </cell>
          <cell r="E399" t="str">
            <v>adoquin tactil alerta 6x20x20 gris</v>
          </cell>
        </row>
        <row r="400">
          <cell r="D400" t="str">
            <v>1832I</v>
          </cell>
          <cell r="E400" t="str">
            <v>adoquin 20x20x6 plano gris</v>
          </cell>
        </row>
        <row r="401">
          <cell r="D401" t="str">
            <v>1832J</v>
          </cell>
          <cell r="E401" t="str">
            <v>loseta 6x40x40 gris</v>
          </cell>
        </row>
        <row r="402">
          <cell r="D402" t="str">
            <v>1832K</v>
          </cell>
          <cell r="E402" t="str">
            <v>adoquin 20x20x8 plano gris</v>
          </cell>
        </row>
        <row r="403">
          <cell r="D403" t="str">
            <v>1832L</v>
          </cell>
          <cell r="E403" t="str">
            <v>loseta 6x40x40 negro, rojo, arena, anticado, jaspeado, marron, ocre, verde</v>
          </cell>
        </row>
        <row r="404">
          <cell r="D404" t="str">
            <v>1832M</v>
          </cell>
          <cell r="E404" t="str">
            <v>loseta 6x40x40 salmon, amarillo</v>
          </cell>
        </row>
        <row r="405">
          <cell r="D405" t="str">
            <v>1832N</v>
          </cell>
          <cell r="E405" t="str">
            <v>adoquin 6x10x20 negro, rojo, arena, anticado, jaspeado, marron, ocare, verde</v>
          </cell>
        </row>
        <row r="406">
          <cell r="D406" t="str">
            <v>1832Ñ</v>
          </cell>
          <cell r="E406" t="str">
            <v>loseta 6x40x40 blanco</v>
          </cell>
        </row>
        <row r="407">
          <cell r="D407" t="str">
            <v>1832O</v>
          </cell>
          <cell r="E407" t="str">
            <v>adoquin 6x10x20 salmon, amarillo</v>
          </cell>
        </row>
        <row r="408">
          <cell r="D408" t="str">
            <v>1832P</v>
          </cell>
          <cell r="E408" t="str">
            <v>loseta tactil guia 6x40x40 gris</v>
          </cell>
        </row>
        <row r="409">
          <cell r="D409" t="str">
            <v>1832Q</v>
          </cell>
          <cell r="E409" t="str">
            <v>adoquin 6x10x20 blanco</v>
          </cell>
        </row>
        <row r="410">
          <cell r="D410" t="str">
            <v>1832R</v>
          </cell>
          <cell r="E410" t="str">
            <v>loseta tactil guia 6x40x40 negro, rojo, arena, anticado, jaspeado, marron, ocre, verde</v>
          </cell>
        </row>
        <row r="411">
          <cell r="D411" t="str">
            <v>1832S</v>
          </cell>
          <cell r="E411" t="str">
            <v>adoquin 6x20x20 negro, rojo, arena, anticado, jaspeado, marron, ocre, verde</v>
          </cell>
        </row>
        <row r="412">
          <cell r="D412" t="str">
            <v>1832T</v>
          </cell>
          <cell r="E412" t="str">
            <v>loseta tactil guia 6x40x40 salmon, amarillo</v>
          </cell>
        </row>
        <row r="413">
          <cell r="D413" t="str">
            <v>1832U</v>
          </cell>
          <cell r="E413" t="str">
            <v>adoquin 6x20x20 salmon, amarillo</v>
          </cell>
        </row>
        <row r="414">
          <cell r="D414" t="str">
            <v>1832V</v>
          </cell>
          <cell r="E414" t="str">
            <v>loseta tactil guia 6x40x40 blanco</v>
          </cell>
        </row>
        <row r="415">
          <cell r="D415" t="str">
            <v>1832W</v>
          </cell>
          <cell r="E415" t="str">
            <v>adoquin 6x20x20 blanco</v>
          </cell>
        </row>
        <row r="416">
          <cell r="D416" t="str">
            <v>1832X</v>
          </cell>
          <cell r="E416" t="str">
            <v>loseta tactil alerta 6x40x40 gris</v>
          </cell>
        </row>
        <row r="417">
          <cell r="D417" t="str">
            <v>1832Y</v>
          </cell>
          <cell r="E417" t="str">
            <v>adoquin 8x10x20 negro, rojo, arena, anticado, jaspeado, marron, ocre, verde</v>
          </cell>
        </row>
        <row r="418">
          <cell r="D418" t="str">
            <v>1832Z</v>
          </cell>
          <cell r="E418" t="str">
            <v>loseta tactil alerta 6x40x40 negro, rojo, arena, anticado, jaspeado, marron, ocre, verde</v>
          </cell>
        </row>
        <row r="419">
          <cell r="D419" t="str">
            <v>1833A</v>
          </cell>
          <cell r="E419" t="str">
            <v>loseta tactil guia 6x20x20 salmon, amarillo</v>
          </cell>
        </row>
        <row r="420">
          <cell r="D420" t="str">
            <v>18421</v>
          </cell>
          <cell r="E420" t="str">
            <v>adoquin 8x10x20 gris</v>
          </cell>
        </row>
        <row r="421">
          <cell r="D421" t="str">
            <v>18422</v>
          </cell>
          <cell r="E421" t="str">
            <v>loseta prefabricada 0.84x0.58x0.06m gris claro</v>
          </cell>
        </row>
        <row r="422">
          <cell r="D422" t="str">
            <v>18423</v>
          </cell>
          <cell r="E422" t="str">
            <v>gramoquin gris 23x23x8cm</v>
          </cell>
        </row>
        <row r="423">
          <cell r="D423" t="str">
            <v>18424</v>
          </cell>
          <cell r="E423" t="str">
            <v>loseta prefabricada en concreto 3x10x60 blanco</v>
          </cell>
        </row>
        <row r="424">
          <cell r="D424" t="str">
            <v>18425</v>
          </cell>
          <cell r="E424" t="str">
            <v>adoquin rectangular vehicular 5x10x20 arcilla</v>
          </cell>
        </row>
        <row r="425">
          <cell r="D425" t="str">
            <v>18426</v>
          </cell>
          <cell r="E425" t="str">
            <v>tableta piso pescadero</v>
          </cell>
        </row>
        <row r="426">
          <cell r="D426" t="str">
            <v>18427</v>
          </cell>
          <cell r="E426" t="str">
            <v>gramoquin gris 43x29x10cm</v>
          </cell>
        </row>
        <row r="427">
          <cell r="D427" t="str">
            <v>18511</v>
          </cell>
          <cell r="E427" t="str">
            <v>ladrillo rayado horizontal 9x20x40 ne</v>
          </cell>
        </row>
        <row r="428">
          <cell r="D428" t="str">
            <v>18512</v>
          </cell>
          <cell r="E428" t="str">
            <v>ladrillo rayado horizontal 9x20x40 liviano ne</v>
          </cell>
        </row>
        <row r="429">
          <cell r="D429" t="str">
            <v>18513</v>
          </cell>
          <cell r="E429" t="str">
            <v>ladrillo rayado horizontal 12x20x40 ne</v>
          </cell>
        </row>
        <row r="430">
          <cell r="D430" t="str">
            <v>18514</v>
          </cell>
          <cell r="E430" t="str">
            <v>ladrillo rayado horizontal 12x20x40 liviano ne</v>
          </cell>
        </row>
        <row r="431">
          <cell r="D431" t="str">
            <v>18515</v>
          </cell>
          <cell r="E431" t="str">
            <v>ladrillo rayado horizontal 15x20x40 ne</v>
          </cell>
        </row>
        <row r="432">
          <cell r="D432" t="str">
            <v>18516</v>
          </cell>
          <cell r="E432" t="str">
            <v>ladrillo rayado horizontal 15x20x40 liviano ne</v>
          </cell>
        </row>
        <row r="433">
          <cell r="D433" t="str">
            <v>18517</v>
          </cell>
          <cell r="E433" t="str">
            <v xml:space="preserve">ladrillo 10x20x40 perforacion horizontal </v>
          </cell>
        </row>
        <row r="434">
          <cell r="D434" t="str">
            <v>18518</v>
          </cell>
          <cell r="E434" t="str">
            <v>ladrillo 10x20x40 macizo</v>
          </cell>
        </row>
        <row r="435">
          <cell r="D435" t="str">
            <v>18519</v>
          </cell>
          <cell r="E435" t="str">
            <v>ladrillo farol 10x20x30 perforacion horizontal</v>
          </cell>
        </row>
        <row r="436">
          <cell r="D436" t="str">
            <v>1851A</v>
          </cell>
          <cell r="E436" t="str">
            <v>ladrillo rayado horizontal 8x20x40 ne</v>
          </cell>
        </row>
        <row r="437">
          <cell r="D437" t="str">
            <v>1851B</v>
          </cell>
          <cell r="E437" t="str">
            <v>ladrillo rayado vertical 9x20x40 e</v>
          </cell>
        </row>
        <row r="438">
          <cell r="D438" t="str">
            <v>1851C</v>
          </cell>
          <cell r="E438" t="str">
            <v xml:space="preserve">ladrillo rayado vertical 12x20x40 e </v>
          </cell>
        </row>
        <row r="439">
          <cell r="D439" t="str">
            <v>1851D</v>
          </cell>
          <cell r="E439" t="str">
            <v>ladrillo rayado vertical 15x20x40 e</v>
          </cell>
        </row>
        <row r="440">
          <cell r="D440" t="str">
            <v>1851E</v>
          </cell>
          <cell r="E440" t="str">
            <v>ladrillo rayado vertical 9x20x40 ne</v>
          </cell>
        </row>
        <row r="441">
          <cell r="D441" t="str">
            <v>1851F</v>
          </cell>
          <cell r="E441" t="str">
            <v>ladrillo rayado vertical 12x20x40 ne</v>
          </cell>
        </row>
        <row r="442">
          <cell r="D442" t="str">
            <v>1851G</v>
          </cell>
          <cell r="E442" t="str">
            <v>ladrillo rayado vertical 15x20x40 ne</v>
          </cell>
        </row>
        <row r="443">
          <cell r="D443" t="str">
            <v>1851H</v>
          </cell>
          <cell r="E443" t="str">
            <v>ladrillo liso horizontal #4 9x20x40 ne</v>
          </cell>
        </row>
        <row r="444">
          <cell r="D444" t="str">
            <v>1851I</v>
          </cell>
          <cell r="E444" t="str">
            <v>ladrillo rayado horizontal #5 12x20x33 ne</v>
          </cell>
        </row>
        <row r="445">
          <cell r="D445" t="str">
            <v>1851J</v>
          </cell>
          <cell r="E445" t="str">
            <v>ladrillo liso horizontal #6 15x20x40 ne</v>
          </cell>
        </row>
        <row r="446">
          <cell r="D446" t="str">
            <v>1851K</v>
          </cell>
          <cell r="E446" t="str">
            <v>ladrillo liso horizontal 8cm 8x20x40 ne</v>
          </cell>
        </row>
        <row r="447">
          <cell r="D447" t="str">
            <v>1851L</v>
          </cell>
          <cell r="E447" t="str">
            <v>ladrillo liso horizontal castellano 12x13x30 ne</v>
          </cell>
        </row>
        <row r="448">
          <cell r="D448" t="str">
            <v>1851M</v>
          </cell>
          <cell r="E448" t="str">
            <v>ladrillo liso horizontal catalan natural 10x15x30 ne</v>
          </cell>
        </row>
        <row r="449">
          <cell r="D449" t="str">
            <v>1851N</v>
          </cell>
          <cell r="E449" t="str">
            <v>ladrillo liso horizontal catalan palido 10x15x30 ne</v>
          </cell>
        </row>
        <row r="450">
          <cell r="D450" t="str">
            <v>1851Ñ</v>
          </cell>
          <cell r="E450" t="str">
            <v>ladrillo liso horizontal catalan moreno 10x15x30 ne</v>
          </cell>
        </row>
        <row r="451">
          <cell r="D451" t="str">
            <v>1851O</v>
          </cell>
          <cell r="E451" t="str">
            <v>ladrillo liso horizontal catalan corcho10x15x30 ne</v>
          </cell>
        </row>
        <row r="452">
          <cell r="D452" t="str">
            <v>1851P</v>
          </cell>
          <cell r="E452" t="str">
            <v>ladrillo liso horizontal catalan grande 10x15x40</v>
          </cell>
        </row>
        <row r="453">
          <cell r="D453" t="str">
            <v>1851Q</v>
          </cell>
          <cell r="E453" t="str">
            <v>ladrillo liso horizontal bocadillo 6x12x25 ne</v>
          </cell>
        </row>
        <row r="454">
          <cell r="D454" t="str">
            <v>1851R</v>
          </cell>
          <cell r="E454" t="str">
            <v>ladrillo liso horizontal bocadillo corcho 6x12x25 ne</v>
          </cell>
        </row>
        <row r="455">
          <cell r="D455" t="str">
            <v>1851S</v>
          </cell>
          <cell r="E455" t="str">
            <v>ladrillo liso horizontal bocadillo multiperforado 6x12x25 ne</v>
          </cell>
        </row>
        <row r="456">
          <cell r="D456" t="str">
            <v>1851T</v>
          </cell>
          <cell r="E456" t="str">
            <v>ladrillo liso horizontal milano natural 6x12x40 ne</v>
          </cell>
        </row>
        <row r="457">
          <cell r="D457" t="str">
            <v>1851U</v>
          </cell>
          <cell r="E457" t="str">
            <v>ladrillo liso horizontal milano palido 6x12x40 ne</v>
          </cell>
        </row>
        <row r="458">
          <cell r="D458" t="str">
            <v>1851V</v>
          </cell>
          <cell r="E458" t="str">
            <v>ladrillo liso horizontal milano moreno 6x12x40 ne</v>
          </cell>
        </row>
        <row r="459">
          <cell r="D459" t="str">
            <v>1851W</v>
          </cell>
          <cell r="E459" t="str">
            <v>ladrillo natural liso vertical bocadillo stiff 6x12x24 e</v>
          </cell>
        </row>
        <row r="460">
          <cell r="D460" t="str">
            <v>1851X</v>
          </cell>
          <cell r="E460" t="str">
            <v>ladrillo liso vertical bocadillo palido stiff 6x12x24 e</v>
          </cell>
        </row>
        <row r="461">
          <cell r="D461" t="str">
            <v>1851Y</v>
          </cell>
          <cell r="E461" t="str">
            <v>ladrillo liso vertical bocadillo moreno stiff 6x12x24 e</v>
          </cell>
        </row>
        <row r="462">
          <cell r="D462" t="str">
            <v>1851Z</v>
          </cell>
          <cell r="E462" t="str">
            <v>ladrillo liso vertical terminal bocadillo corcho 6x12x24 e</v>
          </cell>
        </row>
        <row r="463">
          <cell r="D463" t="str">
            <v>18520</v>
          </cell>
          <cell r="E463" t="str">
            <v>ladrillo farol 12x23x33 perforacion horizontal</v>
          </cell>
        </row>
        <row r="464">
          <cell r="D464" t="str">
            <v>18521</v>
          </cell>
          <cell r="E464" t="str">
            <v>ladrillo liso vertical terminal catalan esctuctural 10x15x30 e</v>
          </cell>
        </row>
        <row r="465">
          <cell r="D465" t="str">
            <v>18522</v>
          </cell>
          <cell r="E465" t="str">
            <v>ladrillo liso vertical terminal catalan palido stiff 10x15x30 e</v>
          </cell>
        </row>
        <row r="466">
          <cell r="D466" t="str">
            <v>18523</v>
          </cell>
          <cell r="E466" t="str">
            <v>ladrillo liso vertical terminal caralan moreno stiff 10x15x40</v>
          </cell>
        </row>
        <row r="467">
          <cell r="D467" t="str">
            <v>18524</v>
          </cell>
          <cell r="E467" t="str">
            <v>ladrllo liso vertical terminal bocadillo 6x12x24 ne</v>
          </cell>
        </row>
        <row r="468">
          <cell r="D468" t="str">
            <v>18525</v>
          </cell>
          <cell r="E468" t="str">
            <v>ladrillo liso vertical terminal catalan 10x15x30 ne</v>
          </cell>
        </row>
        <row r="469">
          <cell r="D469" t="str">
            <v>18526</v>
          </cell>
          <cell r="E469" t="str">
            <v>bloque prensado btc 15x20x40</v>
          </cell>
        </row>
        <row r="470">
          <cell r="D470" t="str">
            <v>185A1</v>
          </cell>
          <cell r="E470" t="str">
            <v>calado cuadro 10x20x20 ne</v>
          </cell>
        </row>
        <row r="471">
          <cell r="D471" t="str">
            <v>185A2</v>
          </cell>
          <cell r="E471" t="str">
            <v>calado cuadro 12x20x20 ne</v>
          </cell>
        </row>
        <row r="472">
          <cell r="D472" t="str">
            <v>185A3</v>
          </cell>
          <cell r="E472" t="str">
            <v>calado cuadro 15x20x20 ne</v>
          </cell>
        </row>
        <row r="473">
          <cell r="D473" t="str">
            <v>185C1</v>
          </cell>
          <cell r="E473" t="str">
            <v>chapa catalan extruida 2x10x30 ne</v>
          </cell>
        </row>
        <row r="474">
          <cell r="D474" t="str">
            <v>185C2</v>
          </cell>
          <cell r="E474" t="str">
            <v>chapa catalan palida 2x10x30 ne</v>
          </cell>
        </row>
        <row r="475">
          <cell r="D475" t="str">
            <v>185C3</v>
          </cell>
          <cell r="E475" t="str">
            <v>chapa bocadillo romano natural 2x10x30 ne</v>
          </cell>
        </row>
        <row r="476">
          <cell r="D476" t="str">
            <v>185C4</v>
          </cell>
          <cell r="E476" t="str">
            <v>chapa bocadillo romano palido 2x6x30 ne</v>
          </cell>
        </row>
        <row r="477">
          <cell r="D477" t="str">
            <v>185C5</v>
          </cell>
          <cell r="E477" t="str">
            <v>chapa bocadillo romano moreno 2x6x30</v>
          </cell>
        </row>
        <row r="478">
          <cell r="D478" t="str">
            <v>185C6</v>
          </cell>
          <cell r="E478" t="str">
            <v>chapa bocadillo natural 2x6x25 ne</v>
          </cell>
        </row>
        <row r="479">
          <cell r="D479" t="str">
            <v>185C7</v>
          </cell>
          <cell r="E479" t="str">
            <v>chapa bocadillo palido 2x6x25 ne</v>
          </cell>
        </row>
        <row r="480">
          <cell r="D480" t="str">
            <v>185C8</v>
          </cell>
          <cell r="E480" t="str">
            <v>chapa bocadillo moreno 2x6x25 ne</v>
          </cell>
        </row>
        <row r="481">
          <cell r="D481" t="str">
            <v>18811</v>
          </cell>
          <cell r="E481" t="str">
            <v>bordillo barrera 45x15x80 110 kg ntc 4109</v>
          </cell>
        </row>
        <row r="482">
          <cell r="D482" t="str">
            <v>18812</v>
          </cell>
          <cell r="E482" t="str">
            <v>prefabricado tipo "deck" 14.5x1x4.5 m gris</v>
          </cell>
        </row>
        <row r="483">
          <cell r="D483" t="str">
            <v>18813</v>
          </cell>
          <cell r="E483" t="str">
            <v>bordillo barrera recto prefabricado ficha A10</v>
          </cell>
        </row>
        <row r="484">
          <cell r="D484" t="str">
            <v>18814</v>
          </cell>
          <cell r="E484" t="str">
            <v>bordillo rectangular recto prefabricado ficha A80</v>
          </cell>
        </row>
        <row r="485">
          <cell r="D485" t="str">
            <v>18815</v>
          </cell>
          <cell r="E485" t="str">
            <v>cañuela prefabricada a-125</v>
          </cell>
        </row>
        <row r="486">
          <cell r="D486" t="str">
            <v>18816</v>
          </cell>
          <cell r="E486" t="str">
            <v>bordillo 35x15x80 82 kg ntc 4109</v>
          </cell>
        </row>
        <row r="487">
          <cell r="D487" t="str">
            <v>18817</v>
          </cell>
          <cell r="E487" t="str">
            <v>topellantas 15 X 70 X 16 cm pintado</v>
          </cell>
        </row>
        <row r="488">
          <cell r="D488" t="str">
            <v>18818</v>
          </cell>
          <cell r="E488" t="str">
            <v>bordillo rectangular recto 15 X 35 X 80 x87k</v>
          </cell>
        </row>
        <row r="489">
          <cell r="D489" t="str">
            <v>18819</v>
          </cell>
          <cell r="E489" t="str">
            <v>prefabricado tipo "deck" 14.5x1x4.5 m blanco</v>
          </cell>
        </row>
        <row r="490">
          <cell r="D490" t="str">
            <v>1881A</v>
          </cell>
          <cell r="E490" t="str">
            <v>prefabricado tipo "deck" 14.5x1x4.5 m arena</v>
          </cell>
        </row>
        <row r="491">
          <cell r="D491" t="str">
            <v>1881B</v>
          </cell>
          <cell r="E491" t="str">
            <v>prefabricado tipo "deck" 14.5x1x4.5 m ocre, amarillo</v>
          </cell>
        </row>
        <row r="492">
          <cell r="D492" t="str">
            <v>1881C</v>
          </cell>
          <cell r="E492" t="str">
            <v>prefabricado tipo "deck" 14.5x1x4.5 m rojo, negro, marron, anticado</v>
          </cell>
        </row>
        <row r="493">
          <cell r="D493" t="str">
            <v>1881D</v>
          </cell>
          <cell r="E493" t="str">
            <v>bordillo rectangular recto prefabricado ficha u50 - 15x35x80</v>
          </cell>
        </row>
        <row r="494">
          <cell r="D494" t="str">
            <v>1881E</v>
          </cell>
          <cell r="E494" t="str">
            <v>bordillo para rebaje p2 ficha u160 - 15x(35 - 40)x60</v>
          </cell>
        </row>
        <row r="495">
          <cell r="D495" t="str">
            <v>1881F</v>
          </cell>
          <cell r="E495" t="str">
            <v>bordillo para rebaje p4 ficha u160 - 15x(25 - 30)x60</v>
          </cell>
        </row>
        <row r="496">
          <cell r="D496" t="str">
            <v>1881G</v>
          </cell>
          <cell r="E496" t="str">
            <v>marco para alcorque 1.6x1.6m</v>
          </cell>
        </row>
        <row r="497">
          <cell r="D497" t="str">
            <v>1881H</v>
          </cell>
          <cell r="E497" t="str">
            <v>marco para alcorque u330 - 1.60x1.60</v>
          </cell>
        </row>
        <row r="498">
          <cell r="D498" t="str">
            <v>1881I</v>
          </cell>
          <cell r="E498" t="str">
            <v>bordillo barrera recto prefabricado ficha u10 - 15x45x80</v>
          </cell>
        </row>
        <row r="499">
          <cell r="D499" t="str">
            <v>1881J</v>
          </cell>
          <cell r="E499" t="str">
            <v>bordillo para rebaje p1 ficha u160 - 15x(40 - 45)x60</v>
          </cell>
        </row>
        <row r="500">
          <cell r="D500" t="str">
            <v>1881K</v>
          </cell>
          <cell r="E500" t="str">
            <v>bordillo para rebaje p3 ficha u160 - 15x(30 - 35)x60</v>
          </cell>
        </row>
        <row r="501">
          <cell r="D501" t="str">
            <v>1881L</v>
          </cell>
          <cell r="E501" t="str">
            <v>rejilla en concreto ficha u190 - 40x40x10</v>
          </cell>
        </row>
        <row r="502">
          <cell r="D502" t="str">
            <v>1881M</v>
          </cell>
          <cell r="E502" t="str">
            <v>topellantas prefabricado en concreto 0.60m</v>
          </cell>
        </row>
        <row r="503">
          <cell r="D503" t="str">
            <v>1881N</v>
          </cell>
          <cell r="E503" t="str">
            <v>cilindro camara 1.20 (ext. 0.20m)</v>
          </cell>
        </row>
        <row r="504">
          <cell r="D504" t="str">
            <v>1881Ñ</v>
          </cell>
          <cell r="E504" t="str">
            <v>topellantas prefabricado en concreto 170x30x12cm</v>
          </cell>
        </row>
        <row r="505">
          <cell r="D505" t="str">
            <v>1881O</v>
          </cell>
          <cell r="E505" t="str">
            <v>banca prefabricada circular</v>
          </cell>
        </row>
        <row r="506">
          <cell r="D506" t="str">
            <v>1881P</v>
          </cell>
          <cell r="E506" t="str">
            <v>banca prefabricada cubo</v>
          </cell>
        </row>
        <row r="507">
          <cell r="D507" t="str">
            <v>1881Q</v>
          </cell>
          <cell r="E507" t="str">
            <v>jardinera prefabricada</v>
          </cell>
        </row>
        <row r="508">
          <cell r="D508" t="str">
            <v>1881R</v>
          </cell>
          <cell r="E508" t="str">
            <v>rejilla prefabricada trafico liviano 40x40x6</v>
          </cell>
        </row>
        <row r="509">
          <cell r="D509" t="str">
            <v>18X11</v>
          </cell>
          <cell r="E509" t="str">
            <v>lavaescobas prefabricado grano trani 42x42x25 cm</v>
          </cell>
        </row>
        <row r="510">
          <cell r="D510" t="str">
            <v>18Z11</v>
          </cell>
          <cell r="E510" t="str">
            <v>telera de 0.90 x 1.35 m en madera comun</v>
          </cell>
        </row>
        <row r="511">
          <cell r="D511" t="str">
            <v>18Z12</v>
          </cell>
          <cell r="E511" t="str">
            <v>telera de 0.45 x 1.35 m en madera comun</v>
          </cell>
        </row>
        <row r="512">
          <cell r="D512" t="str">
            <v>18Z13</v>
          </cell>
          <cell r="E512" t="str">
            <v>cuadro en madera comun 4"x4" de 3m</v>
          </cell>
        </row>
        <row r="513">
          <cell r="D513" t="str">
            <v>18Z14</v>
          </cell>
          <cell r="E513" t="str">
            <v xml:space="preserve">can en madera comun 8"x2" de 3m </v>
          </cell>
        </row>
        <row r="514">
          <cell r="D514" t="str">
            <v>18Z15</v>
          </cell>
          <cell r="E514" t="str">
            <v>tabla madera comun 1 x 8" 3m</v>
          </cell>
        </row>
        <row r="515">
          <cell r="D515" t="str">
            <v>18Z16</v>
          </cell>
          <cell r="E515" t="str">
            <v>larguero madera comun 2"x4" de 3m</v>
          </cell>
        </row>
        <row r="516">
          <cell r="D516" t="str">
            <v>18Z17</v>
          </cell>
          <cell r="E516" t="str">
            <v>can de madera zunchado</v>
          </cell>
        </row>
        <row r="517">
          <cell r="D517" t="str">
            <v>18Z21</v>
          </cell>
          <cell r="E517" t="str">
            <v>larguero sapan 2"x4" de 3m</v>
          </cell>
        </row>
        <row r="518">
          <cell r="D518" t="str">
            <v>18Z31</v>
          </cell>
          <cell r="E518" t="str">
            <v>larguero abarco 2"x4" de 3m</v>
          </cell>
        </row>
        <row r="519">
          <cell r="D519" t="str">
            <v>18Z32</v>
          </cell>
          <cell r="E519" t="str">
            <v>larguero madera inmunizada 4cm x 8cm de 3m</v>
          </cell>
        </row>
        <row r="520">
          <cell r="D520" t="str">
            <v>19111</v>
          </cell>
          <cell r="E520" t="str">
            <v>cerraduras en divisiones de baños</v>
          </cell>
        </row>
        <row r="521">
          <cell r="D521" t="str">
            <v>19112</v>
          </cell>
          <cell r="E521" t="str">
            <v>cerraduras yale atlanta cromo</v>
          </cell>
        </row>
        <row r="522">
          <cell r="D522" t="str">
            <v>19113</v>
          </cell>
          <cell r="E522" t="str">
            <v>cerraduras de sobreponer ref.vf6plus marca vera</v>
          </cell>
        </row>
        <row r="523">
          <cell r="D523" t="str">
            <v>19114</v>
          </cell>
          <cell r="E523" t="str">
            <v>cerradura de manija de entrada steelock ref.177223</v>
          </cell>
        </row>
        <row r="524">
          <cell r="D524" t="str">
            <v>19115</v>
          </cell>
          <cell r="E524" t="str">
            <v>cerradura de manija de alcoba steelock ref.177224</v>
          </cell>
        </row>
        <row r="525">
          <cell r="D525" t="str">
            <v>19116</v>
          </cell>
          <cell r="E525" t="str">
            <v>cerradura de manija de baño steelock ref.177222</v>
          </cell>
        </row>
        <row r="526">
          <cell r="D526" t="str">
            <v>19117</v>
          </cell>
          <cell r="E526" t="str">
            <v>tope dr puerta magnatico vera ref.102399</v>
          </cell>
        </row>
        <row r="527">
          <cell r="D527" t="str">
            <v>19118</v>
          </cell>
          <cell r="E527" t="str">
            <v>gato hidraulico para puerta</v>
          </cell>
        </row>
        <row r="528">
          <cell r="D528" t="str">
            <v>19131</v>
          </cell>
          <cell r="E528" t="str">
            <v>barra antipanico 75 cm ivega</v>
          </cell>
        </row>
        <row r="529">
          <cell r="D529" t="str">
            <v>19132</v>
          </cell>
          <cell r="E529" t="str">
            <v>barra antipanico 220 cm ivega</v>
          </cell>
        </row>
        <row r="530">
          <cell r="D530" t="str">
            <v>1A112</v>
          </cell>
          <cell r="E530" t="str">
            <v>horno electrico compacto ref.he2485</v>
          </cell>
        </row>
        <row r="531">
          <cell r="D531" t="str">
            <v>1A113</v>
          </cell>
          <cell r="E531" t="str">
            <v>horno microondas de empotrar ref.hm8021</v>
          </cell>
        </row>
        <row r="532">
          <cell r="D532" t="str">
            <v>1A131</v>
          </cell>
          <cell r="E532" t="str">
            <v xml:space="preserve">campana extractora en inoxidable asento ref.as-c-60 </v>
          </cell>
        </row>
        <row r="533">
          <cell r="D533" t="str">
            <v>1A132</v>
          </cell>
          <cell r="E533" t="str">
            <v>campana extractora tipo isla ref.cx4883</v>
          </cell>
        </row>
        <row r="534">
          <cell r="D534" t="str">
            <v>1A211</v>
          </cell>
          <cell r="E534" t="str">
            <v>horno haceb electrico ref. as 6036</v>
          </cell>
        </row>
        <row r="535">
          <cell r="D535" t="str">
            <v>1A223</v>
          </cell>
          <cell r="E535" t="str">
            <v>cubierta de gas de 4 puestos 65x52 ref.sq6763</v>
          </cell>
        </row>
        <row r="536">
          <cell r="D536" t="str">
            <v>1A224</v>
          </cell>
          <cell r="E536" t="str">
            <v>cubierta mixta de 4 puestos 65x52 ref.sq6766</v>
          </cell>
        </row>
        <row r="537">
          <cell r="D537" t="str">
            <v>1A911</v>
          </cell>
          <cell r="E537" t="str">
            <v>instalaciones provisionales</v>
          </cell>
        </row>
        <row r="538">
          <cell r="D538" t="str">
            <v>1H117</v>
          </cell>
          <cell r="E538" t="str">
            <v>caja para valvula de gas en plastico</v>
          </cell>
        </row>
        <row r="539">
          <cell r="D539" t="str">
            <v>1H11H</v>
          </cell>
          <cell r="E539" t="str">
            <v>tornillo estandar no. 6x1"</v>
          </cell>
        </row>
        <row r="540">
          <cell r="D540" t="str">
            <v>1H11L</v>
          </cell>
          <cell r="E540" t="str">
            <v>hidrante tipo pedestal 2 salidas 3"</v>
          </cell>
        </row>
        <row r="541">
          <cell r="D541" t="str">
            <v>1H11M</v>
          </cell>
          <cell r="E541" t="str">
            <v>hidrante tipo pedestal 3 salidas 6"</v>
          </cell>
        </row>
        <row r="542">
          <cell r="D542" t="str">
            <v>1H11N</v>
          </cell>
          <cell r="E542" t="str">
            <v>valvula de guarda 3"</v>
          </cell>
        </row>
        <row r="543">
          <cell r="D543" t="str">
            <v>1H11Ñ</v>
          </cell>
          <cell r="E543" t="str">
            <v>valvula de guarda 6"</v>
          </cell>
        </row>
        <row r="544">
          <cell r="D544" t="str">
            <v>1H11O</v>
          </cell>
          <cell r="E544" t="str">
            <v>tuberia en acero calibre 10 norma astm - a795 para red contra incendios d= 150 mm (6")</v>
          </cell>
        </row>
        <row r="545">
          <cell r="D545" t="str">
            <v>1H11P</v>
          </cell>
          <cell r="E545" t="str">
            <v>tuberia en acero calibre 10 norma astm - a795 para red contra incendios d= 75 mm (3")</v>
          </cell>
        </row>
        <row r="546">
          <cell r="D546" t="str">
            <v>1H11Q</v>
          </cell>
          <cell r="E546" t="str">
            <v>valvula globo en acero ansi 150 de 6"</v>
          </cell>
        </row>
        <row r="547">
          <cell r="D547" t="str">
            <v>1H11R</v>
          </cell>
          <cell r="E547" t="str">
            <v>valvula de corte 6"</v>
          </cell>
        </row>
        <row r="548">
          <cell r="D548" t="str">
            <v>1H11S</v>
          </cell>
          <cell r="E548" t="str">
            <v>union dresser hd 6" (159mm a 181mm) r1</v>
          </cell>
        </row>
        <row r="549">
          <cell r="D549" t="str">
            <v>1H11T</v>
          </cell>
          <cell r="E549" t="str">
            <v>valvula de paso libre 6"</v>
          </cell>
        </row>
        <row r="550">
          <cell r="D550" t="str">
            <v>1H11U</v>
          </cell>
          <cell r="E550" t="str">
            <v>valvula cheque 6"</v>
          </cell>
        </row>
        <row r="551">
          <cell r="D551" t="str">
            <v>1H11V</v>
          </cell>
          <cell r="E551" t="str">
            <v>valvula globo en acero ansi 150 de 8"</v>
          </cell>
        </row>
        <row r="552">
          <cell r="D552" t="str">
            <v>1H11W</v>
          </cell>
          <cell r="E552" t="str">
            <v>valvula de corte 8"</v>
          </cell>
        </row>
        <row r="553">
          <cell r="D553" t="str">
            <v>1H11X</v>
          </cell>
          <cell r="E553" t="str">
            <v>union dresser 8"</v>
          </cell>
        </row>
        <row r="554">
          <cell r="D554" t="str">
            <v>1H11Y</v>
          </cell>
          <cell r="E554" t="str">
            <v>valvula de paso libre 8"</v>
          </cell>
        </row>
        <row r="555">
          <cell r="D555" t="str">
            <v>1H11Z</v>
          </cell>
          <cell r="E555" t="str">
            <v>valvula cheque 8"</v>
          </cell>
        </row>
        <row r="556">
          <cell r="D556" t="str">
            <v>1H121</v>
          </cell>
          <cell r="E556" t="str">
            <v>tapa metalica para valvula 20x20cm Ø1/2"</v>
          </cell>
        </row>
        <row r="557">
          <cell r="D557" t="str">
            <v>1H122</v>
          </cell>
          <cell r="E557" t="str">
            <v>sumidero tipo b, incluye rejilla.</v>
          </cell>
        </row>
        <row r="558">
          <cell r="D558" t="str">
            <v>1H123</v>
          </cell>
          <cell r="E558" t="str">
            <v>tuberia pvc novafort ø 33" (840 mm) de 6.5 m</v>
          </cell>
        </row>
        <row r="559">
          <cell r="D559" t="str">
            <v>1H124</v>
          </cell>
          <cell r="E559" t="str">
            <v>tuberia pvc novafort ø 36" (950 mm) de 6.5 m</v>
          </cell>
        </row>
        <row r="560">
          <cell r="D560" t="str">
            <v>1H125</v>
          </cell>
          <cell r="E560" t="str">
            <v xml:space="preserve">valvula con ventoda de purga de camara sencilla </v>
          </cell>
        </row>
        <row r="561">
          <cell r="D561" t="str">
            <v>1H126</v>
          </cell>
          <cell r="E561" t="str">
            <v>valvula con ventosa de purga de doble camara</v>
          </cell>
        </row>
        <row r="562">
          <cell r="D562" t="str">
            <v>1H127</v>
          </cell>
          <cell r="E562" t="str">
            <v>valvula de compuerta sello elastico jh ø 200mm (8")</v>
          </cell>
        </row>
        <row r="563">
          <cell r="D563" t="str">
            <v>1H128</v>
          </cell>
          <cell r="E563" t="str">
            <v>valvula de compuerta sello elastico jh ø 150mm (6")</v>
          </cell>
        </row>
        <row r="564">
          <cell r="D564" t="str">
            <v>1H129</v>
          </cell>
          <cell r="E564" t="str">
            <v>valvula ventosa purga sencilla de 75mm (3")</v>
          </cell>
        </row>
        <row r="565">
          <cell r="D565" t="str">
            <v>1H12A</v>
          </cell>
          <cell r="E565" t="str">
            <v>valvula ventosa purga doble camara de 75mm (3")</v>
          </cell>
        </row>
        <row r="566">
          <cell r="D566" t="str">
            <v>1H12C</v>
          </cell>
          <cell r="E566" t="str">
            <v>neopreno calibre 1/16 x 1.20 ancho</v>
          </cell>
        </row>
        <row r="567">
          <cell r="D567" t="str">
            <v>1H12E</v>
          </cell>
          <cell r="E567" t="str">
            <v>tuberia en pvc genfor 33" x 6.5 m</v>
          </cell>
        </row>
        <row r="568">
          <cell r="D568" t="str">
            <v>1H12F</v>
          </cell>
          <cell r="E568" t="str">
            <v>tuberia en pvc genfor 36" x 6.5 m</v>
          </cell>
        </row>
        <row r="569">
          <cell r="D569" t="str">
            <v>1H12G</v>
          </cell>
          <cell r="E569" t="str">
            <v>medidor acueducto 6"</v>
          </cell>
        </row>
        <row r="570">
          <cell r="D570" t="str">
            <v>1H12H</v>
          </cell>
          <cell r="E570" t="str">
            <v>medidor acueducto 8"</v>
          </cell>
        </row>
        <row r="571">
          <cell r="D571" t="str">
            <v>1H12I</v>
          </cell>
          <cell r="E571" t="str">
            <v>tapa metalica para valvula 20x20cm calibre 1/2"</v>
          </cell>
        </row>
        <row r="572">
          <cell r="D572" t="str">
            <v>1H12J</v>
          </cell>
          <cell r="E572" t="str">
            <v>tapa metalica para valvula 20x20cm calibre 1/4"</v>
          </cell>
        </row>
        <row r="573">
          <cell r="D573" t="str">
            <v>1H12K</v>
          </cell>
          <cell r="E573" t="str">
            <v>tee hd 200x200mm (8"x8")</v>
          </cell>
        </row>
        <row r="574">
          <cell r="D574" t="str">
            <v>1H12L</v>
          </cell>
          <cell r="E574" t="str">
            <v>tee hd 200x150mm (8"x6")</v>
          </cell>
        </row>
        <row r="575">
          <cell r="D575" t="str">
            <v>1H12M</v>
          </cell>
          <cell r="E575" t="str">
            <v>tee hd 150x150mm (6"x6")</v>
          </cell>
        </row>
        <row r="576">
          <cell r="D576" t="str">
            <v>1H12N</v>
          </cell>
          <cell r="E576" t="str">
            <v>tee hd 150x75mm (6"x3")</v>
          </cell>
        </row>
        <row r="577">
          <cell r="D577" t="str">
            <v>1H12Ñ</v>
          </cell>
          <cell r="E577" t="str">
            <v>union dresser 8"</v>
          </cell>
        </row>
        <row r="578">
          <cell r="D578" t="str">
            <v>1H12O</v>
          </cell>
          <cell r="E578" t="str">
            <v>tuberia pvc presion rde 21 de 2"</v>
          </cell>
        </row>
        <row r="579">
          <cell r="D579" t="str">
            <v>1H12P</v>
          </cell>
          <cell r="E579" t="str">
            <v>tuberia pvc presion rde 21 de 1"</v>
          </cell>
        </row>
        <row r="580">
          <cell r="D580" t="str">
            <v>1H12Q</v>
          </cell>
          <cell r="E580" t="str">
            <v>tuberia pvc presion rde 21 de 1 1/2"</v>
          </cell>
        </row>
        <row r="581">
          <cell r="D581" t="str">
            <v>1H12R</v>
          </cell>
          <cell r="E581" t="str">
            <v>tuberia pvc presion rde 13.5 de 1/2"</v>
          </cell>
        </row>
        <row r="582">
          <cell r="D582" t="str">
            <v>1H12S</v>
          </cell>
          <cell r="E582" t="str">
            <v>tapa para contador 30x35 norma epm</v>
          </cell>
        </row>
        <row r="583">
          <cell r="D583" t="str">
            <v>1H12T</v>
          </cell>
          <cell r="E583" t="str">
            <v>codo pvc presion rde 21 de 1 1/2"</v>
          </cell>
        </row>
        <row r="584">
          <cell r="D584" t="str">
            <v>1H12U</v>
          </cell>
          <cell r="E584" t="str">
            <v>codo pvc presion rde 21 de 1"</v>
          </cell>
        </row>
        <row r="585">
          <cell r="D585" t="str">
            <v>1H12V</v>
          </cell>
          <cell r="E585" t="str">
            <v>codo pvc presion rde 21 de 1/2"</v>
          </cell>
        </row>
        <row r="586">
          <cell r="D586" t="str">
            <v>1H12W</v>
          </cell>
          <cell r="E586" t="str">
            <v>union pvc de 2"</v>
          </cell>
        </row>
        <row r="587">
          <cell r="D587" t="str">
            <v>1H12X</v>
          </cell>
          <cell r="E587" t="str">
            <v>union pvc de 1 1/2"</v>
          </cell>
        </row>
        <row r="588">
          <cell r="D588" t="str">
            <v>1H12Y</v>
          </cell>
          <cell r="E588" t="str">
            <v>union pvc de 1"</v>
          </cell>
        </row>
        <row r="589">
          <cell r="D589" t="str">
            <v>1H12Z</v>
          </cell>
          <cell r="E589" t="str">
            <v>union pvc de 1/2"</v>
          </cell>
        </row>
        <row r="590">
          <cell r="D590" t="str">
            <v>1H131</v>
          </cell>
          <cell r="E590" t="str">
            <v>tee pvc de 2"</v>
          </cell>
        </row>
        <row r="591">
          <cell r="D591" t="str">
            <v>1H132</v>
          </cell>
          <cell r="E591" t="str">
            <v>tee pvc de 1 1/2"</v>
          </cell>
        </row>
        <row r="592">
          <cell r="D592" t="str">
            <v>1H133</v>
          </cell>
          <cell r="E592" t="str">
            <v>tee pvc de 1"</v>
          </cell>
        </row>
        <row r="593">
          <cell r="D593" t="str">
            <v>1H134</v>
          </cell>
          <cell r="E593" t="str">
            <v>tee pvc de 1/2"</v>
          </cell>
        </row>
        <row r="594">
          <cell r="D594" t="str">
            <v>1H135</v>
          </cell>
          <cell r="E594" t="str">
            <v>reduccion pvc 2"x1 1/2"</v>
          </cell>
        </row>
        <row r="595">
          <cell r="D595" t="str">
            <v>1H137</v>
          </cell>
          <cell r="E595" t="str">
            <v>reduccion pvc 1" x 1/2"</v>
          </cell>
        </row>
        <row r="596">
          <cell r="D596" t="str">
            <v>1H138</v>
          </cell>
          <cell r="E596" t="str">
            <v>pvc sanitaria de 2" de 6 m</v>
          </cell>
        </row>
        <row r="597">
          <cell r="D597" t="str">
            <v>1H139</v>
          </cell>
          <cell r="E597" t="str">
            <v>pvc sanitaria de 4" de 6 m</v>
          </cell>
        </row>
        <row r="598">
          <cell r="D598" t="str">
            <v>1H13A</v>
          </cell>
          <cell r="E598" t="str">
            <v>pvc sanitaria de 6" de 6 m</v>
          </cell>
        </row>
        <row r="599">
          <cell r="D599" t="str">
            <v>1H13B</v>
          </cell>
          <cell r="E599" t="str">
            <v>pvc ventilacion de Ø4" x 6m</v>
          </cell>
        </row>
        <row r="600">
          <cell r="D600" t="str">
            <v>1H13C</v>
          </cell>
          <cell r="E600" t="str">
            <v>pvc sanitaria de Ø8" x 6m</v>
          </cell>
        </row>
        <row r="601">
          <cell r="D601" t="str">
            <v>1H13D</v>
          </cell>
          <cell r="E601" t="str">
            <v>pvc ventilacion de Ø2" x 6m</v>
          </cell>
        </row>
        <row r="602">
          <cell r="D602" t="str">
            <v>1H13E</v>
          </cell>
          <cell r="E602" t="str">
            <v>medio codo Ø2"</v>
          </cell>
        </row>
        <row r="603">
          <cell r="D603" t="str">
            <v>1H13F</v>
          </cell>
          <cell r="E603" t="str">
            <v>medio codo Ø4"</v>
          </cell>
        </row>
        <row r="604">
          <cell r="D604" t="str">
            <v>1H13G</v>
          </cell>
          <cell r="E604" t="str">
            <v>yee de 2"</v>
          </cell>
        </row>
        <row r="605">
          <cell r="D605" t="str">
            <v>1H13H</v>
          </cell>
          <cell r="E605" t="str">
            <v>yee de 4"</v>
          </cell>
        </row>
        <row r="606">
          <cell r="D606" t="str">
            <v>1H13I</v>
          </cell>
          <cell r="E606" t="str">
            <v>yee de 6"</v>
          </cell>
        </row>
        <row r="607">
          <cell r="D607" t="str">
            <v>1H13J</v>
          </cell>
          <cell r="E607" t="str">
            <v>sifon de 2"</v>
          </cell>
        </row>
        <row r="608">
          <cell r="D608" t="str">
            <v>1H13K</v>
          </cell>
          <cell r="E608" t="str">
            <v>tuberia polietileno para gas 90mmx10m</v>
          </cell>
        </row>
        <row r="609">
          <cell r="D609" t="str">
            <v>1H13L</v>
          </cell>
          <cell r="E609" t="str">
            <v>tuberia polietilenos para gas 63mmx10m</v>
          </cell>
        </row>
        <row r="610">
          <cell r="D610" t="str">
            <v>1H13M</v>
          </cell>
          <cell r="E610" t="str">
            <v>tuberia polietileno para gas 32mmx10m</v>
          </cell>
        </row>
        <row r="611">
          <cell r="D611" t="str">
            <v>1H13N</v>
          </cell>
          <cell r="E611" t="str">
            <v>polivalvula en polietileno de 90mm</v>
          </cell>
        </row>
        <row r="612">
          <cell r="D612" t="str">
            <v>1H13Ñ</v>
          </cell>
          <cell r="E612" t="str">
            <v>polivalvula en polietileno de 63mm</v>
          </cell>
        </row>
        <row r="613">
          <cell r="D613" t="str">
            <v>1H13O</v>
          </cell>
          <cell r="E613" t="str">
            <v>polivalvula en polietileno de 32mm</v>
          </cell>
        </row>
        <row r="614">
          <cell r="D614" t="str">
            <v>1H13P</v>
          </cell>
          <cell r="E614" t="str">
            <v>cajas contador de acueducto ae 1/2" y ea 3/4"</v>
          </cell>
        </row>
        <row r="615">
          <cell r="D615" t="str">
            <v>1H13Q</v>
          </cell>
          <cell r="E615" t="str">
            <v>calados tipo persiana 10x19x20</v>
          </cell>
        </row>
        <row r="616">
          <cell r="D616" t="str">
            <v>1H13R</v>
          </cell>
          <cell r="E616" t="str">
            <v>calados tipo persiana 15x19x20</v>
          </cell>
        </row>
        <row r="617">
          <cell r="D617" t="str">
            <v>1H13S</v>
          </cell>
          <cell r="E617" t="str">
            <v>cilindro camara 1.20 (ext. 0.50m)</v>
          </cell>
        </row>
        <row r="618">
          <cell r="D618" t="str">
            <v>1H13T</v>
          </cell>
          <cell r="E618" t="str">
            <v>cilindro camara 1.20 (ext. 1.00m)</v>
          </cell>
        </row>
        <row r="619">
          <cell r="D619" t="str">
            <v>1H13U</v>
          </cell>
          <cell r="E619" t="str">
            <v>cilindro camara 1.50 (ext. 0.20m)</v>
          </cell>
        </row>
        <row r="620">
          <cell r="D620" t="str">
            <v>1H13V</v>
          </cell>
          <cell r="E620" t="str">
            <v>cilindro camara 1.50 (ext. 0.50m)</v>
          </cell>
        </row>
        <row r="621">
          <cell r="D621" t="str">
            <v>1H13W</v>
          </cell>
          <cell r="E621" t="str">
            <v>cilindro camara 1.50 (ext. 1.00m)</v>
          </cell>
        </row>
        <row r="622">
          <cell r="D622" t="str">
            <v>1H13X</v>
          </cell>
          <cell r="E622" t="str">
            <v>cono concentrico para camara de 1.20m</v>
          </cell>
        </row>
        <row r="623">
          <cell r="D623" t="str">
            <v>1H13Y</v>
          </cell>
          <cell r="E623" t="str">
            <v>cono concentrico para camara de 1.50m</v>
          </cell>
        </row>
        <row r="624">
          <cell r="D624" t="str">
            <v>1H13Z</v>
          </cell>
          <cell r="E624" t="str">
            <v>cuellos para camara</v>
          </cell>
        </row>
        <row r="625">
          <cell r="D625" t="str">
            <v>1H141</v>
          </cell>
          <cell r="E625" t="str">
            <v>tapa camara</v>
          </cell>
        </row>
        <row r="626">
          <cell r="D626" t="str">
            <v>1H142</v>
          </cell>
          <cell r="E626" t="str">
            <v>union empaque caucho 1.50</v>
          </cell>
        </row>
        <row r="627">
          <cell r="D627" t="str">
            <v>1H143</v>
          </cell>
          <cell r="E627" t="str">
            <v>union empaque caucho 1.20</v>
          </cell>
        </row>
        <row r="628">
          <cell r="D628" t="str">
            <v>1H144</v>
          </cell>
          <cell r="E628" t="str">
            <v>tapon polipropileno 90mm</v>
          </cell>
        </row>
        <row r="629">
          <cell r="D629" t="str">
            <v>1H145</v>
          </cell>
          <cell r="E629" t="str">
            <v>valvula p/libre cu de Ø2" red-white</v>
          </cell>
        </row>
        <row r="630">
          <cell r="D630" t="str">
            <v>1H146</v>
          </cell>
          <cell r="E630" t="str">
            <v>valvula p/libre cu de Ø11/2" red-white</v>
          </cell>
        </row>
        <row r="631">
          <cell r="D631" t="str">
            <v>1H147</v>
          </cell>
          <cell r="E631" t="str">
            <v>valvula p/libre cu de Ø1" red-white</v>
          </cell>
        </row>
        <row r="632">
          <cell r="D632" t="str">
            <v>1H148</v>
          </cell>
          <cell r="E632" t="str">
            <v>valvula p/libre cu de Ø1/2" red-white</v>
          </cell>
        </row>
        <row r="633">
          <cell r="D633" t="str">
            <v>1H149</v>
          </cell>
          <cell r="E633" t="str">
            <v>valvula de cheque cortina cu de 2" rw</v>
          </cell>
        </row>
        <row r="634">
          <cell r="D634" t="str">
            <v>1H14A</v>
          </cell>
          <cell r="E634" t="str">
            <v>valvula de cheque cortina cu de 11/2" rw</v>
          </cell>
        </row>
        <row r="635">
          <cell r="D635" t="str">
            <v>1H14B</v>
          </cell>
          <cell r="E635" t="str">
            <v>valvula de cheque cortina cu 1" rw</v>
          </cell>
        </row>
        <row r="636">
          <cell r="D636" t="str">
            <v>1H14C</v>
          </cell>
          <cell r="E636" t="str">
            <v>valvula de cheque cortina cu de 1/2" rw</v>
          </cell>
        </row>
        <row r="637">
          <cell r="D637" t="str">
            <v>1H14D</v>
          </cell>
          <cell r="E637" t="str">
            <v>medidor voloc. Chorro multiple tipo ee.pp.mm de 11/2"</v>
          </cell>
        </row>
        <row r="638">
          <cell r="D638" t="str">
            <v>1H14E</v>
          </cell>
          <cell r="E638" t="str">
            <v>valvula de cheque de 1/2"</v>
          </cell>
        </row>
        <row r="639">
          <cell r="D639" t="str">
            <v>1H14F</v>
          </cell>
          <cell r="E639" t="str">
            <v>union dresser de 1/2"</v>
          </cell>
        </row>
        <row r="640">
          <cell r="D640" t="str">
            <v>1H14G</v>
          </cell>
          <cell r="E640" t="str">
            <v>filltro de acueducto 1/2"</v>
          </cell>
        </row>
        <row r="641">
          <cell r="D641" t="str">
            <v>1H14H</v>
          </cell>
          <cell r="E641" t="str">
            <v xml:space="preserve">medidor de velocidad chorro multiple de 1" </v>
          </cell>
        </row>
        <row r="642">
          <cell r="D642" t="str">
            <v>1H14I</v>
          </cell>
          <cell r="E642" t="str">
            <v>codo pvc presion rde 21 de 2"</v>
          </cell>
        </row>
        <row r="643">
          <cell r="D643" t="str">
            <v>1H14J</v>
          </cell>
          <cell r="E643" t="str">
            <v>reduccion pvc 1 1/2" x 1"</v>
          </cell>
        </row>
        <row r="644">
          <cell r="D644" t="str">
            <v>1L111</v>
          </cell>
          <cell r="E644" t="str">
            <v>marco en madera 1.20x2.10m</v>
          </cell>
        </row>
        <row r="645">
          <cell r="D645" t="str">
            <v>1L279</v>
          </cell>
          <cell r="E645" t="str">
            <v>ala en madera con visor en vidrio 0.60x2.10m</v>
          </cell>
        </row>
        <row r="646">
          <cell r="D646" t="str">
            <v>1L6A1</v>
          </cell>
          <cell r="E646" t="str">
            <v>persiana en aluminio</v>
          </cell>
        </row>
        <row r="647">
          <cell r="D647" t="str">
            <v>1M</v>
          </cell>
          <cell r="E647" t="str">
            <v>meson en acero inoxidable tipo socoda</v>
          </cell>
        </row>
        <row r="648">
          <cell r="D648" t="str">
            <v>1MA11</v>
          </cell>
          <cell r="E648" t="str">
            <v>silla para aula brazo antipanico ref. d15 de compumuebles</v>
          </cell>
        </row>
        <row r="649">
          <cell r="D649" t="str">
            <v>1MA12</v>
          </cell>
          <cell r="E649" t="str">
            <v>silla ref. nova de inorca. mesa abatible, tapizado imitacion piel, accesorios portalibros y numeracion.</v>
          </cell>
        </row>
        <row r="650">
          <cell r="D650" t="str">
            <v>1MA13</v>
          </cell>
          <cell r="E650" t="str">
            <v>silla ref. avant max rocker de inorca. mesa abatible, tapizado imitacion piel, accesorios portavasos, portalibros y numeracion</v>
          </cell>
        </row>
        <row r="651">
          <cell r="D651" t="str">
            <v>1N111</v>
          </cell>
          <cell r="E651" t="str">
            <v>sanitario cyclone 4 tipo corona color blanco</v>
          </cell>
        </row>
        <row r="652">
          <cell r="D652" t="str">
            <v>1N112</v>
          </cell>
          <cell r="E652" t="str">
            <v>sanitario portento tipo corona color blanco</v>
          </cell>
        </row>
        <row r="653">
          <cell r="D653" t="str">
            <v>1N113</v>
          </cell>
          <cell r="E653" t="str">
            <v>taza adriatico corona blanco con griferia antivandalica</v>
          </cell>
        </row>
        <row r="654">
          <cell r="D654" t="str">
            <v>1N114</v>
          </cell>
          <cell r="E654" t="str">
            <v>taza baltico tipo corona color blanco</v>
          </cell>
        </row>
        <row r="655">
          <cell r="D655" t="str">
            <v>1N115</v>
          </cell>
          <cell r="E655" t="str">
            <v>sanitario color blanco ref.KS098BL534 Klipen</v>
          </cell>
        </row>
        <row r="656">
          <cell r="D656" t="str">
            <v>1N116</v>
          </cell>
          <cell r="E656" t="str">
            <v>sanitario avanti plus ref.302991271</v>
          </cell>
        </row>
        <row r="657">
          <cell r="D657" t="str">
            <v>1N117</v>
          </cell>
          <cell r="E657" t="str">
            <v>sanitario san giorgio Al. En Caja ref. 121361001</v>
          </cell>
        </row>
        <row r="658">
          <cell r="D658" t="str">
            <v>1N118</v>
          </cell>
          <cell r="E658" t="str">
            <v xml:space="preserve">taza adriatico alongado entrada posterior en caja ref 01319001 </v>
          </cell>
        </row>
        <row r="659">
          <cell r="D659" t="str">
            <v>1N119</v>
          </cell>
          <cell r="E659" t="str">
            <v>sanitario adriatico blanco</v>
          </cell>
        </row>
        <row r="660">
          <cell r="D660" t="str">
            <v>1N11A</v>
          </cell>
          <cell r="E660" t="str">
            <v>sanitario aquajet ref.0260401001 de corona</v>
          </cell>
        </row>
        <row r="661">
          <cell r="D661" t="str">
            <v>1N11B</v>
          </cell>
          <cell r="E661" t="str">
            <v>sanitario 1 pieza destiny elongado blanco ref.dl09bl034</v>
          </cell>
        </row>
        <row r="662">
          <cell r="D662" t="str">
            <v>1N11C</v>
          </cell>
          <cell r="E662" t="str">
            <v>sanitario trevi blanco ref.026321031</v>
          </cell>
        </row>
        <row r="663">
          <cell r="D663" t="str">
            <v>1N11D</v>
          </cell>
          <cell r="E663" t="str">
            <v>sanitario infantil kiddy blanco ref.501101001 con griferia y asiento</v>
          </cell>
        </row>
        <row r="664">
          <cell r="D664" t="str">
            <v>1N11E</v>
          </cell>
          <cell r="E664" t="str">
            <v>sanitario acuario blanco ref.302431001 con griferia y asiento</v>
          </cell>
        </row>
        <row r="665">
          <cell r="D665" t="str">
            <v>1N121</v>
          </cell>
          <cell r="E665" t="str">
            <v>lavamanos de colgar free de corona color blanco</v>
          </cell>
        </row>
        <row r="666">
          <cell r="D666" t="str">
            <v>1N122</v>
          </cell>
          <cell r="E666" t="str">
            <v>lavamanos ref san lorenzo de corona color blanco</v>
          </cell>
        </row>
        <row r="667">
          <cell r="D667" t="str">
            <v>1N123</v>
          </cell>
          <cell r="E667" t="str">
            <v>lavamanos de colgar ref milano de corona color blanco</v>
          </cell>
        </row>
        <row r="668">
          <cell r="D668" t="str">
            <v>1N124</v>
          </cell>
          <cell r="E668" t="str">
            <v>lavamanos esferico 32cm socoda con sifon y desague</v>
          </cell>
        </row>
        <row r="669">
          <cell r="D669" t="str">
            <v>1N125</v>
          </cell>
          <cell r="E669" t="str">
            <v>lavamanos base plana 42cm socoda con sifon y desague</v>
          </cell>
        </row>
        <row r="670">
          <cell r="D670" t="str">
            <v>1N126</v>
          </cell>
          <cell r="E670" t="str">
            <v>lavamanos avanti con ped. Ref. 422901601</v>
          </cell>
        </row>
        <row r="671">
          <cell r="D671" t="str">
            <v>1N127</v>
          </cell>
          <cell r="E671" t="str">
            <v>lavamanos manantial duo Ref. 074111031</v>
          </cell>
        </row>
        <row r="672">
          <cell r="D672" t="str">
            <v>1N128</v>
          </cell>
          <cell r="E672" t="str">
            <v>lavamanos san lorenzo pettit ref.019021001</v>
          </cell>
        </row>
        <row r="673">
          <cell r="D673" t="str">
            <v>1N129</v>
          </cell>
          <cell r="E673" t="str">
            <v>lavamanos institucional de colgar free incluye abastos, sifon, desague sencillo y kit de instalacion a muro ref.00389a001</v>
          </cell>
        </row>
        <row r="674">
          <cell r="D674" t="str">
            <v>1N12A</v>
          </cell>
          <cell r="E674" t="str">
            <v>lavamanos institucional de incrustar san loresnzo, incluyee abastos, sifon y desague sencillo</v>
          </cell>
        </row>
        <row r="675">
          <cell r="D675" t="str">
            <v>1N12B</v>
          </cell>
          <cell r="E675" t="str">
            <v>lavamanos de pedestal ref milano de corona color blanco</v>
          </cell>
        </row>
        <row r="676">
          <cell r="D676" t="str">
            <v>1N12C</v>
          </cell>
          <cell r="E676" t="str">
            <v>lavamanos vessel thalia blanco ref.ks08bl881</v>
          </cell>
        </row>
        <row r="677">
          <cell r="D677" t="str">
            <v>1N12D</v>
          </cell>
          <cell r="E677" t="str">
            <v>lavamanos vessel opalo blancothalia blanco ref.ks08bl649</v>
          </cell>
        </row>
        <row r="678">
          <cell r="D678" t="str">
            <v>1N12E</v>
          </cell>
          <cell r="E678" t="str">
            <v xml:space="preserve">lavamanos razionale con desagüe ref.014601001 </v>
          </cell>
        </row>
        <row r="679">
          <cell r="D679" t="str">
            <v>1N12F</v>
          </cell>
          <cell r="E679" t="str">
            <v>lavamanos enso con pedestal ref.503111001</v>
          </cell>
        </row>
        <row r="680">
          <cell r="D680" t="str">
            <v>1N12G</v>
          </cell>
          <cell r="E680" t="str">
            <v>lavamanos de colgar ref milano de corona color blanco</v>
          </cell>
        </row>
        <row r="681">
          <cell r="D681" t="str">
            <v>1N131</v>
          </cell>
          <cell r="E681" t="str">
            <v>orinal santa fe ref. 004011001</v>
          </cell>
        </row>
        <row r="682">
          <cell r="D682" t="str">
            <v>1N132</v>
          </cell>
          <cell r="E682" t="str">
            <v>orinal grande de mancesa</v>
          </cell>
        </row>
        <row r="683">
          <cell r="D683" t="str">
            <v>1N133</v>
          </cell>
          <cell r="E683" t="str">
            <v>orinal ref. gotta de corona + griferia fluxometro antivandalica push</v>
          </cell>
        </row>
        <row r="684">
          <cell r="D684" t="str">
            <v>1N134</v>
          </cell>
          <cell r="E684" t="str">
            <v>orinal para fluxometro santa fe con griferia anticandalica de push corona</v>
          </cell>
        </row>
        <row r="685">
          <cell r="D685" t="str">
            <v>1N135</v>
          </cell>
          <cell r="E685" t="str">
            <v>orinal corona ref. gotta blanco solo porcelana</v>
          </cell>
        </row>
        <row r="686">
          <cell r="D686" t="str">
            <v>1N136</v>
          </cell>
          <cell r="E686" t="str">
            <v>orinal para fluxometro ref. gota blanco con griferia de push antivndalica ref. c34 (combo institucional 34)</v>
          </cell>
        </row>
        <row r="687">
          <cell r="D687" t="str">
            <v>1N137</v>
          </cell>
          <cell r="E687" t="str">
            <v>orinal ref.gobi color blanco de helvex</v>
          </cell>
        </row>
        <row r="688">
          <cell r="D688" t="str">
            <v>1N138</v>
          </cell>
          <cell r="E688" t="str">
            <v>orinal sin agua con cartucho en caja</v>
          </cell>
        </row>
        <row r="689">
          <cell r="D689" t="str">
            <v>1N140</v>
          </cell>
          <cell r="E689" t="str">
            <v>orinal ref mediano de corona con griferia sencilla</v>
          </cell>
        </row>
        <row r="690">
          <cell r="D690" t="str">
            <v>1N141</v>
          </cell>
          <cell r="E690" t="str">
            <v>taza con acometida posterior tevi ref.028551001</v>
          </cell>
        </row>
        <row r="691">
          <cell r="D691" t="str">
            <v>1N142</v>
          </cell>
          <cell r="E691" t="str">
            <v>taza sanitario para fluxometro adriatico ref.013191001</v>
          </cell>
        </row>
        <row r="692">
          <cell r="D692" t="str">
            <v>1N143</v>
          </cell>
          <cell r="E692" t="str">
            <v>taza de sanitario fluxometro trevi + asiento sanitario institucional abierto blanco + griferia antivandalica de push grival ref. c1 (comobo institucuinal 1)</v>
          </cell>
        </row>
        <row r="693">
          <cell r="D693" t="str">
            <v>1N144</v>
          </cell>
          <cell r="E693" t="str">
            <v>sanitario nao 17 tzf-17 de helvex</v>
          </cell>
        </row>
        <row r="694">
          <cell r="D694" t="str">
            <v>1N161</v>
          </cell>
          <cell r="E694" t="str">
            <v>asiento sanitario institucional abierto ref. 0819020001</v>
          </cell>
        </row>
        <row r="695">
          <cell r="D695" t="str">
            <v>1N171</v>
          </cell>
          <cell r="E695" t="str">
            <v>griflex lavamanos</v>
          </cell>
        </row>
        <row r="696">
          <cell r="D696" t="str">
            <v>1N172</v>
          </cell>
          <cell r="E696" t="str">
            <v>desague y sifon para orinal</v>
          </cell>
        </row>
        <row r="697">
          <cell r="D697" t="str">
            <v>1N173</v>
          </cell>
          <cell r="E697" t="str">
            <v>grapas para orinal</v>
          </cell>
        </row>
        <row r="698">
          <cell r="D698" t="str">
            <v>1N175</v>
          </cell>
          <cell r="E698" t="str">
            <v>valvula de regulacion (abasto) 1/2" ref. 967400001</v>
          </cell>
        </row>
        <row r="699">
          <cell r="D699" t="str">
            <v>1N176</v>
          </cell>
          <cell r="E699" t="str">
            <v>semipedestal institucional ref free 203901001 de corona</v>
          </cell>
        </row>
        <row r="700">
          <cell r="D700" t="str">
            <v>1N177</v>
          </cell>
          <cell r="E700" t="str">
            <v>brazos mamposteria para lavamanos ref free 718030001 de corona</v>
          </cell>
        </row>
        <row r="701">
          <cell r="D701" t="str">
            <v>1N178</v>
          </cell>
          <cell r="E701" t="str">
            <v>abasto lavamanos ref.967350001</v>
          </cell>
        </row>
        <row r="702">
          <cell r="D702" t="str">
            <v>1N179</v>
          </cell>
          <cell r="E702" t="str">
            <v>abasto sanitario ref.967150001</v>
          </cell>
        </row>
        <row r="703">
          <cell r="D703" t="str">
            <v>1N181</v>
          </cell>
          <cell r="E703" t="str">
            <v>lavatraperos aqua mt ref. 1046060 de 40x35</v>
          </cell>
        </row>
        <row r="704">
          <cell r="D704" t="str">
            <v>1N191</v>
          </cell>
          <cell r="E704" t="str">
            <v>pozuelo mezclador socoda ref.230172</v>
          </cell>
        </row>
        <row r="705">
          <cell r="D705" t="str">
            <v>1N1A1</v>
          </cell>
          <cell r="E705" t="str">
            <v>lavadero Fibra de vidrio eco mt ref 1047282 de 46x51</v>
          </cell>
        </row>
        <row r="706">
          <cell r="D706" t="str">
            <v>1N1A2</v>
          </cell>
          <cell r="E706" t="str">
            <v>lavadero prefabricado granito pulido blanco</v>
          </cell>
        </row>
        <row r="707">
          <cell r="D707" t="str">
            <v>1N1A3</v>
          </cell>
          <cell r="E707" t="str">
            <v>murete de soporte prefabricado granito pulido blanco</v>
          </cell>
        </row>
        <row r="708">
          <cell r="D708" t="str">
            <v>1N1A4</v>
          </cell>
          <cell r="E708" t="str">
            <v>lavaescobas prefabricado granito pulido blanco</v>
          </cell>
        </row>
        <row r="709">
          <cell r="D709" t="str">
            <v>1N211</v>
          </cell>
          <cell r="E709" t="str">
            <v>toallero argolla cromo l85 ref.8560cr</v>
          </cell>
        </row>
        <row r="710">
          <cell r="D710" t="str">
            <v>1N212</v>
          </cell>
          <cell r="E710" t="str">
            <v>perchero cromo l85 ref.8554cr</v>
          </cell>
        </row>
        <row r="711">
          <cell r="D711" t="str">
            <v>1N213</v>
          </cell>
          <cell r="E711" t="str">
            <v>toallero barra cromo l85 ref.8518cr</v>
          </cell>
        </row>
        <row r="712">
          <cell r="D712" t="str">
            <v>1N214</v>
          </cell>
          <cell r="E712" t="str">
            <v>toallero argolla serie 3600</v>
          </cell>
        </row>
        <row r="713">
          <cell r="D713" t="str">
            <v>1N215</v>
          </cell>
          <cell r="E713" t="str">
            <v>perchero cromo serie 3600</v>
          </cell>
        </row>
        <row r="714">
          <cell r="D714" t="str">
            <v>1N216</v>
          </cell>
          <cell r="E714" t="str">
            <v>toallero barra serie 3600</v>
          </cell>
        </row>
        <row r="715">
          <cell r="D715" t="str">
            <v>1N217</v>
          </cell>
          <cell r="E715" t="str">
            <v>jabonera cromo serie 3600</v>
          </cell>
        </row>
        <row r="716">
          <cell r="D716" t="str">
            <v>1N218</v>
          </cell>
          <cell r="E716" t="str">
            <v>portarrollos sin tapa cromo serie 3600</v>
          </cell>
        </row>
        <row r="717">
          <cell r="D717" t="str">
            <v>1N219</v>
          </cell>
          <cell r="E717" t="str">
            <v>gancho sencillo premier acabado satinado ref. premier 15106</v>
          </cell>
        </row>
        <row r="718">
          <cell r="D718" t="str">
            <v>1N220</v>
          </cell>
          <cell r="E718" t="str">
            <v>porta rollo novo</v>
          </cell>
        </row>
        <row r="719">
          <cell r="D719" t="str">
            <v>1N221</v>
          </cell>
          <cell r="E719" t="str">
            <v>toallero barra novo</v>
          </cell>
        </row>
        <row r="720">
          <cell r="D720" t="str">
            <v>1N222</v>
          </cell>
          <cell r="E720" t="str">
            <v>toallero argolla novo</v>
          </cell>
        </row>
        <row r="721">
          <cell r="D721" t="str">
            <v>1N223</v>
          </cell>
          <cell r="E721" t="str">
            <v>jabonera barra novo</v>
          </cell>
        </row>
        <row r="722">
          <cell r="D722" t="str">
            <v>1N224</v>
          </cell>
          <cell r="E722" t="str">
            <v>jabonera ducha novo</v>
          </cell>
        </row>
        <row r="723">
          <cell r="D723" t="str">
            <v>1N231</v>
          </cell>
          <cell r="E723" t="str">
            <v>jabonera cromo l85 ref.8559cr</v>
          </cell>
        </row>
        <row r="724">
          <cell r="D724" t="str">
            <v>1N232</v>
          </cell>
          <cell r="E724" t="str">
            <v>toallero barra, meralico cromado, ref. 59-aa-89220</v>
          </cell>
        </row>
        <row r="725">
          <cell r="D725" t="str">
            <v>1N233</v>
          </cell>
          <cell r="E725" t="str">
            <v>combo accesorios alcala plastico cromado</v>
          </cell>
        </row>
        <row r="726">
          <cell r="D726" t="str">
            <v>1N234</v>
          </cell>
          <cell r="E726" t="str">
            <v>portarollo papel higienico ref. alcala de corona o equivalente</v>
          </cell>
        </row>
        <row r="727">
          <cell r="D727" t="str">
            <v>1N235</v>
          </cell>
          <cell r="E727" t="str">
            <v>jabonera de barra ref. alcala de corona o equivalente</v>
          </cell>
        </row>
        <row r="728">
          <cell r="D728" t="str">
            <v>1N236</v>
          </cell>
          <cell r="E728" t="str">
            <v>toallero barra ref. alcala de corona o equivalente</v>
          </cell>
        </row>
        <row r="729">
          <cell r="D729" t="str">
            <v>1N241</v>
          </cell>
          <cell r="E729" t="str">
            <v>basurera de paped en cubiculo ref.203305 socoda</v>
          </cell>
        </row>
        <row r="730">
          <cell r="D730" t="str">
            <v>1N261</v>
          </cell>
          <cell r="E730" t="str">
            <v>dispensadores de toallas de mano color blanco ref. 8302 de familia.</v>
          </cell>
        </row>
        <row r="731">
          <cell r="D731" t="str">
            <v>1N262</v>
          </cell>
          <cell r="E731" t="str">
            <v>dispensadores de toallas institucional de grival</v>
          </cell>
        </row>
        <row r="732">
          <cell r="D732" t="str">
            <v>1N263</v>
          </cell>
          <cell r="E732" t="str">
            <v>dispensadores de toallas de papel ref.706150001 de corona</v>
          </cell>
        </row>
        <row r="733">
          <cell r="D733" t="str">
            <v>1N264</v>
          </cell>
          <cell r="E733" t="str">
            <v>dispensadores de toallas de papel ref.214988 de socoda</v>
          </cell>
        </row>
        <row r="734">
          <cell r="D734" t="str">
            <v>1N271</v>
          </cell>
          <cell r="E734" t="str">
            <v>dispensadores de papel higienico jumbo color blanco ref. 8341 de familia.</v>
          </cell>
        </row>
        <row r="735">
          <cell r="D735" t="str">
            <v>1N273</v>
          </cell>
          <cell r="E735" t="str">
            <v>dispensadores de papel higienico ref. 8-aa-845 de accesorios y acabados</v>
          </cell>
        </row>
        <row r="736">
          <cell r="D736" t="str">
            <v>1N274</v>
          </cell>
          <cell r="E736" t="str">
            <v>dispensador de papel higienico ref. 214987 socoda</v>
          </cell>
        </row>
        <row r="737">
          <cell r="D737" t="str">
            <v>1N275</v>
          </cell>
          <cell r="E737" t="str">
            <v>porta rollo cromo l85 ref.8555cr</v>
          </cell>
        </row>
        <row r="738">
          <cell r="D738" t="str">
            <v>1N281</v>
          </cell>
          <cell r="E738" t="str">
            <v>dispensador de jabon en spray color blanco ref. 8107 de 800 ml de familia para lavamanos y duchas</v>
          </cell>
        </row>
        <row r="739">
          <cell r="D739" t="str">
            <v>1N282</v>
          </cell>
          <cell r="E739" t="str">
            <v>dispensador de jabon institucional de grival</v>
          </cell>
        </row>
        <row r="740">
          <cell r="D740" t="str">
            <v>1N283</v>
          </cell>
          <cell r="E740" t="str">
            <v>dispensador de jabon push ref. 706060001 de grival</v>
          </cell>
        </row>
        <row r="741">
          <cell r="D741" t="str">
            <v>1N284</v>
          </cell>
          <cell r="E741" t="str">
            <v>dispensador de jabon de manos ref. 214986</v>
          </cell>
        </row>
        <row r="742">
          <cell r="D742" t="str">
            <v>1N285</v>
          </cell>
          <cell r="E742" t="str">
            <v>dispensador de jabon ref. 8-aa-600</v>
          </cell>
        </row>
        <row r="743">
          <cell r="D743" t="str">
            <v>1N286</v>
          </cell>
          <cell r="E743" t="str">
            <v>dosificador de jabon liquido electronico de baterias con sensor ref. mb-1100</v>
          </cell>
        </row>
        <row r="744">
          <cell r="D744" t="str">
            <v>1N291</v>
          </cell>
          <cell r="E744" t="str">
            <v>papelera cilindrica 30 cm de socoda</v>
          </cell>
        </row>
        <row r="745">
          <cell r="D745" t="str">
            <v>1N292</v>
          </cell>
          <cell r="E745" t="str">
            <v>barra recta en acero inoxidable de 305 mm ref. b-305-s</v>
          </cell>
        </row>
        <row r="746">
          <cell r="D746" t="str">
            <v>1N293</v>
          </cell>
          <cell r="E746" t="str">
            <v>barra hockey satinada derecha de 810 mm x 350 mm en acero inoxidable ref. b-062-s</v>
          </cell>
        </row>
        <row r="747">
          <cell r="D747" t="str">
            <v>1N294</v>
          </cell>
          <cell r="E747" t="str">
            <v>barra de seguridad en acero inoxidable para baños discapacitados ref. 8-aa-506</v>
          </cell>
        </row>
        <row r="748">
          <cell r="D748" t="str">
            <v>1N295</v>
          </cell>
          <cell r="E748" t="str">
            <v>barra de seguridad en acero inoxidable para baños discapacitados ref. 8-aa-536</v>
          </cell>
        </row>
        <row r="749">
          <cell r="D749" t="str">
            <v>1N2A1</v>
          </cell>
          <cell r="E749" t="str">
            <v>barra fija discapacitados 30" de grival</v>
          </cell>
        </row>
        <row r="750">
          <cell r="D750" t="str">
            <v>1N2A2</v>
          </cell>
          <cell r="E750" t="str">
            <v>barra fija discapacitados 18" de grival</v>
          </cell>
        </row>
        <row r="751">
          <cell r="D751" t="str">
            <v>1N2A3</v>
          </cell>
          <cell r="E751" t="str">
            <v>barra retractil discapacitados tipo 13</v>
          </cell>
        </row>
        <row r="752">
          <cell r="D752" t="str">
            <v>1N2A4</v>
          </cell>
          <cell r="E752" t="str">
            <v>barra fija discapacitados type 15</v>
          </cell>
        </row>
        <row r="753">
          <cell r="D753" t="str">
            <v>1N2A5</v>
          </cell>
          <cell r="E753" t="str">
            <v>barra de seguridad para discapacitados en acero inoxidable acabado coro de 30" ref 706050001</v>
          </cell>
        </row>
        <row r="754">
          <cell r="D754" t="str">
            <v>1N2A6</v>
          </cell>
          <cell r="E754" t="str">
            <v>barra de seguridad para discapacitados a piso en acero inoxidable ref.219059 socoda</v>
          </cell>
        </row>
        <row r="755">
          <cell r="D755" t="str">
            <v>1N2A7</v>
          </cell>
          <cell r="E755" t="str">
            <v>pasamanos recto en acero inoxidable 81.3cm</v>
          </cell>
        </row>
        <row r="756">
          <cell r="D756" t="str">
            <v>1N2A8</v>
          </cell>
          <cell r="E756" t="str">
            <v>pasamanos recto en acero inoxidable 91.4cm</v>
          </cell>
        </row>
        <row r="757">
          <cell r="D757" t="str">
            <v>1N2B1</v>
          </cell>
          <cell r="E757" t="str">
            <v>secador de manos ref. 214989 socoda</v>
          </cell>
        </row>
        <row r="758">
          <cell r="D758" t="str">
            <v>1N2B2</v>
          </cell>
          <cell r="E758" t="str">
            <v>secador de manos con sensor electronico, en acero inoxidable ref. mb-1012-ai</v>
          </cell>
        </row>
        <row r="759">
          <cell r="D759" t="str">
            <v>1N2C1</v>
          </cell>
          <cell r="E759" t="str">
            <v>combo accesorios alegro en ceramica</v>
          </cell>
        </row>
        <row r="760">
          <cell r="D760" t="str">
            <v>1N2D1</v>
          </cell>
          <cell r="E760" t="str">
            <v>caja plastica para llave lavadora 13x15x8cm ref.17111</v>
          </cell>
        </row>
        <row r="761">
          <cell r="D761" t="str">
            <v>1N2D2</v>
          </cell>
          <cell r="E761" t="str">
            <v>caja plastica para valvula de gas ref. 518 firplak</v>
          </cell>
        </row>
        <row r="762">
          <cell r="D762" t="str">
            <v>1N311</v>
          </cell>
          <cell r="E762" t="str">
            <v>griferia antivandalica de push ref.751250001</v>
          </cell>
        </row>
        <row r="763">
          <cell r="D763" t="str">
            <v>1N321</v>
          </cell>
          <cell r="E763" t="str">
            <v>griferia de lavamanos electronica antivandalica de grival</v>
          </cell>
        </row>
        <row r="764">
          <cell r="D764" t="str">
            <v>1N322</v>
          </cell>
          <cell r="E764" t="str">
            <v>griferia lavamanos electronica con sensor infrarojo acabado cromo ref. 7060000001</v>
          </cell>
        </row>
        <row r="765">
          <cell r="D765" t="str">
            <v>1N323</v>
          </cell>
          <cell r="E765" t="str">
            <v>grifo de meson de push antivandalico de mesa referencia: 947120001 de corona</v>
          </cell>
        </row>
        <row r="766">
          <cell r="D766" t="str">
            <v>1N324</v>
          </cell>
          <cell r="E766" t="str">
            <v>griferia lavamanos momali ref. mb 7006</v>
          </cell>
        </row>
        <row r="767">
          <cell r="D767" t="str">
            <v>1N325</v>
          </cell>
          <cell r="E767" t="str">
            <v>griferia lavamanos antivandalica ref.dO00142006 docol</v>
          </cell>
        </row>
        <row r="768">
          <cell r="D768" t="str">
            <v>1N326</v>
          </cell>
          <cell r="E768" t="str">
            <v>griferia lavamanos de sensor cuello de ganso smart, incluye abastos ref.sm1000001</v>
          </cell>
        </row>
        <row r="769">
          <cell r="D769" t="str">
            <v>1N327</v>
          </cell>
          <cell r="E769" t="str">
            <v xml:space="preserve">griferia galaxia 4" </v>
          </cell>
        </row>
        <row r="770">
          <cell r="D770" t="str">
            <v>1N328</v>
          </cell>
          <cell r="E770" t="str">
            <v>mezclador lavamanos de muro con manija ma20013 momali ref.mm7111acr</v>
          </cell>
        </row>
        <row r="771">
          <cell r="D771" t="str">
            <v>1N329</v>
          </cell>
          <cell r="E771" t="str">
            <v>desague de clip con o sin reboso largo 30cm ref.mm55sl</v>
          </cell>
        </row>
        <row r="772">
          <cell r="D772" t="str">
            <v>1N32A</v>
          </cell>
          <cell r="E772" t="str">
            <v>griferia para lavamanos vera monocontrol</v>
          </cell>
        </row>
        <row r="773">
          <cell r="D773" t="str">
            <v>1N32B</v>
          </cell>
          <cell r="E773" t="str">
            <v>grifo de pared de push antivandalico referencia: 701320001 de corona</v>
          </cell>
        </row>
        <row r="774">
          <cell r="D774" t="str">
            <v>1N32C</v>
          </cell>
          <cell r="E774" t="str">
            <v>griferia lavamanos balta 4" palanca</v>
          </cell>
        </row>
        <row r="775">
          <cell r="D775" t="str">
            <v>1N330</v>
          </cell>
          <cell r="E775" t="str">
            <v>llave electronica tron de baterias para lavamanos ref. tron tv-399</v>
          </cell>
        </row>
        <row r="776">
          <cell r="D776" t="str">
            <v>1N331</v>
          </cell>
          <cell r="E776" t="str">
            <v>griferia lavamanos cuello bajo, mono control ref. 30-aa-s6700</v>
          </cell>
        </row>
        <row r="777">
          <cell r="D777" t="str">
            <v>1N332</v>
          </cell>
          <cell r="E777" t="str">
            <v>mezclador ducha novo corona</v>
          </cell>
        </row>
        <row r="778">
          <cell r="D778" t="str">
            <v>1N333</v>
          </cell>
          <cell r="E778" t="str">
            <v>lavaplatos malva corona</v>
          </cell>
        </row>
        <row r="779">
          <cell r="D779" t="str">
            <v>1N33A</v>
          </cell>
          <cell r="E779" t="str">
            <v>griferia lavamanos cambria ref. CB5000001</v>
          </cell>
        </row>
        <row r="780">
          <cell r="D780" t="str">
            <v>1N341</v>
          </cell>
          <cell r="E780" t="str">
            <v>griferia para ducha antivandalica de push ref. ca5000001 de grival</v>
          </cell>
        </row>
        <row r="781">
          <cell r="D781" t="str">
            <v>1N343</v>
          </cell>
          <cell r="E781" t="str">
            <v>griferia ducha momali ref. ma 2013</v>
          </cell>
        </row>
        <row r="782">
          <cell r="D782" t="str">
            <v>1N344</v>
          </cell>
          <cell r="E782" t="str">
            <v>griferia regadera ducha momali ref. sun 104a</v>
          </cell>
        </row>
        <row r="783">
          <cell r="D783" t="str">
            <v>1N345</v>
          </cell>
          <cell r="E783" t="str">
            <v>griferia para ducha tipo fenix</v>
          </cell>
        </row>
        <row r="784">
          <cell r="D784" t="str">
            <v>1N346</v>
          </cell>
          <cell r="E784" t="str">
            <v>ducha anti vandalica con regadera tubular acabado en cromo ref. 754000001</v>
          </cell>
        </row>
        <row r="785">
          <cell r="D785" t="str">
            <v>1N347</v>
          </cell>
          <cell r="E785" t="str">
            <v>griferia para duchas roble sencilla ref.or4100001</v>
          </cell>
        </row>
        <row r="786">
          <cell r="D786" t="str">
            <v>1N348</v>
          </cell>
          <cell r="E786" t="str">
            <v xml:space="preserve">mezclador galaxia dh sin regadera ssb 8" </v>
          </cell>
        </row>
        <row r="787">
          <cell r="D787" t="str">
            <v>1N349</v>
          </cell>
          <cell r="E787" t="str">
            <v>regadera veneciana ref.944200001</v>
          </cell>
        </row>
        <row r="788">
          <cell r="D788" t="str">
            <v>1N34A</v>
          </cell>
          <cell r="E788" t="str">
            <v>mezclador de ducha con escudo pequeño momali ref.mm7111mcr</v>
          </cell>
        </row>
        <row r="789">
          <cell r="D789" t="str">
            <v>1N34B</v>
          </cell>
          <cell r="E789" t="str">
            <v>regadera cuadrada 15 cm en cromo momali ref.sun104acr</v>
          </cell>
        </row>
        <row r="790">
          <cell r="D790" t="str">
            <v>1N34C</v>
          </cell>
          <cell r="E790" t="str">
            <v>brazo de techo de 10cm como momali ref.ma1013brcr</v>
          </cell>
        </row>
        <row r="791">
          <cell r="D791" t="str">
            <v>1N34D</v>
          </cell>
          <cell r="E791" t="str">
            <v>griferia para ducha vera con mezclador</v>
          </cell>
        </row>
        <row r="792">
          <cell r="D792" t="str">
            <v>1N34E</v>
          </cell>
          <cell r="E792" t="str">
            <v>griferia para ducha balta palanca</v>
          </cell>
        </row>
        <row r="793">
          <cell r="D793" t="str">
            <v>1N351</v>
          </cell>
          <cell r="E793" t="str">
            <v>llave cocina pesada cromada</v>
          </cell>
        </row>
        <row r="794">
          <cell r="D794" t="str">
            <v>1N352</v>
          </cell>
          <cell r="E794" t="str">
            <v>griferia de meson para lavamanos tipo dual tig de tecnigrifos</v>
          </cell>
        </row>
        <row r="795">
          <cell r="D795" t="str">
            <v>1N353</v>
          </cell>
          <cell r="E795" t="str">
            <v>griferia lavaplatos momali ref. mb 7004</v>
          </cell>
        </row>
        <row r="796">
          <cell r="D796" t="str">
            <v>1N354</v>
          </cell>
          <cell r="E796" t="str">
            <v>griferia para lavaplatos ref. flamingo de grival</v>
          </cell>
        </row>
        <row r="797">
          <cell r="D797" t="str">
            <v>1N355</v>
          </cell>
          <cell r="E797" t="str">
            <v>griferia para lavaplatos burdeos incluye abastos ref.585080001</v>
          </cell>
        </row>
        <row r="798">
          <cell r="D798" t="str">
            <v>1N356</v>
          </cell>
          <cell r="E798" t="str">
            <v>mono control cocina alto momali ref. m54148-036c</v>
          </cell>
        </row>
        <row r="799">
          <cell r="D799" t="str">
            <v>1N357</v>
          </cell>
          <cell r="E799" t="str">
            <v>llave lavadora cruceta 1/2"x3/4" cromo ref.797360001</v>
          </cell>
        </row>
        <row r="800">
          <cell r="D800" t="str">
            <v>1N358</v>
          </cell>
          <cell r="E800" t="str">
            <v>griferia de lavaplatos malva</v>
          </cell>
        </row>
        <row r="801">
          <cell r="D801" t="str">
            <v>1N359</v>
          </cell>
          <cell r="E801" t="str">
            <v>griferia lvp progresivo capri ref.ca 5000001 cromo</v>
          </cell>
        </row>
        <row r="802">
          <cell r="D802" t="str">
            <v>1N35A</v>
          </cell>
          <cell r="E802" t="str">
            <v>griferia lavaplatos balta palanca</v>
          </cell>
        </row>
        <row r="803">
          <cell r="D803" t="str">
            <v>1N361</v>
          </cell>
          <cell r="E803" t="str">
            <v>fluxometro orinal sensor ref. 706310001</v>
          </cell>
        </row>
        <row r="804">
          <cell r="D804" t="str">
            <v>1N371</v>
          </cell>
          <cell r="E804" t="str">
            <v>fluxometro sanitario flujo ajustable (palanca)</v>
          </cell>
        </row>
        <row r="805">
          <cell r="D805" t="str">
            <v>1N372</v>
          </cell>
          <cell r="E805" t="str">
            <v>fluxometro sanitario sensor ref. 706320001</v>
          </cell>
        </row>
        <row r="806">
          <cell r="D806" t="str">
            <v>1N373</v>
          </cell>
          <cell r="E806" t="str">
            <v>griferia push antivandalica para sanitario adriatico / baltico</v>
          </cell>
        </row>
        <row r="807">
          <cell r="D807" t="str">
            <v>1N374</v>
          </cell>
          <cell r="E807" t="str">
            <v>fluxometro orinal electronico con descarga de sensor y al tacto re. 706020001</v>
          </cell>
        </row>
        <row r="808">
          <cell r="D808" t="str">
            <v>1N375</v>
          </cell>
          <cell r="E808" t="str">
            <v>fluxometro para wc de pedal aparente. Entrada superior para spud de 32mm o 30mm de 4.8 lts por descarga ref 310-wc-4.8</v>
          </cell>
        </row>
        <row r="809">
          <cell r="D809" t="str">
            <v>1N381</v>
          </cell>
          <cell r="E809" t="str">
            <v>duchas lavaojos ref. 12-aa-7271 haws de accesorios y acabados. incluye todos los accesorios necesarios para su instalacion y correcto funcionamiento</v>
          </cell>
        </row>
        <row r="810">
          <cell r="D810" t="str">
            <v>1N382</v>
          </cell>
          <cell r="E810" t="str">
            <v>griferia cuello de cisne de sensor ref. 5-aa-tel5ggc-60 de toto</v>
          </cell>
        </row>
        <row r="811">
          <cell r="D811" t="str">
            <v>1N383</v>
          </cell>
          <cell r="E811" t="str">
            <v>griferia push antivandalica racor 3/4 ref. 947140001</v>
          </cell>
        </row>
        <row r="812">
          <cell r="D812" t="str">
            <v>1N384</v>
          </cell>
          <cell r="E812" t="str">
            <v xml:space="preserve">griferia orinal de pared tipo push ref.947130001 </v>
          </cell>
        </row>
        <row r="813">
          <cell r="D813" t="str">
            <v>1N385</v>
          </cell>
          <cell r="E813" t="str">
            <v>fluxometro para orinal de pedal aparente y entrada superior para spud de 19 mm ref. 410-19</v>
          </cell>
        </row>
        <row r="814">
          <cell r="D814" t="str">
            <v>1N391</v>
          </cell>
          <cell r="E814" t="str">
            <v>llave de cocina ext. Satin ref.380400001</v>
          </cell>
        </row>
        <row r="815">
          <cell r="D815" t="str">
            <v>1N3A1</v>
          </cell>
          <cell r="E815" t="str">
            <v>llave pesada de jardin cromada ref. 977200001</v>
          </cell>
        </row>
        <row r="816">
          <cell r="D816" t="str">
            <v>1N3A2</v>
          </cell>
          <cell r="E816" t="str">
            <v>llave pesada de jardin cromada economica</v>
          </cell>
        </row>
        <row r="817">
          <cell r="D817" t="str">
            <v>1N3B0</v>
          </cell>
          <cell r="E817" t="str">
            <v>coladera para baño tres cobas, con rejilla cuadrada (con sello hidraulico) evacua agua 40 litros por minuto ref. 1342-35-ch</v>
          </cell>
        </row>
        <row r="818">
          <cell r="D818" t="str">
            <v>1N3B1</v>
          </cell>
          <cell r="E818" t="str">
            <v>sifon botella</v>
          </cell>
        </row>
        <row r="819">
          <cell r="D819" t="str">
            <v>1N3B2</v>
          </cell>
          <cell r="E819" t="str">
            <v>rejilla granada en aluminio 3"</v>
          </cell>
        </row>
        <row r="820">
          <cell r="D820" t="str">
            <v>1N3B3</v>
          </cell>
          <cell r="E820" t="str">
            <v>rejilla granada en aluminio 4"</v>
          </cell>
        </row>
        <row r="821">
          <cell r="D821" t="str">
            <v>1N3B4</v>
          </cell>
          <cell r="E821" t="str">
            <v>rejilla redonda en acero para lavaescobas</v>
          </cell>
        </row>
        <row r="822">
          <cell r="D822" t="str">
            <v>1N3B5</v>
          </cell>
          <cell r="E822" t="str">
            <v>rejilla cuadrada en acero 7 x 7 cm</v>
          </cell>
        </row>
        <row r="823">
          <cell r="D823" t="str">
            <v>1N3B6</v>
          </cell>
          <cell r="E823" t="str">
            <v>rejilla de aluminio de 3"</v>
          </cell>
        </row>
        <row r="824">
          <cell r="D824" t="str">
            <v>1N3B7</v>
          </cell>
          <cell r="E824" t="str">
            <v>rejilla tipo a 30x30 acero a 36 1"x3/16" portante</v>
          </cell>
        </row>
        <row r="825">
          <cell r="D825" t="str">
            <v>1N3B8</v>
          </cell>
          <cell r="E825" t="str">
            <v>rejilla estructural troquelada tipo s</v>
          </cell>
        </row>
        <row r="826">
          <cell r="D826" t="str">
            <v>1N3B9</v>
          </cell>
          <cell r="E826" t="str">
            <v>rejilla ventilacion gas 15x15</v>
          </cell>
        </row>
        <row r="827">
          <cell r="D827" t="str">
            <v>1N3C1</v>
          </cell>
          <cell r="E827" t="str">
            <v>rejilla CAR 30x50 hierro fundido tr liviano colrejillas</v>
          </cell>
        </row>
        <row r="828">
          <cell r="D828" t="str">
            <v>1N3C2</v>
          </cell>
          <cell r="E828" t="str">
            <v>rejilla ventilacion 20x20 plastica</v>
          </cell>
        </row>
        <row r="829">
          <cell r="D829" t="str">
            <v>1N3C3</v>
          </cell>
          <cell r="E829" t="str">
            <v>rejilla CAR 40x100 cm</v>
          </cell>
        </row>
        <row r="830">
          <cell r="D830" t="str">
            <v>1N3C4</v>
          </cell>
          <cell r="E830" t="str">
            <v>rejilla piso contemporanea 10x10cm 1 1/2" x 3"</v>
          </cell>
        </row>
        <row r="831">
          <cell r="D831" t="str">
            <v>1N3C5</v>
          </cell>
          <cell r="E831" t="str">
            <v>rejilla redonda Anticucarachas - antiolor 1 1/2 - 4P Crom</v>
          </cell>
        </row>
        <row r="832">
          <cell r="D832" t="str">
            <v>1O11T</v>
          </cell>
          <cell r="E832" t="str">
            <v>emulsion asfaltica crl-0 ( 0.3 gl/m2)</v>
          </cell>
        </row>
        <row r="833">
          <cell r="D833" t="str">
            <v>1O121</v>
          </cell>
          <cell r="E833" t="str">
            <v>base asfaltica al 3% de asfalto, con asfalto 80-100, norma amva (1.800kg/m3)</v>
          </cell>
        </row>
        <row r="834">
          <cell r="D834" t="str">
            <v>1O122</v>
          </cell>
          <cell r="E834" t="str">
            <v>base asfaltica al 3% de asfalto, con asfalto 80-100, norma amva (1.800kg/m3)</v>
          </cell>
        </row>
        <row r="835">
          <cell r="D835" t="str">
            <v>1O125</v>
          </cell>
          <cell r="E835" t="str">
            <v>base asfaltica al 4% de asfalto, con asfalto 80-100, norma amva (1.800kg/m3)</v>
          </cell>
        </row>
        <row r="836">
          <cell r="D836" t="str">
            <v>1O126</v>
          </cell>
          <cell r="E836" t="str">
            <v>mezcla asfaltica tipo rodadura con asfalto 80-100, norma amva (1800kg/m3)</v>
          </cell>
        </row>
        <row r="837">
          <cell r="D837" t="str">
            <v>1O127</v>
          </cell>
          <cell r="E837" t="str">
            <v>mezcla asfaltica tipo rodadura con asfalto 80-100, norma amva (1800kg/m3)</v>
          </cell>
        </row>
        <row r="838">
          <cell r="D838" t="str">
            <v>1O128</v>
          </cell>
          <cell r="E838" t="str">
            <v>mezcla asfaltica tipo mdc-0, con asfalto 60-70, norma invias 2002 (1.800kg/m3)</v>
          </cell>
        </row>
        <row r="839">
          <cell r="D839" t="str">
            <v>1O129</v>
          </cell>
          <cell r="E839" t="str">
            <v>mezcla asfaltica tipo mdc-0, con asfalto 60-70, norma invias 2002 (1.800kg/m3)</v>
          </cell>
        </row>
        <row r="840">
          <cell r="D840" t="str">
            <v>1O12A</v>
          </cell>
          <cell r="E840" t="str">
            <v>mezcla asfaltica tipo mdc-1, con asfalto 60-70, normas invias 2007 (1.800kg/m3)</v>
          </cell>
        </row>
        <row r="841">
          <cell r="D841" t="str">
            <v>1O12B</v>
          </cell>
          <cell r="E841" t="str">
            <v>mezcla asfaltica tipo mdc-1, con asfalto 60-70, normas invias 2007 (1.800kg/m3)</v>
          </cell>
        </row>
        <row r="842">
          <cell r="D842" t="str">
            <v>1O12C</v>
          </cell>
          <cell r="E842" t="str">
            <v>mezcla asfaltica tipo mdc-2, con asfalto 60-70, norma invias 2007 (1.800kg/m3)</v>
          </cell>
        </row>
        <row r="843">
          <cell r="D843" t="str">
            <v>1O12D</v>
          </cell>
          <cell r="E843" t="str">
            <v>mezcla asfaltica tipo mdc-2, con asfalto 60-70, norma invias 2007 (1.800kg/m3)</v>
          </cell>
        </row>
        <row r="844">
          <cell r="D844" t="str">
            <v>1O12E</v>
          </cell>
          <cell r="E844" t="str">
            <v>mezcla asfaltica tipo mdc-3, con asfalto 60-70, norma invias 2007 (1.800kg/m3)</v>
          </cell>
        </row>
        <row r="845">
          <cell r="D845" t="str">
            <v>1O12F</v>
          </cell>
          <cell r="E845" t="str">
            <v>mezcla asfaltica tipo mdc-3, con asfalto 60-70, norma invias 2007 (1.800kg/m3)</v>
          </cell>
        </row>
        <row r="846">
          <cell r="D846" t="str">
            <v>1O12G</v>
          </cell>
          <cell r="E846" t="str">
            <v>mezcla asfaltica microaglomerado, con asfalto modificado tipo 3, norma invias 2007 (1.800kg/m3)</v>
          </cell>
        </row>
        <row r="847">
          <cell r="D847" t="str">
            <v>1O12Ñ</v>
          </cell>
          <cell r="E847" t="str">
            <v>mezcla drenante md-1, con asfalto modificado tipo 3, norma invias 2007 (1.800kg/m3)</v>
          </cell>
        </row>
        <row r="848">
          <cell r="D848" t="str">
            <v>1O12O</v>
          </cell>
          <cell r="E848" t="str">
            <v>mezcla drenante md-1, con asfalto modificado tipo 3, norma invias 2007 (1.800kg/m3)</v>
          </cell>
        </row>
        <row r="849">
          <cell r="D849" t="str">
            <v>1O12P</v>
          </cell>
          <cell r="E849" t="str">
            <v>mezcla msc-1, norma invias 2007 (1.800kg/m3)</v>
          </cell>
        </row>
        <row r="850">
          <cell r="D850" t="str">
            <v>1O12Q</v>
          </cell>
          <cell r="E850" t="str">
            <v>mezcla msc-1, norma invias 2007 (1.800kg/m3)</v>
          </cell>
        </row>
        <row r="851">
          <cell r="D851" t="str">
            <v>1O12R</v>
          </cell>
          <cell r="E851" t="str">
            <v>mezcla asfaltica mdc1</v>
          </cell>
        </row>
        <row r="852">
          <cell r="D852" t="str">
            <v>1O12S</v>
          </cell>
          <cell r="E852" t="str">
            <v>liga asfaltica</v>
          </cell>
        </row>
        <row r="853">
          <cell r="D853" t="str">
            <v>1O12T</v>
          </cell>
          <cell r="E853" t="str">
            <v>asfalto de liga crr-1 (0.4 k/m2)</v>
          </cell>
        </row>
        <row r="854">
          <cell r="D854" t="str">
            <v>1O12U</v>
          </cell>
          <cell r="E854" t="str">
            <v>mezcla asfaltica msc-2, norma invias 2007 (1.800kg/m3)</v>
          </cell>
        </row>
        <row r="855">
          <cell r="D855" t="str">
            <v>1O221</v>
          </cell>
          <cell r="E855" t="str">
            <v>tierra negra abonada</v>
          </cell>
        </row>
        <row r="856">
          <cell r="D856" t="str">
            <v>1O231</v>
          </cell>
          <cell r="E856" t="str">
            <v>abonos, fertilizantes, reguladores de humedad, micorrizas</v>
          </cell>
        </row>
        <row r="857">
          <cell r="D857" t="str">
            <v>1O241</v>
          </cell>
          <cell r="E857" t="str">
            <v>grosella - 2 a 3 m.</v>
          </cell>
        </row>
        <row r="858">
          <cell r="D858" t="str">
            <v>1O242</v>
          </cell>
          <cell r="E858" t="str">
            <v>azulina</v>
          </cell>
        </row>
        <row r="859">
          <cell r="D859" t="str">
            <v>1O243</v>
          </cell>
          <cell r="E859" t="str">
            <v>festuca</v>
          </cell>
        </row>
        <row r="860">
          <cell r="D860" t="str">
            <v>1O244</v>
          </cell>
          <cell r="E860" t="str">
            <v>coral</v>
          </cell>
        </row>
        <row r="861">
          <cell r="D861" t="str">
            <v>1O245</v>
          </cell>
          <cell r="E861" t="str">
            <v>carmin - 2 a 3 m.</v>
          </cell>
        </row>
        <row r="862">
          <cell r="D862" t="str">
            <v>1O246</v>
          </cell>
          <cell r="E862" t="str">
            <v>piñon de oreja - 2 a 3 m.</v>
          </cell>
        </row>
        <row r="863">
          <cell r="D863" t="str">
            <v>1O311</v>
          </cell>
          <cell r="E863" t="str">
            <v>gualanday - 2 a 3 m.</v>
          </cell>
        </row>
        <row r="864">
          <cell r="D864" t="str">
            <v>1O321</v>
          </cell>
          <cell r="E864" t="str">
            <v>carbonero zorro - 2 a 3 m.</v>
          </cell>
        </row>
        <row r="865">
          <cell r="D865" t="str">
            <v>1O331</v>
          </cell>
          <cell r="E865" t="str">
            <v>casco de vaca - 2 a 3 m.</v>
          </cell>
        </row>
        <row r="866">
          <cell r="D866" t="str">
            <v>1O341</v>
          </cell>
          <cell r="E866" t="str">
            <v>pero de agua - 2 a 3 m.</v>
          </cell>
        </row>
        <row r="867">
          <cell r="D867" t="str">
            <v>1O351</v>
          </cell>
          <cell r="E867" t="str">
            <v>flamboyan - 2 a 3 m.</v>
          </cell>
        </row>
        <row r="868">
          <cell r="D868" t="str">
            <v>1O361</v>
          </cell>
          <cell r="E868" t="str">
            <v>azuceno - 2 a 3 m.</v>
          </cell>
        </row>
        <row r="869">
          <cell r="D869" t="str">
            <v>1O371</v>
          </cell>
          <cell r="E869" t="str">
            <v>cerezo del gobernador - 2 a 3 m.</v>
          </cell>
        </row>
        <row r="870">
          <cell r="D870" t="str">
            <v>1O381</v>
          </cell>
          <cell r="E870" t="str">
            <v>frangipan - 2 a 3 m.</v>
          </cell>
        </row>
        <row r="871">
          <cell r="D871" t="str">
            <v>1O391</v>
          </cell>
          <cell r="E871" t="str">
            <v>habano - 2 a 3 m.</v>
          </cell>
        </row>
        <row r="872">
          <cell r="D872" t="str">
            <v>1O3A1</v>
          </cell>
          <cell r="E872" t="str">
            <v xml:space="preserve">cadmio - 2 a 3 m. </v>
          </cell>
        </row>
        <row r="873">
          <cell r="D873" t="str">
            <v>1O3C1</v>
          </cell>
          <cell r="E873" t="str">
            <v>palo bonito - 2 a 3 m.</v>
          </cell>
        </row>
        <row r="874">
          <cell r="D874" t="str">
            <v>1O3E1</v>
          </cell>
          <cell r="E874" t="str">
            <v>pomo - 2 a 3 m.</v>
          </cell>
        </row>
        <row r="875">
          <cell r="D875" t="str">
            <v>1O3F1</v>
          </cell>
          <cell r="E875" t="str">
            <v>cedro - 2 a 3 m.</v>
          </cell>
        </row>
        <row r="876">
          <cell r="D876" t="str">
            <v>1O3G1</v>
          </cell>
          <cell r="E876" t="str">
            <v>ceiba - 2 a 3 m.</v>
          </cell>
        </row>
        <row r="877">
          <cell r="D877" t="str">
            <v>1O3I1</v>
          </cell>
          <cell r="E877" t="str">
            <v>tambor - 2 a 3 m.</v>
          </cell>
        </row>
        <row r="878">
          <cell r="D878" t="str">
            <v>1O3J1</v>
          </cell>
          <cell r="E878" t="str">
            <v>saman - 2 a 3 m.</v>
          </cell>
        </row>
        <row r="879">
          <cell r="D879" t="str">
            <v>1O3K1</v>
          </cell>
          <cell r="E879" t="str">
            <v>tamarindo - 2 a 3 m.</v>
          </cell>
        </row>
        <row r="880">
          <cell r="D880" t="str">
            <v>1O3L1</v>
          </cell>
          <cell r="E880" t="str">
            <v>guayacan amarillo - 2 a 3 m.</v>
          </cell>
        </row>
        <row r="881">
          <cell r="D881" t="str">
            <v>1O3M1</v>
          </cell>
          <cell r="E881" t="str">
            <v>guayacan rosado - 2 a 3 m.</v>
          </cell>
        </row>
        <row r="882">
          <cell r="D882" t="str">
            <v>1O3N1</v>
          </cell>
          <cell r="E882" t="str">
            <v>vara santa - 2 a 3 m.</v>
          </cell>
        </row>
        <row r="883">
          <cell r="D883" t="str">
            <v>1O3O1</v>
          </cell>
          <cell r="E883" t="str">
            <v>caracoli - 2 a 3 m.</v>
          </cell>
        </row>
        <row r="884">
          <cell r="D884" t="str">
            <v>1O3P1</v>
          </cell>
          <cell r="E884" t="str">
            <v>tronador - 2 a 3 m.</v>
          </cell>
        </row>
        <row r="885">
          <cell r="D885" t="str">
            <v>1O3Q1</v>
          </cell>
          <cell r="E885" t="str">
            <v>madroño - 2 a 3 m.</v>
          </cell>
        </row>
        <row r="886">
          <cell r="D886" t="str">
            <v>1O3R1</v>
          </cell>
          <cell r="E886" t="str">
            <v>mamey - 2 a 3 m.</v>
          </cell>
        </row>
        <row r="887">
          <cell r="D887" t="str">
            <v>1O3S1</v>
          </cell>
          <cell r="E887" t="str">
            <v>framire - 2 a 3 m.</v>
          </cell>
        </row>
        <row r="888">
          <cell r="D888" t="str">
            <v>1O3T1</v>
          </cell>
          <cell r="E888" t="str">
            <v>caimito - 2 a 3 m.</v>
          </cell>
        </row>
        <row r="889">
          <cell r="D889" t="str">
            <v>1O3U1</v>
          </cell>
          <cell r="E889" t="str">
            <v>mamon - 2 a 3 m.</v>
          </cell>
        </row>
        <row r="890">
          <cell r="D890" t="str">
            <v>1O3V1</v>
          </cell>
          <cell r="E890" t="str">
            <v>flor de reina - 2 a 3 m.</v>
          </cell>
        </row>
        <row r="891">
          <cell r="D891" t="str">
            <v>1O3W1</v>
          </cell>
          <cell r="E891" t="str">
            <v>acacia amarilla - 2 a 3 m.</v>
          </cell>
        </row>
        <row r="892">
          <cell r="D892" t="str">
            <v>1O3X1</v>
          </cell>
          <cell r="E892" t="str">
            <v>achiote - 2 a 3 m.</v>
          </cell>
        </row>
        <row r="893">
          <cell r="D893" t="str">
            <v>1O3Y1</v>
          </cell>
          <cell r="E893" t="str">
            <v>lluvia de oro - 2 a 3 m.</v>
          </cell>
        </row>
        <row r="894">
          <cell r="D894" t="str">
            <v>1O3Z1</v>
          </cell>
          <cell r="E894" t="str">
            <v>cheflera - 2 a 3 m.</v>
          </cell>
        </row>
        <row r="895">
          <cell r="D895" t="str">
            <v>1O411</v>
          </cell>
          <cell r="E895" t="str">
            <v>bolardo en hierro fundido tipo edu para colocar sobre concreto 60x14cm</v>
          </cell>
        </row>
        <row r="896">
          <cell r="D896" t="str">
            <v>1O412</v>
          </cell>
          <cell r="E896" t="str">
            <v xml:space="preserve">bolardo en hierro fundido edu 90 (incluye 30cm para enterrar)x14 cm </v>
          </cell>
        </row>
        <row r="897">
          <cell r="D897" t="str">
            <v>1O413</v>
          </cell>
          <cell r="E897" t="str">
            <v>bolardo en hierro fundido idu</v>
          </cell>
        </row>
        <row r="898">
          <cell r="D898" t="str">
            <v>1O421</v>
          </cell>
          <cell r="E898" t="str">
            <v>totem triangular 0.7x2.3 m</v>
          </cell>
        </row>
        <row r="899">
          <cell r="D899" t="str">
            <v>1O422</v>
          </cell>
          <cell r="E899" t="str">
            <v>totem cuadrado 0.5x2.3 m</v>
          </cell>
        </row>
        <row r="900">
          <cell r="D900" t="str">
            <v>1O431</v>
          </cell>
          <cell r="E900" t="str">
            <v>basurera medellin socoda</v>
          </cell>
        </row>
        <row r="901">
          <cell r="D901" t="str">
            <v>1O432</v>
          </cell>
          <cell r="E901" t="str">
            <v>banca m-31</v>
          </cell>
        </row>
        <row r="902">
          <cell r="D902" t="str">
            <v>1O433</v>
          </cell>
          <cell r="E902" t="str">
            <v>basurera m-120</v>
          </cell>
        </row>
        <row r="903">
          <cell r="D903" t="str">
            <v>1PV11</v>
          </cell>
          <cell r="E903" t="str">
            <v>tuberia pvcp ø 6" rde 21 (150 mm) por 6m</v>
          </cell>
        </row>
        <row r="904">
          <cell r="D904" t="str">
            <v>1PV12</v>
          </cell>
          <cell r="E904" t="str">
            <v>tuberia pvcp ø 8" rde 21 (200 mm) por 6m</v>
          </cell>
        </row>
        <row r="905">
          <cell r="D905" t="str">
            <v>1PV13</v>
          </cell>
          <cell r="E905" t="str">
            <v>reduccion pvcp 200x150mm (8"x6")</v>
          </cell>
        </row>
        <row r="906">
          <cell r="D906" t="str">
            <v>1PV14</v>
          </cell>
          <cell r="E906" t="str">
            <v>codo pvcp 11.25° 200mm (8")</v>
          </cell>
        </row>
        <row r="907">
          <cell r="D907" t="str">
            <v>1PV15</v>
          </cell>
          <cell r="E907" t="str">
            <v>codo pvcp 11.25° 150mm (6")</v>
          </cell>
        </row>
        <row r="908">
          <cell r="D908" t="str">
            <v>1PV16</v>
          </cell>
          <cell r="E908" t="str">
            <v>codo pvcp 22.5° 150mm (6")</v>
          </cell>
        </row>
        <row r="909">
          <cell r="D909" t="str">
            <v>1PV17</v>
          </cell>
          <cell r="E909" t="str">
            <v>codo pvcp 45° 150mm (6")</v>
          </cell>
        </row>
        <row r="910">
          <cell r="D910" t="str">
            <v>1PV18</v>
          </cell>
          <cell r="E910" t="str">
            <v>codo pvcp 90° 150mm (6")</v>
          </cell>
        </row>
        <row r="911">
          <cell r="D911" t="str">
            <v>1PV19</v>
          </cell>
          <cell r="E911" t="str">
            <v>tee pvcp rde 21 200x150mm (8"x6")</v>
          </cell>
        </row>
        <row r="912">
          <cell r="D912" t="str">
            <v>1PV1A</v>
          </cell>
          <cell r="E912" t="str">
            <v>tee pvcp rde 21 150x75mm (6"x3")</v>
          </cell>
        </row>
        <row r="913">
          <cell r="D913" t="str">
            <v>1PV21</v>
          </cell>
          <cell r="E913" t="str">
            <v>tuberia pvc sanitaria 6"</v>
          </cell>
        </row>
        <row r="914">
          <cell r="D914" t="str">
            <v>1PV22</v>
          </cell>
          <cell r="E914" t="str">
            <v>tuberia pvc sn 6"</v>
          </cell>
        </row>
        <row r="915">
          <cell r="D915" t="str">
            <v>1PVB1</v>
          </cell>
          <cell r="E915" t="str">
            <v>tuberia pvc novafort ø 8" (200 mm) x 6m</v>
          </cell>
        </row>
        <row r="916">
          <cell r="D916" t="str">
            <v>1PVB2</v>
          </cell>
          <cell r="E916" t="str">
            <v>tuberia pvc novafort ø 10" (250 mm) x 6m</v>
          </cell>
        </row>
        <row r="917">
          <cell r="D917" t="str">
            <v>1PVB3</v>
          </cell>
          <cell r="E917" t="str">
            <v>tuberia pvc novafort ø 12" (315 mm)</v>
          </cell>
        </row>
        <row r="918">
          <cell r="D918" t="str">
            <v>1PVB4</v>
          </cell>
          <cell r="E918" t="str">
            <v>tuberia pvc novafort ø 14" (355 mm) x 6m</v>
          </cell>
        </row>
        <row r="919">
          <cell r="D919" t="str">
            <v>1PVB5</v>
          </cell>
          <cell r="E919" t="str">
            <v>tuberia pvc novafort ø 16" (400 mm) x 6m</v>
          </cell>
        </row>
        <row r="920">
          <cell r="D920" t="str">
            <v>1PVB6</v>
          </cell>
          <cell r="E920" t="str">
            <v>tuberia pvc novafort ø 18" (450 mm) x 6m</v>
          </cell>
        </row>
        <row r="921">
          <cell r="D921" t="str">
            <v>1PVB7</v>
          </cell>
          <cell r="E921" t="str">
            <v>tuberia pvc novafort ø 20" (500 mm) x 6m</v>
          </cell>
        </row>
        <row r="922">
          <cell r="D922" t="str">
            <v>1PVB8</v>
          </cell>
          <cell r="E922" t="str">
            <v>tuberia pvc novafort ø 24" (625 mm) x 6,7m</v>
          </cell>
        </row>
        <row r="923">
          <cell r="D923" t="str">
            <v>1PVB9</v>
          </cell>
          <cell r="E923" t="str">
            <v>tuberia pvc novafort ø 30" (786 mm) x 6,7m</v>
          </cell>
        </row>
        <row r="924">
          <cell r="D924" t="str">
            <v>1PVBA</v>
          </cell>
          <cell r="E924" t="str">
            <v>hidrosello de 8"</v>
          </cell>
        </row>
        <row r="925">
          <cell r="D925" t="str">
            <v>1PVBB</v>
          </cell>
          <cell r="E925" t="str">
            <v>hidrosello de 10"</v>
          </cell>
        </row>
        <row r="926">
          <cell r="D926" t="str">
            <v>1PVBC</v>
          </cell>
          <cell r="E926" t="str">
            <v>hidrosello de 12"</v>
          </cell>
        </row>
        <row r="927">
          <cell r="D927" t="str">
            <v>1PVBD</v>
          </cell>
          <cell r="E927" t="str">
            <v>hidrosello de 14"</v>
          </cell>
        </row>
        <row r="928">
          <cell r="D928" t="str">
            <v>1PVBE</v>
          </cell>
          <cell r="E928" t="str">
            <v>hidrosello de 16"</v>
          </cell>
        </row>
        <row r="929">
          <cell r="D929" t="str">
            <v>1PVBF</v>
          </cell>
          <cell r="E929" t="str">
            <v>hidrosello de 18"</v>
          </cell>
        </row>
        <row r="930">
          <cell r="D930" t="str">
            <v>1PVBG</v>
          </cell>
          <cell r="E930" t="str">
            <v>hidrosello de 20"</v>
          </cell>
        </row>
        <row r="931">
          <cell r="D931" t="str">
            <v>1PVBH</v>
          </cell>
          <cell r="E931" t="str">
            <v>hidrosello de 24"</v>
          </cell>
        </row>
        <row r="932">
          <cell r="D932" t="str">
            <v>1PVBI</v>
          </cell>
          <cell r="E932" t="str">
            <v>hidrosello de 30"</v>
          </cell>
        </row>
        <row r="933">
          <cell r="D933" t="str">
            <v>1PVBJ</v>
          </cell>
          <cell r="E933" t="str">
            <v>hidrosello de 33"</v>
          </cell>
        </row>
        <row r="934">
          <cell r="D934" t="str">
            <v>1PVBK</v>
          </cell>
          <cell r="E934" t="str">
            <v>hidrosello de 36"</v>
          </cell>
        </row>
        <row r="935">
          <cell r="D935" t="str">
            <v>1PVE1</v>
          </cell>
          <cell r="E935" t="str">
            <v>geotextil pavco nt1600</v>
          </cell>
        </row>
        <row r="936">
          <cell r="D936" t="str">
            <v>1PVE2</v>
          </cell>
          <cell r="E936" t="str">
            <v>tuberia perforada para filtros de 4"</v>
          </cell>
        </row>
        <row r="937">
          <cell r="D937" t="str">
            <v>1PVZ1</v>
          </cell>
          <cell r="E937" t="str">
            <v>soldadura pvc 1/8</v>
          </cell>
        </row>
        <row r="938">
          <cell r="D938" t="str">
            <v>1PVZ2</v>
          </cell>
          <cell r="E938" t="str">
            <v>limpiador pvc 1/4</v>
          </cell>
        </row>
        <row r="939">
          <cell r="D939" t="str">
            <v>1PVZ3</v>
          </cell>
          <cell r="E939" t="str">
            <v>lubricante pvc 4kg</v>
          </cell>
        </row>
        <row r="940">
          <cell r="D940" t="str">
            <v>1PVZ4</v>
          </cell>
          <cell r="E940" t="str">
            <v>zocalo media caña pvc 9 cm</v>
          </cell>
        </row>
        <row r="941">
          <cell r="D941" t="str">
            <v>1SK11</v>
          </cell>
          <cell r="E941" t="str">
            <v>sika -2 x 2.5 k</v>
          </cell>
        </row>
        <row r="942">
          <cell r="D942" t="str">
            <v>1SK21</v>
          </cell>
          <cell r="E942" t="str">
            <v>sika-1 imperm. integ morter x 20.0 k</v>
          </cell>
        </row>
        <row r="943">
          <cell r="D943" t="str">
            <v>1SK22</v>
          </cell>
          <cell r="E943" t="str">
            <v>sika-3 x 5k</v>
          </cell>
        </row>
        <row r="944">
          <cell r="D944" t="str">
            <v>1SK23</v>
          </cell>
          <cell r="E944" t="str">
            <v>sikalatex 20 k</v>
          </cell>
        </row>
        <row r="945">
          <cell r="D945" t="str">
            <v>1SK24</v>
          </cell>
          <cell r="E945" t="str">
            <v>sika viscobond x 19k</v>
          </cell>
        </row>
        <row r="946">
          <cell r="D946" t="str">
            <v>1SK25</v>
          </cell>
          <cell r="E946" t="str">
            <v>sikanol m x200 k</v>
          </cell>
        </row>
        <row r="947">
          <cell r="D947" t="str">
            <v>1SK31</v>
          </cell>
          <cell r="E947" t="str">
            <v>sikatard e 230 k</v>
          </cell>
        </row>
        <row r="948">
          <cell r="D948" t="str">
            <v>1SK32</v>
          </cell>
          <cell r="E948" t="str">
            <v>sikaset l 25 k</v>
          </cell>
        </row>
        <row r="949">
          <cell r="D949" t="str">
            <v>1SK33</v>
          </cell>
          <cell r="E949" t="str">
            <v>sikaplast 326 230 k</v>
          </cell>
        </row>
        <row r="950">
          <cell r="D950" t="str">
            <v>1SK34</v>
          </cell>
          <cell r="E950" t="str">
            <v>plastocrete 169 he 230 k</v>
          </cell>
        </row>
        <row r="951">
          <cell r="D951" t="str">
            <v>1SK35</v>
          </cell>
          <cell r="E951" t="str">
            <v>sikafluid 25 k</v>
          </cell>
        </row>
        <row r="952">
          <cell r="D952" t="str">
            <v>1SK36</v>
          </cell>
          <cell r="E952" t="str">
            <v>sikamente-ns 230 k</v>
          </cell>
        </row>
        <row r="953">
          <cell r="D953" t="str">
            <v>1SK37</v>
          </cell>
          <cell r="E953" t="str">
            <v>sikafiber ad x 1 k</v>
          </cell>
        </row>
        <row r="954">
          <cell r="D954" t="str">
            <v>1SK38</v>
          </cell>
          <cell r="E954" t="str">
            <v>sikafiber force pp/pe-700/50 x 7k</v>
          </cell>
        </row>
        <row r="955">
          <cell r="D955" t="str">
            <v>1SK39</v>
          </cell>
          <cell r="E955" t="str">
            <v>plastocrete dm x 20 k</v>
          </cell>
        </row>
        <row r="956">
          <cell r="D956" t="str">
            <v>1SK3B</v>
          </cell>
          <cell r="E956" t="str">
            <v>plastime-bv-40 reduct/plastif 20 k</v>
          </cell>
        </row>
        <row r="957">
          <cell r="D957" t="str">
            <v>1SK51</v>
          </cell>
          <cell r="E957" t="str">
            <v>antisol blanco 20 k</v>
          </cell>
        </row>
        <row r="958">
          <cell r="D958" t="str">
            <v>1SK52</v>
          </cell>
          <cell r="E958" t="str">
            <v>antisol blanco pigmentado 20 k</v>
          </cell>
        </row>
        <row r="959">
          <cell r="D959" t="str">
            <v>1SK53</v>
          </cell>
          <cell r="E959" t="str">
            <v>antisol rojo 16k</v>
          </cell>
        </row>
        <row r="960">
          <cell r="D960" t="str">
            <v>1SK54</v>
          </cell>
          <cell r="E960" t="str">
            <v>antisol rojo base agua 20 k</v>
          </cell>
        </row>
        <row r="961">
          <cell r="D961" t="str">
            <v>1SK55</v>
          </cell>
          <cell r="E961" t="str">
            <v>separol- desformaleteante premium 15 k</v>
          </cell>
        </row>
        <row r="962">
          <cell r="D962" t="str">
            <v>1SK56</v>
          </cell>
          <cell r="E962" t="str">
            <v>separol n 20 k</v>
          </cell>
        </row>
        <row r="963">
          <cell r="D963" t="str">
            <v>1SK57</v>
          </cell>
          <cell r="E963" t="str">
            <v>separol- desformaleteante 25 k</v>
          </cell>
        </row>
        <row r="964">
          <cell r="D964" t="str">
            <v>1SK58</v>
          </cell>
          <cell r="E964" t="str">
            <v xml:space="preserve">antisol blanco curador 20 k </v>
          </cell>
        </row>
        <row r="965">
          <cell r="D965" t="str">
            <v>1SK61</v>
          </cell>
          <cell r="E965" t="str">
            <v>sikaceram b.a gris 25 k</v>
          </cell>
        </row>
        <row r="966">
          <cell r="D966" t="str">
            <v>1SK62</v>
          </cell>
          <cell r="E966" t="str">
            <v>sikaceram b.a blanco 25 k</v>
          </cell>
        </row>
        <row r="967">
          <cell r="D967" t="str">
            <v>1SK67</v>
          </cell>
          <cell r="E967" t="str">
            <v>sika-101 mortero blanco 10 k</v>
          </cell>
        </row>
        <row r="968">
          <cell r="D968" t="str">
            <v>1SK68</v>
          </cell>
          <cell r="E968" t="str">
            <v>sika-101 mortero gris 10 k</v>
          </cell>
        </row>
        <row r="969">
          <cell r="D969" t="str">
            <v>1SK69</v>
          </cell>
          <cell r="E969" t="str">
            <v>sikalisto resane 25 k</v>
          </cell>
        </row>
        <row r="970">
          <cell r="D970" t="str">
            <v>1SK6A</v>
          </cell>
          <cell r="E970" t="str">
            <v>sikalisto piso 50 k</v>
          </cell>
        </row>
        <row r="971">
          <cell r="D971" t="str">
            <v>1SK6B</v>
          </cell>
          <cell r="E971" t="str">
            <v>sika concrelisto re 80 k</v>
          </cell>
        </row>
        <row r="972">
          <cell r="D972" t="str">
            <v>1SK6C</v>
          </cell>
          <cell r="E972" t="str">
            <v>sikagrout-200 30 k</v>
          </cell>
        </row>
        <row r="973">
          <cell r="D973" t="str">
            <v>1SK6D</v>
          </cell>
          <cell r="E973" t="str">
            <v>sikagrout-212 30 k</v>
          </cell>
        </row>
        <row r="974">
          <cell r="D974" t="str">
            <v>1SK6E</v>
          </cell>
          <cell r="E974" t="str">
            <v>sikafloor-3 quartz top neutro x 30 k</v>
          </cell>
        </row>
        <row r="975">
          <cell r="D975" t="str">
            <v>1SK6F</v>
          </cell>
          <cell r="E975" t="str">
            <v>sikarepair 224 25 k</v>
          </cell>
        </row>
        <row r="976">
          <cell r="D976" t="str">
            <v>1SK6G</v>
          </cell>
          <cell r="E976" t="str">
            <v>sikaquick 2500 25 k</v>
          </cell>
        </row>
        <row r="977">
          <cell r="D977" t="str">
            <v>1SK6H</v>
          </cell>
          <cell r="E977" t="str">
            <v>sikaceram va gris 25k</v>
          </cell>
        </row>
        <row r="978">
          <cell r="D978" t="str">
            <v>1SK6I</v>
          </cell>
          <cell r="E978" t="str">
            <v>sikaceram va blanco 25k</v>
          </cell>
        </row>
        <row r="979">
          <cell r="D979" t="str">
            <v>1SK71</v>
          </cell>
          <cell r="E979" t="str">
            <v>sikatop-armatec 108 4 k</v>
          </cell>
        </row>
        <row r="980">
          <cell r="D980" t="str">
            <v>1SK72</v>
          </cell>
          <cell r="E980" t="str">
            <v>sikatop-armatec-110 epocem 20 k</v>
          </cell>
        </row>
        <row r="981">
          <cell r="D981" t="str">
            <v>1SK73</v>
          </cell>
          <cell r="E981" t="str">
            <v>sikatop-seal-107 20 k</v>
          </cell>
        </row>
        <row r="982">
          <cell r="D982" t="str">
            <v>1SK74</v>
          </cell>
          <cell r="E982" t="str">
            <v>sikatop-122 30k</v>
          </cell>
        </row>
        <row r="983">
          <cell r="D983" t="str">
            <v>1SK75</v>
          </cell>
          <cell r="E983" t="str">
            <v>sika demoledor 20k</v>
          </cell>
        </row>
        <row r="984">
          <cell r="D984" t="str">
            <v>1SK76</v>
          </cell>
          <cell r="E984" t="str">
            <v>sikatop-121 20k</v>
          </cell>
        </row>
        <row r="985">
          <cell r="D985" t="str">
            <v>1SK77</v>
          </cell>
          <cell r="E985" t="str">
            <v>sikatop 122 plus monocomponente x 25k</v>
          </cell>
        </row>
        <row r="986">
          <cell r="D986" t="str">
            <v>1SK91</v>
          </cell>
          <cell r="E986" t="str">
            <v>estuka acrilico sika x 1 gal</v>
          </cell>
        </row>
        <row r="987">
          <cell r="D987" t="str">
            <v>1SK92</v>
          </cell>
          <cell r="E987" t="str">
            <v>binda boquilla acrilico con latex en colorx2k</v>
          </cell>
        </row>
        <row r="988">
          <cell r="D988" t="str">
            <v>1SK94</v>
          </cell>
          <cell r="E988" t="str">
            <v>binda boquilla color blanco/beige x2k</v>
          </cell>
        </row>
        <row r="989">
          <cell r="D989" t="str">
            <v>1SK95</v>
          </cell>
          <cell r="E989" t="str">
            <v>estucados estuco blanco 25 k</v>
          </cell>
        </row>
        <row r="990">
          <cell r="D990" t="str">
            <v>1SK96</v>
          </cell>
          <cell r="E990" t="str">
            <v>estuca acrilico 1 gl</v>
          </cell>
        </row>
        <row r="991">
          <cell r="D991" t="str">
            <v>1SKA1</v>
          </cell>
          <cell r="E991" t="str">
            <v>sikadur-31 ahesivo gris 0.50k</v>
          </cell>
        </row>
        <row r="992">
          <cell r="D992" t="str">
            <v>1SKA2</v>
          </cell>
          <cell r="E992" t="str">
            <v>sikadur-32 premier 3k</v>
          </cell>
        </row>
        <row r="993">
          <cell r="D993" t="str">
            <v>1SKA3</v>
          </cell>
          <cell r="E993" t="str">
            <v>sikadur-42 anclaje 5k</v>
          </cell>
        </row>
        <row r="994">
          <cell r="D994" t="str">
            <v>1SKA4</v>
          </cell>
          <cell r="E994" t="str">
            <v>sikadur anchorfix-4 300cc</v>
          </cell>
        </row>
        <row r="995">
          <cell r="D995" t="str">
            <v>1SKA5</v>
          </cell>
          <cell r="E995" t="str">
            <v>sikadur-35 hi mod lv 3k</v>
          </cell>
        </row>
        <row r="996">
          <cell r="D996" t="str">
            <v>1SKA6</v>
          </cell>
          <cell r="E996" t="str">
            <v>sikadur inyection gel 2.5k</v>
          </cell>
        </row>
        <row r="997">
          <cell r="D997" t="str">
            <v>1SKA7</v>
          </cell>
          <cell r="E997" t="str">
            <v>sikadur extender t 0.13k</v>
          </cell>
        </row>
        <row r="998">
          <cell r="D998" t="str">
            <v>1SKC1</v>
          </cell>
          <cell r="E998" t="str">
            <v>sika vinilo t-2 5gl</v>
          </cell>
        </row>
        <row r="999">
          <cell r="D999" t="str">
            <v>1SKC2</v>
          </cell>
          <cell r="E999" t="str">
            <v>sika vinilo t-1 5gl</v>
          </cell>
        </row>
        <row r="1000">
          <cell r="D1000" t="str">
            <v>1SKC3</v>
          </cell>
          <cell r="E1000" t="str">
            <v>sikacolor f 5gl</v>
          </cell>
        </row>
        <row r="1001">
          <cell r="D1001" t="str">
            <v>1SKC4</v>
          </cell>
          <cell r="E1001" t="str">
            <v>sikacolor c claro 5gl</v>
          </cell>
        </row>
        <row r="1002">
          <cell r="D1002" t="str">
            <v>1SKC5</v>
          </cell>
          <cell r="E1002" t="str">
            <v>sikaguard-62 3k</v>
          </cell>
        </row>
        <row r="1003">
          <cell r="D1003" t="str">
            <v>1SKC6</v>
          </cell>
          <cell r="E1003" t="str">
            <v>sikaguard-63n 4k</v>
          </cell>
        </row>
        <row r="1004">
          <cell r="D1004" t="str">
            <v>1SKC7</v>
          </cell>
          <cell r="E1004" t="str">
            <v>sikaguard-68 brillante 7.3 k</v>
          </cell>
        </row>
        <row r="1005">
          <cell r="D1005" t="str">
            <v>1SKC8</v>
          </cell>
          <cell r="E1005" t="str">
            <v>sika uretano blanco brillante 4.5k</v>
          </cell>
        </row>
        <row r="1006">
          <cell r="D1006" t="str">
            <v>1SKC9</v>
          </cell>
          <cell r="E1006" t="str">
            <v>sika uretano transparente brillante 3.5k</v>
          </cell>
        </row>
        <row r="1007">
          <cell r="D1007" t="str">
            <v>1SKCA</v>
          </cell>
          <cell r="E1007" t="str">
            <v>sika uretano blanco mate 4.5k</v>
          </cell>
        </row>
        <row r="1008">
          <cell r="D1008" t="str">
            <v>1SKCB</v>
          </cell>
          <cell r="E1008" t="str">
            <v>sika uretano transparente mate 3.5k</v>
          </cell>
        </row>
        <row r="1009">
          <cell r="D1009" t="str">
            <v>1SKCD</v>
          </cell>
          <cell r="E1009" t="str">
            <v>sika vinilo t-2 x 1 galon</v>
          </cell>
        </row>
        <row r="1010">
          <cell r="D1010" t="str">
            <v>1SKCE</v>
          </cell>
          <cell r="E1010" t="str">
            <v>pintura sikaguard 68 brillante x 9 kg</v>
          </cell>
        </row>
        <row r="1011">
          <cell r="D1011" t="str">
            <v>1SKCF</v>
          </cell>
          <cell r="E1011" t="str">
            <v>pintura sika vinilo t-2 x 1 galon</v>
          </cell>
        </row>
        <row r="1012">
          <cell r="D1012" t="str">
            <v>1SKCG</v>
          </cell>
          <cell r="E1012" t="str">
            <v>colmasolvente uretano</v>
          </cell>
        </row>
        <row r="1013">
          <cell r="D1013" t="str">
            <v>1SKCH</v>
          </cell>
          <cell r="E1013" t="str">
            <v>sikaguard peeling 1 gl</v>
          </cell>
        </row>
        <row r="1014">
          <cell r="D1014" t="str">
            <v>1SKCI</v>
          </cell>
          <cell r="E1014" t="str">
            <v>sikaguard peeling 5 gl</v>
          </cell>
        </row>
        <row r="1015">
          <cell r="D1015" t="str">
            <v>1SKD1</v>
          </cell>
          <cell r="E1015" t="str">
            <v>sikafloor-curehard-24 25k</v>
          </cell>
        </row>
        <row r="1016">
          <cell r="D1016" t="str">
            <v>1SKF1</v>
          </cell>
          <cell r="E1016" t="str">
            <v>sika refuerzo tejido 30m</v>
          </cell>
        </row>
        <row r="1017">
          <cell r="D1017" t="str">
            <v>1SKF8</v>
          </cell>
          <cell r="E1017" t="str">
            <v>sikaguard-719w 2k</v>
          </cell>
        </row>
        <row r="1018">
          <cell r="D1018" t="str">
            <v>1SKF9</v>
          </cell>
          <cell r="E1018" t="str">
            <v>igol imprimante 3kg</v>
          </cell>
        </row>
        <row r="1019">
          <cell r="D1019" t="str">
            <v>1SKFA</v>
          </cell>
          <cell r="E1019" t="str">
            <v>igol denso 3k</v>
          </cell>
        </row>
        <row r="1020">
          <cell r="D1020" t="str">
            <v>1SKFB</v>
          </cell>
          <cell r="E1020" t="str">
            <v>igasol cubierta 20k</v>
          </cell>
        </row>
        <row r="1021">
          <cell r="D1021" t="str">
            <v>1SKFC</v>
          </cell>
          <cell r="E1021" t="str">
            <v>emulsion asfaltica sika 18k</v>
          </cell>
        </row>
        <row r="1022">
          <cell r="D1022" t="str">
            <v>1SKFD</v>
          </cell>
          <cell r="E1022" t="str">
            <v>sika techo e 18k</v>
          </cell>
        </row>
        <row r="1023">
          <cell r="D1023" t="str">
            <v>1SKFE</v>
          </cell>
          <cell r="E1023" t="str">
            <v>alumol 3k</v>
          </cell>
        </row>
        <row r="1024">
          <cell r="D1024" t="str">
            <v>1SKFF</v>
          </cell>
          <cell r="E1024" t="str">
            <v>sikafelt 40m</v>
          </cell>
        </row>
        <row r="1025">
          <cell r="D1025" t="str">
            <v>1SKFG</v>
          </cell>
          <cell r="E1025" t="str">
            <v>sikafill 3 fibras 1gl</v>
          </cell>
        </row>
        <row r="1026">
          <cell r="D1026" t="str">
            <v>1SKFH</v>
          </cell>
          <cell r="E1026" t="str">
            <v>sikafill 5 fibras 1gl</v>
          </cell>
        </row>
        <row r="1027">
          <cell r="D1027" t="str">
            <v>1SKFI</v>
          </cell>
          <cell r="E1027" t="str">
            <v>sikafill 10 fibras 1gl</v>
          </cell>
        </row>
        <row r="1028">
          <cell r="D1028" t="str">
            <v>1SKFJ</v>
          </cell>
          <cell r="E1028" t="str">
            <v>sikafill refuerzo 100m</v>
          </cell>
        </row>
        <row r="1029">
          <cell r="D1029" t="str">
            <v>1SKFK</v>
          </cell>
          <cell r="E1029" t="str">
            <v>sikafloor-400n elastic 18k</v>
          </cell>
        </row>
        <row r="1030">
          <cell r="D1030" t="str">
            <v>1SKFL</v>
          </cell>
          <cell r="E1030" t="str">
            <v>sikalastic-450 21k</v>
          </cell>
        </row>
        <row r="1031">
          <cell r="D1031" t="str">
            <v>1SKFM</v>
          </cell>
          <cell r="E1031" t="str">
            <v>sikalastic-560 co 5g</v>
          </cell>
        </row>
        <row r="1032">
          <cell r="D1032" t="str">
            <v>1SKFN</v>
          </cell>
          <cell r="E1032" t="str">
            <v>sikafelt fpp 30 50m</v>
          </cell>
        </row>
        <row r="1033">
          <cell r="D1033" t="str">
            <v>1SKFO</v>
          </cell>
          <cell r="E1033" t="str">
            <v>sika multiseal 10cm de ancho x10m gris y aluminio</v>
          </cell>
        </row>
        <row r="1034">
          <cell r="D1034" t="str">
            <v>1SKFP</v>
          </cell>
          <cell r="E1034" t="str">
            <v>sika multiseal 15cm de ancho x 10m</v>
          </cell>
        </row>
        <row r="1035">
          <cell r="D1035" t="str">
            <v>1SKFQ</v>
          </cell>
          <cell r="E1035" t="str">
            <v>sikabond-t 52 fc 600cc</v>
          </cell>
        </row>
        <row r="1036">
          <cell r="D1036" t="str">
            <v>1SKFR</v>
          </cell>
          <cell r="E1036" t="str">
            <v>sika primer mb 4k</v>
          </cell>
        </row>
        <row r="1037">
          <cell r="D1037" t="str">
            <v>1SKFS</v>
          </cell>
          <cell r="E1037" t="str">
            <v>sikalastic-612 mtc 26,5kg</v>
          </cell>
        </row>
        <row r="1038">
          <cell r="D1038" t="str">
            <v>1SKFT</v>
          </cell>
          <cell r="E1038" t="str">
            <v>sikafelt fp 30 (rollo 50x1m) x50m2</v>
          </cell>
        </row>
        <row r="1039">
          <cell r="D1039" t="str">
            <v>1SKFU</v>
          </cell>
          <cell r="E1039" t="str">
            <v>sika layer-03 25m2</v>
          </cell>
        </row>
        <row r="1040">
          <cell r="D1040" t="str">
            <v>1SKFV</v>
          </cell>
          <cell r="E1040" t="str">
            <v>sika primer 215 de 250 ml</v>
          </cell>
        </row>
        <row r="1041">
          <cell r="D1041" t="str">
            <v>1SKG1</v>
          </cell>
          <cell r="E1041" t="str">
            <v>sikafloor-2430 co 4k</v>
          </cell>
        </row>
        <row r="1042">
          <cell r="D1042" t="str">
            <v>1SKG2</v>
          </cell>
          <cell r="E1042" t="str">
            <v>sikafloor 261 co x13kg</v>
          </cell>
        </row>
        <row r="1043">
          <cell r="D1043" t="str">
            <v>1SKG3</v>
          </cell>
          <cell r="E1043" t="str">
            <v>imprimante sikafloor epocem modul</v>
          </cell>
        </row>
        <row r="1044">
          <cell r="D1044" t="str">
            <v>1SKG4</v>
          </cell>
          <cell r="E1044" t="str">
            <v>mortero sikafloor 81 epocem 2mm</v>
          </cell>
        </row>
        <row r="1045">
          <cell r="D1045" t="str">
            <v>1SKG5</v>
          </cell>
          <cell r="E1045" t="str">
            <v>sikafloor 156 co x4kg</v>
          </cell>
        </row>
        <row r="1046">
          <cell r="D1046" t="str">
            <v>1SKG6</v>
          </cell>
          <cell r="E1046" t="str">
            <v xml:space="preserve">sikafloor deco flakes café, blanco, negro y gris </v>
          </cell>
        </row>
        <row r="1047">
          <cell r="D1047" t="str">
            <v>1SKG7</v>
          </cell>
          <cell r="E1047" t="str">
            <v>sikadur 504 x13kg</v>
          </cell>
        </row>
        <row r="1048">
          <cell r="D1048" t="str">
            <v>1SKH1</v>
          </cell>
          <cell r="E1048" t="str">
            <v>sika limpiador rinse 1gl</v>
          </cell>
        </row>
        <row r="1049">
          <cell r="D1049" t="str">
            <v>1SKH2</v>
          </cell>
          <cell r="E1049" t="str">
            <v>sika tranparente 7w co 5gl</v>
          </cell>
        </row>
        <row r="1050">
          <cell r="D1050" t="str">
            <v>1SKH3</v>
          </cell>
          <cell r="E1050" t="str">
            <v>sika transparente 3w co 5gl</v>
          </cell>
        </row>
        <row r="1051">
          <cell r="D1051" t="str">
            <v>1SKH4</v>
          </cell>
          <cell r="E1051" t="str">
            <v>sika transparente 10 5gl</v>
          </cell>
        </row>
        <row r="1052">
          <cell r="D1052" t="str">
            <v>1SKH5</v>
          </cell>
          <cell r="E1052" t="str">
            <v>sika transparente 5 5gl</v>
          </cell>
        </row>
        <row r="1053">
          <cell r="D1053" t="str">
            <v>1SKH6</v>
          </cell>
          <cell r="E1053" t="str">
            <v>sika imper mur 4kg</v>
          </cell>
        </row>
        <row r="1054">
          <cell r="D1054" t="str">
            <v>1SKH7</v>
          </cell>
          <cell r="E1054" t="str">
            <v>geotextil pp-1800 sika 100x1.8m</v>
          </cell>
        </row>
        <row r="1055">
          <cell r="D1055" t="str">
            <v>1SKH8</v>
          </cell>
          <cell r="E1055" t="str">
            <v>geotextil pp-1800 sika 100x1.8m</v>
          </cell>
        </row>
        <row r="1056">
          <cell r="D1056" t="str">
            <v>1SKH9</v>
          </cell>
          <cell r="E1056" t="str">
            <v>geotextil pp-2500 sika 100x1.8m</v>
          </cell>
        </row>
        <row r="1057">
          <cell r="D1057" t="str">
            <v>1SKHA</v>
          </cell>
          <cell r="E1057" t="str">
            <v>geotextil pp-2500 sika 100x1.8m</v>
          </cell>
        </row>
        <row r="1058">
          <cell r="D1058" t="str">
            <v>1SKHB</v>
          </cell>
          <cell r="E1058" t="str">
            <v>sika metal sheet 1.00x2.00m</v>
          </cell>
        </row>
        <row r="1059">
          <cell r="D1059" t="str">
            <v>1SKI1</v>
          </cell>
          <cell r="E1059" t="str">
            <v>meruelx i.f.s. transparente x3k</v>
          </cell>
        </row>
        <row r="1060">
          <cell r="D1060" t="str">
            <v>1SKI2</v>
          </cell>
          <cell r="E1060" t="str">
            <v xml:space="preserve">merulex i.f.a. transparente x 3,5k </v>
          </cell>
        </row>
        <row r="1061">
          <cell r="D1061" t="str">
            <v>1SKJ1</v>
          </cell>
          <cell r="E1061" t="str">
            <v>sika joint compound 2.5 gl</v>
          </cell>
        </row>
        <row r="1062">
          <cell r="D1062" t="str">
            <v>1SKJ2</v>
          </cell>
          <cell r="E1062" t="str">
            <v>sika joint free 1gl</v>
          </cell>
        </row>
        <row r="1063">
          <cell r="D1063" t="str">
            <v>1SKJ3</v>
          </cell>
          <cell r="E1063" t="str">
            <v>estuca panel 5gl</v>
          </cell>
        </row>
        <row r="1064">
          <cell r="D1064" t="str">
            <v>1SKJ4</v>
          </cell>
          <cell r="E1064" t="str">
            <v>sika vinilo panel 5gl</v>
          </cell>
        </row>
        <row r="1065">
          <cell r="D1065" t="str">
            <v>1SKJ5</v>
          </cell>
          <cell r="E1065" t="str">
            <v>sikadur panel 1k</v>
          </cell>
        </row>
        <row r="1066">
          <cell r="D1066" t="str">
            <v>1SKJ6</v>
          </cell>
          <cell r="E1066" t="str">
            <v>sika ceram s.l. 5 gl</v>
          </cell>
        </row>
        <row r="1067">
          <cell r="D1067" t="str">
            <v>1SKJ7</v>
          </cell>
          <cell r="E1067" t="str">
            <v xml:space="preserve">sikasil ac 300cc </v>
          </cell>
        </row>
        <row r="1068">
          <cell r="D1068" t="str">
            <v>1SKJ8</v>
          </cell>
          <cell r="E1068" t="str">
            <v>sikasil e 300cc blanco, gris, negro y tansparente</v>
          </cell>
        </row>
        <row r="1069">
          <cell r="D1069" t="str">
            <v>1SKJ9</v>
          </cell>
          <cell r="E1069" t="str">
            <v>sikasil c 300cc transparente</v>
          </cell>
        </row>
        <row r="1070">
          <cell r="D1070" t="str">
            <v>1SKJA</v>
          </cell>
          <cell r="E1070" t="str">
            <v>sikaflex-1a salchichon 600cc blanco y gris</v>
          </cell>
        </row>
        <row r="1071">
          <cell r="D1071" t="str">
            <v>1SKJB</v>
          </cell>
          <cell r="E1071" t="str">
            <v>cinta sika pvc O-15 15m</v>
          </cell>
        </row>
        <row r="1072">
          <cell r="D1072" t="str">
            <v>1SKJC</v>
          </cell>
          <cell r="E1072" t="str">
            <v>sikasil pool cartucho x 300cc transparente</v>
          </cell>
        </row>
        <row r="1073">
          <cell r="D1073" t="str">
            <v>1SKJD</v>
          </cell>
          <cell r="E1073" t="str">
            <v>sikaflex at connetion cartucho x300cc</v>
          </cell>
        </row>
        <row r="1074">
          <cell r="D1074" t="str">
            <v>1SKJE</v>
          </cell>
          <cell r="E1074" t="str">
            <v>sikaflex at facade cartucho x300cc blanco y gris</v>
          </cell>
        </row>
        <row r="1075">
          <cell r="D1075" t="str">
            <v>1SKJF</v>
          </cell>
          <cell r="E1075" t="str">
            <v>sikaflex-2c sl x 16,42k</v>
          </cell>
        </row>
        <row r="1076">
          <cell r="D1076" t="str">
            <v>1SKJG</v>
          </cell>
          <cell r="E1076" t="str">
            <v>sikasil 300cc</v>
          </cell>
        </row>
        <row r="1077">
          <cell r="D1077" t="str">
            <v>1SKJH</v>
          </cell>
          <cell r="E1077" t="str">
            <v>sika pool 300cc</v>
          </cell>
        </row>
        <row r="1078">
          <cell r="D1078" t="str">
            <v>1SKJI</v>
          </cell>
          <cell r="E1078" t="str">
            <v>sikafex at connetion 300cc</v>
          </cell>
        </row>
        <row r="1079">
          <cell r="D1079" t="str">
            <v>1SKJJ</v>
          </cell>
          <cell r="E1079" t="str">
            <v>sikafex at facade 300cc</v>
          </cell>
        </row>
        <row r="1080">
          <cell r="D1080" t="str">
            <v>1SKJK</v>
          </cell>
          <cell r="E1080" t="str">
            <v>sikabond at universal blanco 300cc</v>
          </cell>
        </row>
        <row r="1081">
          <cell r="D1081" t="str">
            <v>1SKJL</v>
          </cell>
          <cell r="E1081" t="str">
            <v>sikabond at gris metal 300cc</v>
          </cell>
        </row>
        <row r="1082">
          <cell r="D1082" t="str">
            <v>1SKJM</v>
          </cell>
          <cell r="E1082" t="str">
            <v>sikaflex-1a cartucho 300cc blanco, gris y negro</v>
          </cell>
        </row>
        <row r="1083">
          <cell r="D1083" t="str">
            <v>1SKJN</v>
          </cell>
          <cell r="E1083" t="str">
            <v>sikaflex-construction 300cc gris y blanco</v>
          </cell>
        </row>
        <row r="1084">
          <cell r="D1084" t="str">
            <v>1SKJÑ</v>
          </cell>
          <cell r="E1084" t="str">
            <v>sikaflex-11 fc 300cc gris</v>
          </cell>
        </row>
        <row r="1085">
          <cell r="D1085" t="str">
            <v>1SKJO</v>
          </cell>
          <cell r="E1085" t="str">
            <v>sikafex-1csl 300cc gris</v>
          </cell>
        </row>
        <row r="1086">
          <cell r="D1086" t="str">
            <v>1SKJP</v>
          </cell>
          <cell r="E1086" t="str">
            <v>sikacryl-s 310cc blanco</v>
          </cell>
        </row>
        <row r="1087">
          <cell r="D1087" t="str">
            <v>1SKJQ</v>
          </cell>
          <cell r="E1087" t="str">
            <v>sikaflex-pro 3wf 600cc</v>
          </cell>
        </row>
        <row r="1088">
          <cell r="D1088" t="str">
            <v>1SKJR</v>
          </cell>
          <cell r="E1088" t="str">
            <v>sikaflex-15 lm sl 4.5gl</v>
          </cell>
        </row>
        <row r="1089">
          <cell r="D1089" t="str">
            <v>1SKJS</v>
          </cell>
          <cell r="E1089" t="str">
            <v>sika boom 250cc</v>
          </cell>
        </row>
        <row r="1090">
          <cell r="D1090" t="str">
            <v>1SKJT</v>
          </cell>
          <cell r="E1090" t="str">
            <v>sikarod de Ø 1/4" (6mm) x 1,700m</v>
          </cell>
        </row>
        <row r="1091">
          <cell r="D1091" t="str">
            <v>1SKJU</v>
          </cell>
          <cell r="E1091" t="str">
            <v>sikarod de Ø 3/8" (10mm) x 1,097m</v>
          </cell>
        </row>
        <row r="1092">
          <cell r="D1092" t="str">
            <v>1SKJV</v>
          </cell>
          <cell r="E1092" t="str">
            <v>sikarod de Ø 5/8" (16mm) x472m</v>
          </cell>
        </row>
        <row r="1093">
          <cell r="D1093" t="str">
            <v>1SKJW</v>
          </cell>
          <cell r="E1093" t="str">
            <v>sikarod de Ø 7/8" (22mm) x259m</v>
          </cell>
        </row>
        <row r="1094">
          <cell r="D1094" t="str">
            <v>1SKJX</v>
          </cell>
          <cell r="E1094" t="str">
            <v>sikarod de Ø 1 1/4" (32mm) x152</v>
          </cell>
        </row>
        <row r="1095">
          <cell r="D1095" t="str">
            <v>1SKJY</v>
          </cell>
          <cell r="E1095" t="str">
            <v>sika swell s2 300cc</v>
          </cell>
        </row>
        <row r="1096">
          <cell r="D1096" t="str">
            <v>1SKKU</v>
          </cell>
          <cell r="E1096" t="str">
            <v>sikadur-combiflex h-20 12.5m</v>
          </cell>
        </row>
        <row r="1097">
          <cell r="D1097" t="str">
            <v>1SKKV</v>
          </cell>
          <cell r="E1097" t="str">
            <v>cinta sika pvc v-15 30m</v>
          </cell>
        </row>
        <row r="1098">
          <cell r="D1098" t="str">
            <v>1SKKW</v>
          </cell>
          <cell r="E1098" t="str">
            <v>cinta sika pvc o-22 15m</v>
          </cell>
        </row>
        <row r="1099">
          <cell r="D1099" t="str">
            <v>1SKKX</v>
          </cell>
          <cell r="E1099" t="str">
            <v>sikadur-combiflex h-10 125.5m</v>
          </cell>
        </row>
        <row r="1100">
          <cell r="D1100" t="str">
            <v>1SKKY</v>
          </cell>
          <cell r="E1100" t="str">
            <v>sikadur-combiflex h-15 12.5m</v>
          </cell>
        </row>
        <row r="1101">
          <cell r="D1101" t="str">
            <v>1SKKZ</v>
          </cell>
          <cell r="E1101" t="str">
            <v>cinta sika pvc v-10 30m</v>
          </cell>
        </row>
        <row r="1102">
          <cell r="D1102" t="str">
            <v>1SKL2</v>
          </cell>
          <cell r="E1102" t="str">
            <v>sarnafil g 476-15 sika 20x2m</v>
          </cell>
        </row>
        <row r="1103">
          <cell r="D1103" t="str">
            <v>1SKL3</v>
          </cell>
          <cell r="E1103" t="str">
            <v>sarnafil s 327-1,5 l white sika 20x2m</v>
          </cell>
        </row>
        <row r="1104">
          <cell r="D1104" t="str">
            <v>1SKL4</v>
          </cell>
          <cell r="E1104" t="str">
            <v>cinta sika pvc v-10 x 30m</v>
          </cell>
        </row>
        <row r="1105">
          <cell r="D1105" t="str">
            <v>1SKL5</v>
          </cell>
          <cell r="E1105" t="str">
            <v>cinta sika pvc o-22 x 15m</v>
          </cell>
        </row>
        <row r="1106">
          <cell r="D1106" t="str">
            <v>1SKN1</v>
          </cell>
          <cell r="E1106" t="str">
            <v>sikaplan 12 dco rollo 1.55 x 20 m</v>
          </cell>
        </row>
        <row r="1107">
          <cell r="D1107" t="str">
            <v>1SKN2</v>
          </cell>
          <cell r="E1107" t="str">
            <v>sikaplan 12 ntr rollo 1.55 x 20m</v>
          </cell>
        </row>
        <row r="1108">
          <cell r="D1108" t="str">
            <v>1SKN3</v>
          </cell>
          <cell r="E1108" t="str">
            <v>sikaplan nt rollo por 1.80x100m</v>
          </cell>
        </row>
        <row r="1109">
          <cell r="D1109" t="str">
            <v>1SKÑ1</v>
          </cell>
          <cell r="E1109" t="str">
            <v xml:space="preserve">rodillo de puas </v>
          </cell>
        </row>
        <row r="1110">
          <cell r="D1110" t="str">
            <v>1SKÑ2</v>
          </cell>
          <cell r="E1110" t="str">
            <v xml:space="preserve">pistola anchorfix-4 </v>
          </cell>
        </row>
        <row r="1111">
          <cell r="D1111" t="str">
            <v>1SKÑ3</v>
          </cell>
          <cell r="E1111" t="str">
            <v>pistola ultraflow catridge para cartucho de 300ml</v>
          </cell>
        </row>
        <row r="1112">
          <cell r="D1112" t="str">
            <v>1SKÑ4</v>
          </cell>
          <cell r="E1112" t="str">
            <v>pistola ultraflow combi para salchicha de 600ml</v>
          </cell>
        </row>
        <row r="1113">
          <cell r="D1113" t="str">
            <v>1SKÑ5</v>
          </cell>
          <cell r="E1113" t="str">
            <v>plancha para soldar cinta sika pvc</v>
          </cell>
        </row>
        <row r="1114">
          <cell r="D1114" t="str">
            <v>1SKP1</v>
          </cell>
          <cell r="E1114" t="str">
            <v>sikamanto 3mm liso x 10m2</v>
          </cell>
        </row>
        <row r="1115">
          <cell r="D1115" t="str">
            <v>1SKP2</v>
          </cell>
          <cell r="E1115" t="str">
            <v>sikamanto 3mm aluminio x 10m2</v>
          </cell>
        </row>
        <row r="1116">
          <cell r="D1116" t="str">
            <v>1SKP3</v>
          </cell>
          <cell r="E1116" t="str">
            <v>sikamanto 3mm poliester x 10m2</v>
          </cell>
        </row>
        <row r="1117">
          <cell r="D1117" t="str">
            <v>1ZK01</v>
          </cell>
          <cell r="E1117" t="str">
            <v>zocalo media caña fibra de vidrio</v>
          </cell>
        </row>
        <row r="1118">
          <cell r="D1118" t="str">
            <v>1ZZ01</v>
          </cell>
          <cell r="E1118" t="str">
            <v>arbustos altura 1.50m</v>
          </cell>
        </row>
        <row r="1119">
          <cell r="D1119" t="str">
            <v>20066</v>
          </cell>
          <cell r="E1119" t="str">
            <v>mo instalacion puertas metalicas / madera</v>
          </cell>
        </row>
        <row r="1120">
          <cell r="D1120" t="str">
            <v>20067</v>
          </cell>
          <cell r="E1120" t="str">
            <v>mo instalacion flanche / canal</v>
          </cell>
        </row>
        <row r="1121">
          <cell r="D1121" t="str">
            <v>20068</v>
          </cell>
          <cell r="E1121" t="str">
            <v>mo doblado lamina</v>
          </cell>
        </row>
        <row r="1122">
          <cell r="D1122" t="str">
            <v>21111</v>
          </cell>
          <cell r="E1122" t="str">
            <v>mo ayudante</v>
          </cell>
        </row>
        <row r="1123">
          <cell r="D1123" t="str">
            <v>21116</v>
          </cell>
          <cell r="E1123" t="str">
            <v>mo transporte interno cemento</v>
          </cell>
        </row>
        <row r="1124">
          <cell r="D1124" t="str">
            <v>21117</v>
          </cell>
          <cell r="E1124" t="str">
            <v>mo descargue de cemento</v>
          </cell>
        </row>
        <row r="1125">
          <cell r="D1125" t="str">
            <v>21118</v>
          </cell>
          <cell r="E1125" t="str">
            <v>mo acarreo interno de material de playa y agregados</v>
          </cell>
        </row>
        <row r="1126">
          <cell r="D1126" t="str">
            <v>21119</v>
          </cell>
          <cell r="E1126" t="str">
            <v>mo salario minimo</v>
          </cell>
        </row>
        <row r="1127">
          <cell r="D1127" t="str">
            <v>21121</v>
          </cell>
          <cell r="E1127" t="str">
            <v>mo oficial obra negra</v>
          </cell>
        </row>
        <row r="1128">
          <cell r="D1128" t="str">
            <v>21139</v>
          </cell>
          <cell r="E1128" t="str">
            <v>comsion de topografia con equipo</v>
          </cell>
        </row>
        <row r="1129">
          <cell r="D1129" t="str">
            <v>21271</v>
          </cell>
          <cell r="E1129" t="str">
            <v>mo grano lavado</v>
          </cell>
        </row>
        <row r="1130">
          <cell r="D1130" t="str">
            <v>22129</v>
          </cell>
          <cell r="E1130" t="str">
            <v>mo transporte interno mortero</v>
          </cell>
        </row>
        <row r="1131">
          <cell r="D1131" t="str">
            <v>22132</v>
          </cell>
          <cell r="E1131" t="str">
            <v>mo preparacion concreto</v>
          </cell>
        </row>
        <row r="1132">
          <cell r="D1132" t="str">
            <v>22139</v>
          </cell>
          <cell r="E1132" t="str">
            <v>mo transporte interno concreto</v>
          </cell>
        </row>
        <row r="1133">
          <cell r="D1133" t="str">
            <v>22561</v>
          </cell>
          <cell r="E1133" t="str">
            <v>mo curador concreto</v>
          </cell>
        </row>
        <row r="1134">
          <cell r="D1134" t="str">
            <v>22711</v>
          </cell>
          <cell r="E1134" t="str">
            <v>mo desmoldante</v>
          </cell>
        </row>
        <row r="1135">
          <cell r="D1135" t="str">
            <v>23131</v>
          </cell>
          <cell r="E1135" t="str">
            <v>mo transporte interno de tuberia</v>
          </cell>
        </row>
        <row r="1136">
          <cell r="D1136" t="str">
            <v>23321</v>
          </cell>
          <cell r="E1136" t="str">
            <v>mo instalacion de tuberia</v>
          </cell>
        </row>
        <row r="1137">
          <cell r="D1137" t="str">
            <v>24151</v>
          </cell>
          <cell r="E1137" t="str">
            <v>mo operario concretadora</v>
          </cell>
        </row>
        <row r="1138">
          <cell r="D1138" t="str">
            <v>2512A</v>
          </cell>
          <cell r="E1138" t="str">
            <v>mo transporte interno hierro horizontal o vertical</v>
          </cell>
        </row>
        <row r="1139">
          <cell r="D1139" t="str">
            <v>2512O</v>
          </cell>
          <cell r="E1139" t="str">
            <v>mo colocacion acero refuerzo</v>
          </cell>
        </row>
        <row r="1140">
          <cell r="D1140" t="str">
            <v>2512P</v>
          </cell>
          <cell r="E1140" t="str">
            <v>mo transporte interno hierro horizontal o vertical</v>
          </cell>
        </row>
        <row r="1141">
          <cell r="D1141" t="str">
            <v>2512Q</v>
          </cell>
          <cell r="E1141" t="str">
            <v>mo transporte interno baldosa de grano</v>
          </cell>
        </row>
        <row r="1142">
          <cell r="D1142" t="str">
            <v>2512R</v>
          </cell>
          <cell r="E1142" t="str">
            <v>mo botada cachaza</v>
          </cell>
        </row>
        <row r="1143">
          <cell r="D1143" t="str">
            <v>25A71</v>
          </cell>
          <cell r="E1143" t="str">
            <v>mo colocacion malla electrosoldada</v>
          </cell>
        </row>
        <row r="1144">
          <cell r="D1144" t="str">
            <v>25A72</v>
          </cell>
          <cell r="E1144" t="str">
            <v>mo corte y figuracion</v>
          </cell>
        </row>
        <row r="1145">
          <cell r="D1145" t="str">
            <v>26311</v>
          </cell>
          <cell r="E1145" t="str">
            <v>mo pega piso en piedra</v>
          </cell>
        </row>
        <row r="1146">
          <cell r="D1146" t="str">
            <v>26312</v>
          </cell>
          <cell r="E1146" t="str">
            <v>mo instalacion piedra tipo vallado</v>
          </cell>
        </row>
        <row r="1147">
          <cell r="D1147" t="str">
            <v>26321</v>
          </cell>
          <cell r="E1147" t="str">
            <v>mo instalacion zocalo en ceramica y porcelanato</v>
          </cell>
        </row>
        <row r="1148">
          <cell r="D1148" t="str">
            <v>26322</v>
          </cell>
          <cell r="E1148" t="str">
            <v>mo vaciado zocalo media caña grano pulido</v>
          </cell>
        </row>
        <row r="1149">
          <cell r="D1149" t="str">
            <v>26323</v>
          </cell>
          <cell r="E1149" t="str">
            <v xml:space="preserve">mo pega zocalo recto en piedra </v>
          </cell>
        </row>
        <row r="1150">
          <cell r="D1150" t="str">
            <v>26324</v>
          </cell>
          <cell r="E1150" t="str">
            <v>mo vaciado faja grano pulido 13-19cm</v>
          </cell>
        </row>
        <row r="1151">
          <cell r="D1151" t="str">
            <v>26325</v>
          </cell>
          <cell r="E1151" t="str">
            <v>mo vaciado grano pulido meson/lavaescobas</v>
          </cell>
        </row>
        <row r="1152">
          <cell r="D1152" t="str">
            <v>26326</v>
          </cell>
          <cell r="E1152" t="str">
            <v>mo vaciado faja grano pulido 50-70cm</v>
          </cell>
        </row>
        <row r="1153">
          <cell r="D1153" t="str">
            <v>26351</v>
          </cell>
          <cell r="E1153" t="str">
            <v>mo pega piso en gres</v>
          </cell>
        </row>
        <row r="1154">
          <cell r="D1154" t="str">
            <v>26352</v>
          </cell>
          <cell r="E1154" t="str">
            <v>mo gres para peldaños con nariz</v>
          </cell>
        </row>
        <row r="1155">
          <cell r="D1155" t="str">
            <v>26C21</v>
          </cell>
          <cell r="E1155" t="str">
            <v>mo instalacion puerta metal</v>
          </cell>
        </row>
        <row r="1156">
          <cell r="D1156" t="str">
            <v>26C22</v>
          </cell>
          <cell r="E1156" t="str">
            <v>mo instalacion puerta corta fuego</v>
          </cell>
        </row>
        <row r="1157">
          <cell r="D1157" t="str">
            <v>27121</v>
          </cell>
          <cell r="E1157" t="str">
            <v>mo colocacion malla electrosoldada</v>
          </cell>
        </row>
        <row r="1158">
          <cell r="D1158" t="str">
            <v>27131</v>
          </cell>
          <cell r="E1158" t="str">
            <v>mo instalacion manto impermeabilizacion</v>
          </cell>
        </row>
        <row r="1159">
          <cell r="D1159" t="str">
            <v>28111</v>
          </cell>
          <cell r="E1159" t="str">
            <v>mo transporte interno bloque</v>
          </cell>
        </row>
        <row r="1160">
          <cell r="D1160" t="str">
            <v>28141</v>
          </cell>
          <cell r="E1160" t="str">
            <v>mo pega bloque</v>
          </cell>
        </row>
        <row r="1161">
          <cell r="D1161" t="str">
            <v>28142</v>
          </cell>
          <cell r="E1161" t="str">
            <v>mo pega bloque</v>
          </cell>
        </row>
        <row r="1162">
          <cell r="D1162" t="str">
            <v>28191</v>
          </cell>
          <cell r="E1162" t="str">
            <v>mo transporte de prefabricados</v>
          </cell>
        </row>
        <row r="1163">
          <cell r="D1163" t="str">
            <v>28211</v>
          </cell>
          <cell r="E1163" t="str">
            <v>mo transporte interno ladrillo</v>
          </cell>
        </row>
        <row r="1164">
          <cell r="D1164" t="str">
            <v>28411</v>
          </cell>
          <cell r="E1164" t="str">
            <v xml:space="preserve">mo ladrillo 10x20x40cm sucio longitud menor a 0.60m </v>
          </cell>
        </row>
        <row r="1165">
          <cell r="D1165" t="str">
            <v>28412</v>
          </cell>
          <cell r="E1165" t="str">
            <v>mo ladrilo 12x20x40cm sucio longitud menor a 0.60m</v>
          </cell>
        </row>
        <row r="1166">
          <cell r="D1166" t="str">
            <v>28413</v>
          </cell>
          <cell r="E1166" t="str">
            <v>mo ladrilo 6x12x24cm revitado una cara longitud menor a 0.60m</v>
          </cell>
        </row>
        <row r="1167">
          <cell r="D1167" t="str">
            <v>28414</v>
          </cell>
          <cell r="E1167" t="str">
            <v xml:space="preserve">mo chapa 6x12x24cm </v>
          </cell>
        </row>
        <row r="1168">
          <cell r="D1168" t="str">
            <v>28415</v>
          </cell>
          <cell r="E1168" t="str">
            <v>mo chapa 6x12x24cm longitud menor a 0.60m</v>
          </cell>
        </row>
        <row r="1169">
          <cell r="D1169" t="str">
            <v>28417</v>
          </cell>
          <cell r="E1169" t="str">
            <v>mo ladrillo 10x20x40cm sucio</v>
          </cell>
        </row>
        <row r="1170">
          <cell r="D1170" t="str">
            <v>28418</v>
          </cell>
          <cell r="E1170" t="str">
            <v>mo ladrillo 12x20x40cm sucio</v>
          </cell>
        </row>
        <row r="1171">
          <cell r="D1171" t="str">
            <v>28419</v>
          </cell>
          <cell r="E1171" t="str">
            <v>mo chapa catalan</v>
          </cell>
        </row>
        <row r="1172">
          <cell r="D1172" t="str">
            <v>29111</v>
          </cell>
          <cell r="E1172" t="str">
            <v>mo instalacion de cerradura</v>
          </cell>
        </row>
        <row r="1173">
          <cell r="D1173" t="str">
            <v>29141</v>
          </cell>
          <cell r="E1173" t="str">
            <v>mo instalacion de tope puerta</v>
          </cell>
        </row>
        <row r="1174">
          <cell r="D1174" t="str">
            <v>29211</v>
          </cell>
          <cell r="E1174" t="str">
            <v>mo prestaciones sociales</v>
          </cell>
        </row>
        <row r="1175">
          <cell r="D1175" t="str">
            <v>2A001</v>
          </cell>
          <cell r="E1175" t="str">
            <v>aseo apartamentos</v>
          </cell>
        </row>
        <row r="1176">
          <cell r="D1176" t="str">
            <v>2A112</v>
          </cell>
          <cell r="E1176" t="str">
            <v>mo localizacion y replanteo estructuras</v>
          </cell>
        </row>
        <row r="1177">
          <cell r="D1177" t="str">
            <v>2A113</v>
          </cell>
          <cell r="E1177" t="str">
            <v>mo localizacion y replanteo urbanismo</v>
          </cell>
        </row>
        <row r="1178">
          <cell r="D1178" t="str">
            <v>2A114</v>
          </cell>
          <cell r="E1178" t="str">
            <v>comision de topografia</v>
          </cell>
        </row>
        <row r="1179">
          <cell r="D1179" t="str">
            <v>2A411</v>
          </cell>
          <cell r="E1179" t="str">
            <v>mo excavacion manual</v>
          </cell>
        </row>
        <row r="1180">
          <cell r="D1180" t="str">
            <v>2A412</v>
          </cell>
          <cell r="E1180" t="str">
            <v>mo excavacion manual trincheras</v>
          </cell>
        </row>
        <row r="1181">
          <cell r="D1181" t="str">
            <v>2A461</v>
          </cell>
          <cell r="E1181" t="str">
            <v>mo transporte interno de material proveniente de las excavaciones</v>
          </cell>
        </row>
        <row r="1182">
          <cell r="D1182" t="str">
            <v>2A462</v>
          </cell>
          <cell r="E1182" t="str">
            <v>mo transporte material granular</v>
          </cell>
        </row>
        <row r="1183">
          <cell r="D1183" t="str">
            <v>2A581</v>
          </cell>
          <cell r="E1183" t="str">
            <v>mo llenos manuales compactados</v>
          </cell>
        </row>
        <row r="1184">
          <cell r="D1184" t="str">
            <v>2A671</v>
          </cell>
          <cell r="E1184" t="str">
            <v>mo instalacion de cuneta</v>
          </cell>
        </row>
        <row r="1185">
          <cell r="D1185" t="str">
            <v>2A851</v>
          </cell>
          <cell r="E1185" t="str">
            <v>mo instalacion cerramiento provisional en tela verde</v>
          </cell>
        </row>
        <row r="1186">
          <cell r="D1186" t="str">
            <v>2B311</v>
          </cell>
          <cell r="E1186" t="str">
            <v>mo excavacion pilas 0-2 m</v>
          </cell>
        </row>
        <row r="1187">
          <cell r="D1187" t="str">
            <v>2B312</v>
          </cell>
          <cell r="E1187" t="str">
            <v>mo excavacion pilas 2-4 m</v>
          </cell>
        </row>
        <row r="1188">
          <cell r="D1188" t="str">
            <v>2B313</v>
          </cell>
          <cell r="E1188" t="str">
            <v>mo excavacion pilas 4-6 m</v>
          </cell>
        </row>
        <row r="1189">
          <cell r="D1189" t="str">
            <v>2B314</v>
          </cell>
          <cell r="E1189" t="str">
            <v>mo excavacion pilas 6-8 m</v>
          </cell>
        </row>
        <row r="1190">
          <cell r="D1190" t="str">
            <v>2B315</v>
          </cell>
          <cell r="E1190" t="str">
            <v>mo excavacion pilas 8-10 m</v>
          </cell>
        </row>
        <row r="1191">
          <cell r="D1191" t="str">
            <v>2B316</v>
          </cell>
          <cell r="E1191" t="str">
            <v>mo excavacion pilas 10-12 m</v>
          </cell>
        </row>
        <row r="1192">
          <cell r="D1192" t="str">
            <v>2B317</v>
          </cell>
          <cell r="E1192" t="str">
            <v>mo excavacion pilas 12-14 m</v>
          </cell>
        </row>
        <row r="1193">
          <cell r="D1193" t="str">
            <v>2B318</v>
          </cell>
          <cell r="E1193" t="str">
            <v>mo excavacion pilas 14-16 m</v>
          </cell>
        </row>
        <row r="1194">
          <cell r="D1194" t="str">
            <v>2B319</v>
          </cell>
          <cell r="E1194" t="str">
            <v>mo excavacion pilas 16-18 m</v>
          </cell>
        </row>
        <row r="1195">
          <cell r="D1195" t="str">
            <v>2B320</v>
          </cell>
          <cell r="E1195" t="str">
            <v>mo excavacion pilas 18-20 m</v>
          </cell>
        </row>
        <row r="1196">
          <cell r="D1196" t="str">
            <v>2B321</v>
          </cell>
          <cell r="E1196" t="str">
            <v>mo excavacion pilas 20-22 m</v>
          </cell>
        </row>
        <row r="1197">
          <cell r="D1197" t="str">
            <v>2B322</v>
          </cell>
          <cell r="E1197" t="str">
            <v>mo excavacion pilas 22-24 m</v>
          </cell>
        </row>
        <row r="1198">
          <cell r="D1198" t="str">
            <v>2B323</v>
          </cell>
          <cell r="E1198" t="str">
            <v>mo excavacion pilas 24-26 m</v>
          </cell>
        </row>
        <row r="1199">
          <cell r="D1199" t="str">
            <v>2B341</v>
          </cell>
          <cell r="E1199" t="str">
            <v>mo vaciado pilas</v>
          </cell>
        </row>
        <row r="1200">
          <cell r="D1200" t="str">
            <v>2B372</v>
          </cell>
          <cell r="E1200" t="str">
            <v>mo vaciado anillos en pilas</v>
          </cell>
        </row>
        <row r="1201">
          <cell r="D1201" t="str">
            <v>2B651</v>
          </cell>
          <cell r="E1201" t="str">
            <v>mo vaciado de pedestales en concreto</v>
          </cell>
        </row>
        <row r="1202">
          <cell r="D1202" t="str">
            <v>2B728</v>
          </cell>
          <cell r="E1202" t="str">
            <v>mo vaciado de zapatas</v>
          </cell>
        </row>
        <row r="1203">
          <cell r="D1203" t="str">
            <v>2B729</v>
          </cell>
          <cell r="E1203" t="str">
            <v>mo vaciado vigas de fundacion</v>
          </cell>
        </row>
        <row r="1204">
          <cell r="D1204" t="str">
            <v>2B730</v>
          </cell>
          <cell r="E1204" t="str">
            <v>mo vaciado bordillos de concreto</v>
          </cell>
        </row>
        <row r="1205">
          <cell r="D1205" t="str">
            <v>2C331</v>
          </cell>
          <cell r="E1205" t="str">
            <v>mo armado y vaciado carcamo</v>
          </cell>
        </row>
        <row r="1206">
          <cell r="D1206" t="str">
            <v>2C489</v>
          </cell>
          <cell r="E1206" t="str">
            <v>mo instalacion geotextil incluye transporte</v>
          </cell>
        </row>
        <row r="1207">
          <cell r="D1207" t="str">
            <v>2CD11</v>
          </cell>
          <cell r="E1207" t="str">
            <v>descapote manual</v>
          </cell>
        </row>
        <row r="1208">
          <cell r="D1208" t="str">
            <v>2CD12</v>
          </cell>
          <cell r="E1208" t="str">
            <v>excavacion manual</v>
          </cell>
        </row>
        <row r="1209">
          <cell r="D1209" t="str">
            <v>2CD13</v>
          </cell>
          <cell r="E1209" t="str">
            <v>replanteo</v>
          </cell>
        </row>
        <row r="1210">
          <cell r="D1210" t="str">
            <v>2CD14</v>
          </cell>
          <cell r="E1210" t="str">
            <v>cerramiento en polisombra</v>
          </cell>
        </row>
        <row r="1211">
          <cell r="D1211" t="str">
            <v>2CD15</v>
          </cell>
          <cell r="E1211" t="str">
            <v>cerramiento en tabla</v>
          </cell>
        </row>
        <row r="1212">
          <cell r="D1212" t="str">
            <v>2CD16</v>
          </cell>
          <cell r="E1212" t="str">
            <v>desmonte en cubierta</v>
          </cell>
        </row>
        <row r="1213">
          <cell r="D1213" t="str">
            <v>2CD17</v>
          </cell>
          <cell r="E1213" t="str">
            <v>desmonte de entramado de cubierta</v>
          </cell>
        </row>
        <row r="1214">
          <cell r="D1214" t="str">
            <v>2CD18</v>
          </cell>
          <cell r="E1214" t="str">
            <v>demolicion muros en bloque 0.15</v>
          </cell>
        </row>
        <row r="1215">
          <cell r="D1215" t="str">
            <v>2CD19</v>
          </cell>
          <cell r="E1215" t="str">
            <v>demolicion muros en tolete 0.15</v>
          </cell>
        </row>
        <row r="1216">
          <cell r="D1216" t="str">
            <v>2CD1A</v>
          </cell>
          <cell r="E1216" t="str">
            <v>demolicion placas eligeradas 0.15</v>
          </cell>
        </row>
        <row r="1217">
          <cell r="D1217" t="str">
            <v>2CD1B</v>
          </cell>
          <cell r="E1217" t="str">
            <v>demolicion placas contrapiso</v>
          </cell>
        </row>
        <row r="1218">
          <cell r="D1218" t="str">
            <v>2CD1C</v>
          </cell>
          <cell r="E1218" t="str">
            <v>demolicion placas macizas 0.15</v>
          </cell>
        </row>
        <row r="1219">
          <cell r="D1219" t="str">
            <v>2CD1D</v>
          </cell>
          <cell r="E1219" t="str">
            <v>demolicion vigas y columnas</v>
          </cell>
        </row>
        <row r="1220">
          <cell r="D1220" t="str">
            <v>2CD21</v>
          </cell>
          <cell r="E1220" t="str">
            <v>tablero parcial trifasico 12 circuitos</v>
          </cell>
        </row>
        <row r="1221">
          <cell r="D1221" t="str">
            <v>2CD22</v>
          </cell>
          <cell r="E1221" t="str">
            <v>salida trifasica pvc</v>
          </cell>
        </row>
        <row r="1222">
          <cell r="D1222" t="str">
            <v>2CD23</v>
          </cell>
          <cell r="E1222" t="str">
            <v>salida bifasica pvc</v>
          </cell>
        </row>
        <row r="1223">
          <cell r="D1223" t="str">
            <v>2CD31</v>
          </cell>
          <cell r="E1223" t="str">
            <v>estuco</v>
          </cell>
        </row>
        <row r="1224">
          <cell r="D1224" t="str">
            <v>2CD32</v>
          </cell>
          <cell r="E1224" t="str">
            <v>filos y dilataciones</v>
          </cell>
        </row>
        <row r="1225">
          <cell r="D1225" t="str">
            <v>2CD33</v>
          </cell>
          <cell r="E1225" t="str">
            <v>vinilo 3 manos</v>
          </cell>
        </row>
        <row r="1226">
          <cell r="D1226" t="str">
            <v>2CD34</v>
          </cell>
          <cell r="E1226" t="str">
            <v>graniplast</v>
          </cell>
        </row>
        <row r="1227">
          <cell r="D1227" t="str">
            <v>2CD35</v>
          </cell>
          <cell r="E1227" t="str">
            <v>lavado e impremeablilizacion fachada</v>
          </cell>
        </row>
        <row r="1228">
          <cell r="D1228" t="str">
            <v>2CD41</v>
          </cell>
          <cell r="E1228" t="str">
            <v xml:space="preserve">tu beria dos desagües </v>
          </cell>
        </row>
        <row r="1229">
          <cell r="D1229" t="str">
            <v>2CD42</v>
          </cell>
          <cell r="E1229" t="str">
            <v>tuberia sanitaria pvc 4"</v>
          </cell>
        </row>
        <row r="1230">
          <cell r="D1230" t="str">
            <v>2CD43</v>
          </cell>
          <cell r="E1230" t="str">
            <v>cajas de inspeccion base y tapa 80x80</v>
          </cell>
        </row>
        <row r="1231">
          <cell r="D1231" t="str">
            <v>2CD51</v>
          </cell>
          <cell r="E1231" t="str">
            <v>filos y dilataciones mortero</v>
          </cell>
        </row>
        <row r="1232">
          <cell r="D1232" t="str">
            <v>2CD52</v>
          </cell>
          <cell r="E1232" t="str">
            <v>pañete liso pared 1:5</v>
          </cell>
        </row>
        <row r="1233">
          <cell r="D1233" t="str">
            <v>2CD53</v>
          </cell>
          <cell r="E1233" t="str">
            <v>pañete liso techos 1:5</v>
          </cell>
        </row>
        <row r="1234">
          <cell r="D1234" t="str">
            <v>2CD54</v>
          </cell>
          <cell r="E1234" t="str">
            <v>pañete liso impermeabilizado de muros 1:30</v>
          </cell>
        </row>
        <row r="1235">
          <cell r="D1235" t="str">
            <v>2CD61</v>
          </cell>
          <cell r="E1235" t="str">
            <v>concreto ciclopeo</v>
          </cell>
        </row>
        <row r="1236">
          <cell r="D1236" t="str">
            <v>2CD62</v>
          </cell>
          <cell r="E1236" t="str">
            <v>zapatas</v>
          </cell>
        </row>
        <row r="1237">
          <cell r="D1237" t="str">
            <v>2CD63</v>
          </cell>
          <cell r="E1237" t="str">
            <v>viga amarre en concreto</v>
          </cell>
        </row>
        <row r="1238">
          <cell r="D1238" t="str">
            <v>2CD64</v>
          </cell>
          <cell r="E1238" t="str">
            <v xml:space="preserve">columnas </v>
          </cell>
        </row>
        <row r="1239">
          <cell r="D1239" t="str">
            <v>2CD65</v>
          </cell>
          <cell r="E1239" t="str">
            <v>escalera maciza un tramo</v>
          </cell>
        </row>
        <row r="1240">
          <cell r="D1240" t="str">
            <v>2CD66</v>
          </cell>
          <cell r="E1240" t="str">
            <v>tanque subterraneo</v>
          </cell>
        </row>
        <row r="1241">
          <cell r="D1241" t="str">
            <v>2CD67</v>
          </cell>
          <cell r="E1241" t="str">
            <v>vigas aereas</v>
          </cell>
        </row>
        <row r="1242">
          <cell r="D1242" t="str">
            <v>2CD68</v>
          </cell>
          <cell r="E1242" t="str">
            <v>losa maciza h/0.10</v>
          </cell>
        </row>
        <row r="1243">
          <cell r="D1243" t="str">
            <v>2CD69</v>
          </cell>
          <cell r="E1243" t="str">
            <v>acero de refuerzo 420 mpa</v>
          </cell>
        </row>
        <row r="1244">
          <cell r="D1244" t="str">
            <v>2CD71</v>
          </cell>
          <cell r="E1244" t="str">
            <v>salida suministro de agua fria pvc</v>
          </cell>
        </row>
        <row r="1245">
          <cell r="D1245" t="str">
            <v>2CD72</v>
          </cell>
          <cell r="E1245" t="str">
            <v>salida suministro de agua caliente pvc</v>
          </cell>
        </row>
        <row r="1246">
          <cell r="D1246" t="str">
            <v>2CD73</v>
          </cell>
          <cell r="E1246" t="str">
            <v>salida desagüe pvc 4"</v>
          </cell>
        </row>
        <row r="1247">
          <cell r="D1247" t="str">
            <v>2CD74</v>
          </cell>
          <cell r="E1247" t="str">
            <v>instalacion aparato sanitario</v>
          </cell>
        </row>
        <row r="1248">
          <cell r="D1248" t="str">
            <v>2CD81</v>
          </cell>
          <cell r="E1248" t="str">
            <v>mamposteria bloque 5</v>
          </cell>
        </row>
        <row r="1249">
          <cell r="D1249" t="str">
            <v>2CD82</v>
          </cell>
          <cell r="E1249" t="str">
            <v>mo muro ladrillo estructural</v>
          </cell>
        </row>
        <row r="1250">
          <cell r="D1250" t="str">
            <v>2CD83</v>
          </cell>
          <cell r="E1250" t="str">
            <v>bloque concreto e=0.20</v>
          </cell>
        </row>
        <row r="1251">
          <cell r="D1251" t="str">
            <v>2CD84</v>
          </cell>
          <cell r="E1251" t="str">
            <v>m.o. dintel concreto 15x20</v>
          </cell>
        </row>
        <row r="1252">
          <cell r="D1252" t="str">
            <v>2CD85</v>
          </cell>
          <cell r="E1252" t="str">
            <v>mo alfajia ladrillo estructural</v>
          </cell>
        </row>
        <row r="1253">
          <cell r="D1253" t="str">
            <v>2CD86</v>
          </cell>
          <cell r="E1253" t="str">
            <v xml:space="preserve">mesones en concreto fundidos en sitio </v>
          </cell>
        </row>
        <row r="1254">
          <cell r="D1254" t="str">
            <v>2CD87</v>
          </cell>
          <cell r="E1254" t="str">
            <v>muro yeso carton doble cara</v>
          </cell>
        </row>
        <row r="1255">
          <cell r="D1255" t="str">
            <v>2CD88</v>
          </cell>
          <cell r="E1255" t="str">
            <v>muro fibrocemento una cara</v>
          </cell>
        </row>
        <row r="1256">
          <cell r="D1256" t="str">
            <v>2CD89</v>
          </cell>
          <cell r="E1256" t="str">
            <v>mo muro ladrillo bocadillo</v>
          </cell>
        </row>
        <row r="1257">
          <cell r="D1257" t="str">
            <v>2CD8A</v>
          </cell>
          <cell r="E1257" t="str">
            <v>m.o. dintel concreto 0.12x0.20</v>
          </cell>
        </row>
        <row r="1258">
          <cell r="D1258" t="str">
            <v>2CD8B</v>
          </cell>
          <cell r="E1258" t="str">
            <v>m.o. dintel concreto 0.09x0.20</v>
          </cell>
        </row>
        <row r="1259">
          <cell r="D1259" t="str">
            <v>2CD8C</v>
          </cell>
          <cell r="E1259" t="str">
            <v>m.o. dintel concreto 0.07x0.20</v>
          </cell>
        </row>
        <row r="1260">
          <cell r="D1260" t="str">
            <v>2CD8D</v>
          </cell>
          <cell r="E1260" t="str">
            <v>mo muro bloque no. 5</v>
          </cell>
        </row>
        <row r="1261">
          <cell r="D1261" t="str">
            <v>2CD8E</v>
          </cell>
          <cell r="E1261" t="str">
            <v>mo muro bloque 15x20x40</v>
          </cell>
        </row>
        <row r="1262">
          <cell r="D1262" t="str">
            <v>2CD8F</v>
          </cell>
          <cell r="E1262" t="str">
            <v>mo muro bloque 10x20x40</v>
          </cell>
        </row>
        <row r="1263">
          <cell r="D1263" t="str">
            <v>2CD8G</v>
          </cell>
          <cell r="E1263" t="str">
            <v>mo muro bloque 20x20x40</v>
          </cell>
        </row>
        <row r="1264">
          <cell r="D1264" t="str">
            <v>2CD8H</v>
          </cell>
          <cell r="E1264" t="str">
            <v>mo muro ladrillo 15x20x40</v>
          </cell>
        </row>
        <row r="1265">
          <cell r="D1265" t="str">
            <v>2CD8I</v>
          </cell>
          <cell r="E1265" t="str">
            <v>mo muro ladrillo 12x23x33</v>
          </cell>
        </row>
        <row r="1266">
          <cell r="D1266" t="str">
            <v>2CD8J</v>
          </cell>
          <cell r="E1266" t="str">
            <v>mo calado 20x20</v>
          </cell>
        </row>
        <row r="1267">
          <cell r="D1267" t="str">
            <v>2CD8K</v>
          </cell>
          <cell r="E1267" t="str">
            <v>mo muro bloque gran toscano</v>
          </cell>
        </row>
        <row r="1268">
          <cell r="D1268" t="str">
            <v>2CD90</v>
          </cell>
          <cell r="E1268" t="str">
            <v>mo muro ladrillo catalan</v>
          </cell>
        </row>
        <row r="1269">
          <cell r="D1269" t="str">
            <v>2CD91</v>
          </cell>
          <cell r="E1269" t="str">
            <v>base b-200-extender y compacatar con rana</v>
          </cell>
        </row>
        <row r="1270">
          <cell r="D1270" t="str">
            <v>2CD9A</v>
          </cell>
          <cell r="E1270" t="str">
            <v>mo muro ladrillo catalan - ancho menor a 0.60 m.</v>
          </cell>
        </row>
        <row r="1271">
          <cell r="D1271" t="str">
            <v>2CDA1</v>
          </cell>
          <cell r="E1271" t="str">
            <v>teja fibrocemento perfil 7</v>
          </cell>
        </row>
        <row r="1272">
          <cell r="D1272" t="str">
            <v>2CDA2</v>
          </cell>
          <cell r="E1272" t="str">
            <v>canaleta fibrocemento 90 de 6.00m</v>
          </cell>
        </row>
        <row r="1273">
          <cell r="D1273" t="str">
            <v>2CDA3</v>
          </cell>
          <cell r="E1273" t="str">
            <v>afinado cubiertas planas e=0.08</v>
          </cell>
        </row>
        <row r="1274">
          <cell r="D1274" t="str">
            <v>2CDA4</v>
          </cell>
          <cell r="E1274" t="str">
            <v>manto asfaltico calibre 3mm</v>
          </cell>
        </row>
        <row r="1275">
          <cell r="D1275" t="str">
            <v>2CDB1</v>
          </cell>
          <cell r="E1275" t="str">
            <v>fabricacion estructura metalica</v>
          </cell>
        </row>
        <row r="1276">
          <cell r="D1276" t="str">
            <v>2CDB2</v>
          </cell>
          <cell r="E1276" t="str">
            <v>montaje estructura metalica</v>
          </cell>
        </row>
        <row r="1277">
          <cell r="D1277" t="str">
            <v>2CDC1</v>
          </cell>
          <cell r="E1277" t="str">
            <v>enchape ceramica piso/muro</v>
          </cell>
        </row>
        <row r="1278">
          <cell r="D1278" t="str">
            <v>2CDC2</v>
          </cell>
          <cell r="E1278" t="str">
            <v>mo piso porcelanato</v>
          </cell>
        </row>
        <row r="1279">
          <cell r="D1279" t="str">
            <v>2CDD1</v>
          </cell>
          <cell r="E1279" t="str">
            <v>retiro sobrantes tierra</v>
          </cell>
        </row>
        <row r="1280">
          <cell r="D1280" t="str">
            <v>2CDD2</v>
          </cell>
          <cell r="E1280" t="str">
            <v>placa de cimentacion aligerada</v>
          </cell>
        </row>
        <row r="1281">
          <cell r="D1281" t="str">
            <v>2CDD3</v>
          </cell>
          <cell r="E1281" t="str">
            <v>base granular recebo comun</v>
          </cell>
        </row>
        <row r="1282">
          <cell r="D1282" t="str">
            <v>2CDD4</v>
          </cell>
          <cell r="E1282" t="str">
            <v>base arena cemento 1:20</v>
          </cell>
        </row>
        <row r="1283">
          <cell r="D1283" t="str">
            <v>2CDD5</v>
          </cell>
          <cell r="E1283" t="str">
            <v>base concreto pobre e=0.05</v>
          </cell>
        </row>
        <row r="1284">
          <cell r="D1284" t="str">
            <v>2CDD6</v>
          </cell>
          <cell r="E1284" t="str">
            <v>placa aligerada flotante concreto 0.90</v>
          </cell>
        </row>
        <row r="1285">
          <cell r="D1285" t="str">
            <v>2CDD7</v>
          </cell>
          <cell r="E1285" t="str">
            <v>mo colocacion adoquin / gramoquin</v>
          </cell>
        </row>
        <row r="1286">
          <cell r="D1286" t="str">
            <v>2CDE1</v>
          </cell>
          <cell r="E1286" t="str">
            <v>aseo general de obra</v>
          </cell>
        </row>
        <row r="1287">
          <cell r="D1287" t="str">
            <v>2CDF1</v>
          </cell>
          <cell r="E1287" t="str">
            <v>granifo fundido y pulido en sitio</v>
          </cell>
        </row>
        <row r="1288">
          <cell r="D1288" t="str">
            <v>2CDF2</v>
          </cell>
          <cell r="E1288" t="str">
            <v>piso y tablon de arcilla</v>
          </cell>
        </row>
        <row r="1289">
          <cell r="D1289" t="str">
            <v>2CDF3</v>
          </cell>
          <cell r="E1289" t="str">
            <v>piso en baldosa</v>
          </cell>
        </row>
        <row r="1290">
          <cell r="D1290" t="str">
            <v>2CDG1</v>
          </cell>
          <cell r="E1290" t="str">
            <v>cañuela concreto 0.20x0.12</v>
          </cell>
        </row>
        <row r="1291">
          <cell r="D1291" t="str">
            <v>2CDG2</v>
          </cell>
          <cell r="E1291" t="str">
            <v>alistado piso mortero 1:30 arena lavada impermeable</v>
          </cell>
        </row>
        <row r="1292">
          <cell r="D1292" t="str">
            <v>2CDG3</v>
          </cell>
          <cell r="E1292" t="str">
            <v>mo piso en mortero</v>
          </cell>
        </row>
        <row r="1293">
          <cell r="D1293" t="str">
            <v>2D15A</v>
          </cell>
          <cell r="E1293" t="str">
            <v>mo armado y vaciado columna</v>
          </cell>
        </row>
        <row r="1294">
          <cell r="D1294" t="str">
            <v>2D259</v>
          </cell>
          <cell r="E1294" t="str">
            <v>mo armado y vaciado muro de contencion en concreto</v>
          </cell>
        </row>
        <row r="1295">
          <cell r="D1295" t="str">
            <v>2D25A</v>
          </cell>
          <cell r="E1295" t="str">
            <v>mo muro vaciado en concreto</v>
          </cell>
        </row>
        <row r="1296">
          <cell r="D1296" t="str">
            <v>2D31A</v>
          </cell>
          <cell r="E1296" t="str">
            <v>mo armado y vaciado losa maciza</v>
          </cell>
        </row>
        <row r="1297">
          <cell r="D1297" t="str">
            <v>2D31C</v>
          </cell>
          <cell r="E1297" t="str">
            <v xml:space="preserve">mo placa sillar en concreto </v>
          </cell>
        </row>
        <row r="1298">
          <cell r="D1298" t="str">
            <v>2D31D</v>
          </cell>
          <cell r="E1298" t="str">
            <v>mo placa dintel en concreto</v>
          </cell>
        </row>
        <row r="1299">
          <cell r="D1299" t="str">
            <v>2D43A</v>
          </cell>
          <cell r="E1299" t="str">
            <v>mo armado y vaciado losa aligerada con caseton recuperable</v>
          </cell>
        </row>
        <row r="1300">
          <cell r="D1300" t="str">
            <v>2D43B</v>
          </cell>
          <cell r="E1300" t="str">
            <v>mo armado y vaciado aligerada por tramos</v>
          </cell>
        </row>
        <row r="1301">
          <cell r="D1301" t="str">
            <v>2D529</v>
          </cell>
          <cell r="E1301" t="str">
            <v>mo vaciado vigas sobre mamposteria</v>
          </cell>
        </row>
        <row r="1302">
          <cell r="D1302" t="str">
            <v>2D621</v>
          </cell>
          <cell r="E1302" t="str">
            <v>mo armado y vaciado escalas en concreto a la vista</v>
          </cell>
        </row>
        <row r="1303">
          <cell r="D1303" t="str">
            <v>2D622</v>
          </cell>
          <cell r="E1303" t="str">
            <v>mo armado y vaciado de escalas en concreto</v>
          </cell>
        </row>
        <row r="1304">
          <cell r="D1304" t="str">
            <v>2D623</v>
          </cell>
          <cell r="E1304" t="str">
            <v>mo armado y vaciado de escalas en concreto sobre terreno</v>
          </cell>
        </row>
        <row r="1305">
          <cell r="D1305" t="str">
            <v>2D831</v>
          </cell>
          <cell r="E1305" t="str">
            <v>mo dovelas mamposteria bloque 20x20x40</v>
          </cell>
        </row>
        <row r="1306">
          <cell r="D1306" t="str">
            <v>2D832</v>
          </cell>
          <cell r="E1306" t="str">
            <v>mo dovelas mamposteria bloque 15x20x40</v>
          </cell>
        </row>
        <row r="1307">
          <cell r="D1307" t="str">
            <v>2D91A</v>
          </cell>
          <cell r="E1307" t="str">
            <v>mo corte y figuracion</v>
          </cell>
        </row>
        <row r="1308">
          <cell r="D1308" t="str">
            <v>2D92A</v>
          </cell>
          <cell r="E1308" t="str">
            <v>mo colocacion acero refuerzo</v>
          </cell>
        </row>
        <row r="1309">
          <cell r="D1309" t="str">
            <v>2D92B</v>
          </cell>
          <cell r="E1309" t="str">
            <v>colocacion parrillas acero refuerzo</v>
          </cell>
        </row>
        <row r="1310">
          <cell r="D1310" t="str">
            <v>2EA11</v>
          </cell>
          <cell r="E1310" t="str">
            <v>mo dovelas mamposteria bloque y ladrillo</v>
          </cell>
        </row>
        <row r="1311">
          <cell r="D1311" t="str">
            <v>2J111</v>
          </cell>
          <cell r="E1311" t="str">
            <v>mo pañete muros interiores</v>
          </cell>
        </row>
        <row r="1312">
          <cell r="D1312" t="str">
            <v>2J112</v>
          </cell>
          <cell r="E1312" t="str">
            <v>mo pañete en cielos</v>
          </cell>
        </row>
        <row r="1313">
          <cell r="D1313" t="str">
            <v>2J113</v>
          </cell>
          <cell r="E1313" t="str">
            <v>mo pañete muros exteriores</v>
          </cell>
        </row>
        <row r="1314">
          <cell r="D1314" t="str">
            <v>2J114</v>
          </cell>
          <cell r="E1314" t="str">
            <v>mo pañete muros exteriores - ancho menor 0.60 m.</v>
          </cell>
        </row>
        <row r="1315">
          <cell r="D1315" t="str">
            <v>2J11A</v>
          </cell>
          <cell r="E1315" t="str">
            <v>mo pañete muros interiores - ancho menor 0.60 m.</v>
          </cell>
        </row>
        <row r="1316">
          <cell r="D1316" t="str">
            <v>2J149</v>
          </cell>
          <cell r="E1316" t="str">
            <v>mo pañete lineales interiores</v>
          </cell>
        </row>
        <row r="1317">
          <cell r="D1317" t="str">
            <v>2J150</v>
          </cell>
          <cell r="E1317" t="str">
            <v>mo pañete lineales exteriores</v>
          </cell>
        </row>
        <row r="1318">
          <cell r="D1318" t="str">
            <v>2J211</v>
          </cell>
          <cell r="E1318" t="str">
            <v>mo enchape baldosin estampillado</v>
          </cell>
        </row>
        <row r="1319">
          <cell r="D1319" t="str">
            <v>2K149</v>
          </cell>
          <cell r="E1319" t="str">
            <v>mo mortero pendientado terraza</v>
          </cell>
        </row>
        <row r="1320">
          <cell r="D1320" t="str">
            <v>2K150</v>
          </cell>
          <cell r="E1320" t="str">
            <v xml:space="preserve">mo mortero de piso </v>
          </cell>
        </row>
        <row r="1321">
          <cell r="D1321" t="str">
            <v>2K151</v>
          </cell>
          <cell r="E1321" t="str">
            <v>mo vaciado piso en concreto e= hasta 15 cm</v>
          </cell>
        </row>
        <row r="1322">
          <cell r="D1322" t="str">
            <v>2K152</v>
          </cell>
          <cell r="E1322" t="str">
            <v>mo vaciado de placa de contrapiso e=0.10 a 0.20 m</v>
          </cell>
        </row>
        <row r="1323">
          <cell r="D1323" t="str">
            <v>2K731</v>
          </cell>
          <cell r="E1323" t="str">
            <v>mo vaciaciado media caña grano lavado</v>
          </cell>
        </row>
        <row r="1324">
          <cell r="D1324" t="str">
            <v>2K799</v>
          </cell>
          <cell r="E1324" t="str">
            <v>mo instalacion de bordillo</v>
          </cell>
        </row>
        <row r="1325">
          <cell r="D1325" t="str">
            <v>2KA11</v>
          </cell>
          <cell r="E1325" t="str">
            <v>mo pisos en arenilla</v>
          </cell>
        </row>
        <row r="1326">
          <cell r="D1326" t="str">
            <v>2KA12</v>
          </cell>
          <cell r="E1326" t="str">
            <v>mo vaciado talon de concreto</v>
          </cell>
        </row>
        <row r="1327">
          <cell r="D1327" t="str">
            <v>2L911</v>
          </cell>
          <cell r="E1327" t="str">
            <v>mo instalacion divisiones baños</v>
          </cell>
        </row>
        <row r="1328">
          <cell r="D1328" t="str">
            <v>2N1A1</v>
          </cell>
          <cell r="E1328" t="str">
            <v xml:space="preserve">mo instalacion de lavadero </v>
          </cell>
        </row>
        <row r="1329">
          <cell r="D1329" t="str">
            <v>2N1A2</v>
          </cell>
          <cell r="E1329" t="str">
            <v>mo instalacion de pozuelo de acero inoxidable</v>
          </cell>
        </row>
        <row r="1330">
          <cell r="D1330" t="str">
            <v>2N1A3</v>
          </cell>
          <cell r="E1330" t="str">
            <v>mo instalacion de griferia</v>
          </cell>
        </row>
        <row r="1331">
          <cell r="D1331" t="str">
            <v>2N1A4</v>
          </cell>
          <cell r="E1331" t="str">
            <v>mo instalacion de canilla</v>
          </cell>
        </row>
        <row r="1332">
          <cell r="D1332" t="str">
            <v>2N291</v>
          </cell>
          <cell r="E1332" t="str">
            <v>mo instalacion accesorios institucionales baños</v>
          </cell>
        </row>
        <row r="1333">
          <cell r="D1333" t="str">
            <v>2N292</v>
          </cell>
          <cell r="E1333" t="str">
            <v>mo instalacion accesorios baños</v>
          </cell>
        </row>
        <row r="1334">
          <cell r="D1334" t="str">
            <v>2N293</v>
          </cell>
          <cell r="E1334" t="str">
            <v>mo instalacion accesorios sencillos baños</v>
          </cell>
        </row>
        <row r="1335">
          <cell r="D1335" t="str">
            <v>2N311</v>
          </cell>
          <cell r="E1335" t="str">
            <v xml:space="preserve">mo colocacion instalacion abasto plastico </v>
          </cell>
        </row>
        <row r="1336">
          <cell r="D1336" t="str">
            <v>2N383</v>
          </cell>
          <cell r="E1336" t="str">
            <v>mo colocacion rejillas en aluminio para piso</v>
          </cell>
        </row>
        <row r="1337">
          <cell r="D1337" t="str">
            <v>2N3B1</v>
          </cell>
          <cell r="E1337" t="str">
            <v>mo instalacion rejilla de ventilacion de gas</v>
          </cell>
        </row>
        <row r="1338">
          <cell r="D1338" t="str">
            <v>2O211</v>
          </cell>
          <cell r="E1338" t="str">
            <v>mo vaciado de andenes en concreto</v>
          </cell>
        </row>
        <row r="1339">
          <cell r="D1339" t="str">
            <v>2O751</v>
          </cell>
          <cell r="E1339" t="str">
            <v>mo topellantas</v>
          </cell>
        </row>
        <row r="1340">
          <cell r="D1340" t="str">
            <v>2P111</v>
          </cell>
          <cell r="E1340" t="str">
            <v>mo estuco</v>
          </cell>
        </row>
        <row r="1341">
          <cell r="D1341" t="str">
            <v>2P112</v>
          </cell>
          <cell r="E1341" t="str">
            <v>mo ranura estuco</v>
          </cell>
        </row>
        <row r="1342">
          <cell r="D1342" t="str">
            <v>2P113</v>
          </cell>
          <cell r="E1342" t="str">
            <v>mo estuco - ancho menor 0.60 m.</v>
          </cell>
        </row>
        <row r="1343">
          <cell r="D1343" t="str">
            <v>2P121</v>
          </cell>
          <cell r="E1343" t="str">
            <v>mo pintura vinilica 1 mano</v>
          </cell>
        </row>
        <row r="1344">
          <cell r="D1344" t="str">
            <v>2P122</v>
          </cell>
          <cell r="E1344" t="str">
            <v>mo pintura acrilica 1 mano</v>
          </cell>
        </row>
        <row r="1345">
          <cell r="D1345" t="str">
            <v>2P123</v>
          </cell>
          <cell r="E1345" t="str">
            <v>mo pintura tuberia hidrosanitaria</v>
          </cell>
        </row>
        <row r="1346">
          <cell r="D1346" t="str">
            <v>2P124</v>
          </cell>
          <cell r="E1346" t="str">
            <v>mo pintura vinilica 1 mano - ancho menor 0.60 m.</v>
          </cell>
        </row>
        <row r="1347">
          <cell r="D1347" t="str">
            <v>2P125</v>
          </cell>
          <cell r="E1347" t="str">
            <v>mo graniacril 1 mano</v>
          </cell>
        </row>
        <row r="1348">
          <cell r="D1348" t="str">
            <v>2P126</v>
          </cell>
          <cell r="E1348" t="str">
            <v>mo graniacril 1 mano - ancho menor 0.60 m.</v>
          </cell>
        </row>
        <row r="1349">
          <cell r="D1349" t="str">
            <v>2P191</v>
          </cell>
          <cell r="E1349" t="str">
            <v>mo aplicacion hidrofugo</v>
          </cell>
        </row>
        <row r="1350">
          <cell r="D1350" t="str">
            <v>2P221</v>
          </cell>
          <cell r="E1350" t="str">
            <v>mo pintura vinilica cielo 1 mano</v>
          </cell>
        </row>
        <row r="1351">
          <cell r="D1351" t="str">
            <v>2P222</v>
          </cell>
          <cell r="E1351" t="str">
            <v>mo pintura epoxica muros 1 mano</v>
          </cell>
        </row>
        <row r="1352">
          <cell r="D1352" t="str">
            <v>2P223</v>
          </cell>
          <cell r="E1352" t="str">
            <v>mo pintura epoxica cielo 1 mano</v>
          </cell>
        </row>
        <row r="1353">
          <cell r="D1353" t="str">
            <v>2R828</v>
          </cell>
          <cell r="E1353" t="str">
            <v>mo excavacion en roca</v>
          </cell>
        </row>
        <row r="1354">
          <cell r="D1354" t="str">
            <v>2R882</v>
          </cell>
          <cell r="E1354" t="str">
            <v>mo vaciado cañuela</v>
          </cell>
        </row>
        <row r="1355">
          <cell r="D1355" t="str">
            <v>2T111</v>
          </cell>
          <cell r="E1355" t="str">
            <v>mo vaciado banca en concreto</v>
          </cell>
        </row>
        <row r="1356">
          <cell r="D1356" t="str">
            <v>2Z111</v>
          </cell>
          <cell r="E1356" t="str">
            <v>mo transporte interno de material general</v>
          </cell>
        </row>
        <row r="1357">
          <cell r="D1357" t="str">
            <v>30001</v>
          </cell>
          <cell r="E1357" t="str">
            <v>subcontrato lucarnas - estructura aluminio + vidrio multilaminado + soportes y sellamientos</v>
          </cell>
        </row>
        <row r="1358">
          <cell r="D1358" t="str">
            <v>30002</v>
          </cell>
          <cell r="E1358" t="str">
            <v>subcontrato canoa - lamina galvanizada cal 16 dllo 1.20 m. + anticorrosivo + pintura</v>
          </cell>
        </row>
        <row r="1359">
          <cell r="D1359" t="str">
            <v>30003</v>
          </cell>
          <cell r="E1359" t="str">
            <v>subcontrato cielo raso modular de 0.60 x 0.60 m en fibra de vidrio armstrong ref. optima 3251</v>
          </cell>
        </row>
        <row r="1360">
          <cell r="D1360" t="str">
            <v>30004</v>
          </cell>
          <cell r="E1360" t="str">
            <v>subcontrato cielo falso en tablayeso</v>
          </cell>
        </row>
        <row r="1361">
          <cell r="D1361" t="str">
            <v>30005</v>
          </cell>
          <cell r="E1361" t="str">
            <v>subcontrato cajones perimetrales para luz indirecta</v>
          </cell>
        </row>
        <row r="1362">
          <cell r="D1362" t="str">
            <v>30006</v>
          </cell>
          <cell r="E1362" t="str">
            <v>subcontrato faldones verticales de remate de cielos en tabla-yeso</v>
          </cell>
        </row>
        <row r="1363">
          <cell r="D1363" t="str">
            <v>30007</v>
          </cell>
          <cell r="E1363" t="str">
            <v>tapete modular milliken 50 x 50 ref. star net radon</v>
          </cell>
        </row>
        <row r="1364">
          <cell r="D1364" t="str">
            <v>30008</v>
          </cell>
          <cell r="E1364" t="str">
            <v>adhesivo cñt (para 200 m2)</v>
          </cell>
        </row>
        <row r="1365">
          <cell r="D1365" t="str">
            <v>30009</v>
          </cell>
          <cell r="E1365" t="str">
            <v>mo instalacion tapete modular milliken</v>
          </cell>
        </row>
        <row r="1366">
          <cell r="D1366" t="str">
            <v>30010</v>
          </cell>
          <cell r="E1366" t="str">
            <v>vinilo ref. micra premium de tarkett incluye las pegas y el cordon de soldadura para el sellado de juntas</v>
          </cell>
        </row>
        <row r="1367">
          <cell r="D1367" t="str">
            <v>30011</v>
          </cell>
          <cell r="E1367" t="str">
            <v>mo instalacion piso vinilo ref. micra premium de tarkett</v>
          </cell>
        </row>
        <row r="1368">
          <cell r="D1368" t="str">
            <v>30012</v>
          </cell>
          <cell r="E1368" t="str">
            <v>deck en composite dunnik nwe (madera tecnologica) tablones de 24 x 150 x 2200 mmcomuesto de 655 madera molida y sinteticos incluye grapas y ronillos de fijacion</v>
          </cell>
        </row>
        <row r="1369">
          <cell r="D1369" t="str">
            <v>30013</v>
          </cell>
          <cell r="E1369" t="str">
            <v xml:space="preserve">mo insatalacion composite dunnik nwe </v>
          </cell>
        </row>
        <row r="1370">
          <cell r="D1370" t="str">
            <v>30014</v>
          </cell>
          <cell r="E1370" t="str">
            <v>provision soporte y nivelacion de piso terraza</v>
          </cell>
        </row>
        <row r="1371">
          <cell r="D1371" t="str">
            <v>30015</v>
          </cell>
          <cell r="E1371" t="str">
            <v>provision para jardineras en fibra de vidrio acorde al plano de detalle</v>
          </cell>
        </row>
        <row r="1372">
          <cell r="D1372" t="str">
            <v>30016</v>
          </cell>
          <cell r="E1372" t="str">
            <v>ventana v-1 (3.95x0.50).  marco + ala en aluminio anodizado natural. vidrio templado laminado. cuerpos basculantes</v>
          </cell>
        </row>
        <row r="1373">
          <cell r="D1373" t="str">
            <v>30017</v>
          </cell>
          <cell r="E1373" t="str">
            <v>ventana v-2 (5.95x0.45).  marco + ala en aluminio anodizado natural. vidrio templado laminado. cuerpos basculantes</v>
          </cell>
        </row>
        <row r="1374">
          <cell r="D1374" t="str">
            <v>30018</v>
          </cell>
          <cell r="E1374" t="str">
            <v>ventana v-3 (4.17x0.45).  marco + ala en aluminio anodizado natural. vidrio templado laminado. cuerpos basculantes</v>
          </cell>
        </row>
        <row r="1375">
          <cell r="D1375" t="str">
            <v>30019</v>
          </cell>
          <cell r="E1375" t="str">
            <v>ventana v-4 (5.25x0.50).  marco + ala en aluminio anodizado natural. vidrio templado laminado. cuerpos basculantes</v>
          </cell>
        </row>
        <row r="1376">
          <cell r="D1376" t="str">
            <v>30020</v>
          </cell>
          <cell r="E1376" t="str">
            <v>ventana v-5 (2.00x0.45).  marco + ala en aluminio anodizado natural. vidrio templado laminado. cuerpos basculantes</v>
          </cell>
        </row>
        <row r="1377">
          <cell r="D1377" t="str">
            <v>30021</v>
          </cell>
          <cell r="E1377" t="str">
            <v>ventana v-6 (4.85x0.45).  marco + ala en aluminio anodizado natural. vidrio templado laminado. cuerpos basculantes</v>
          </cell>
        </row>
        <row r="1378">
          <cell r="D1378" t="str">
            <v>30022</v>
          </cell>
          <cell r="E1378" t="str">
            <v>ventana v-7 (5.41x0.45).  marco + ala en aluminio anodizado natural. vidrio templado laminado. cuerpos basculantes</v>
          </cell>
        </row>
        <row r="1379">
          <cell r="D1379" t="str">
            <v>30023</v>
          </cell>
          <cell r="E1379" t="str">
            <v>ventana v-8 (2.85x0.50).  marco + ala en aluminio anodizado natural. vidrio templado laminado. cuerpos basculantes</v>
          </cell>
        </row>
        <row r="1380">
          <cell r="D1380" t="str">
            <v>30024</v>
          </cell>
          <cell r="E1380" t="str">
            <v>ventana v-9 (4.41x0.50).  marco + ala en aluminio anodizado natural. vidrio templado laminado. cuerpos basculantes</v>
          </cell>
        </row>
        <row r="1381">
          <cell r="D1381" t="str">
            <v>30025</v>
          </cell>
          <cell r="E1381" t="str">
            <v>cortina enrollable  cafeteria (3.45x1.60).  cortina enrollable en flejes microperforados. incluye taparollos, anticorrosivo + pintura de acabado</v>
          </cell>
        </row>
        <row r="1382">
          <cell r="D1382" t="str">
            <v>30026</v>
          </cell>
          <cell r="E1382" t="str">
            <v>cortina enrollable  cocina (1.45x1.60).  cortina enrollable en flejes microperforados. incluye taparollos, anticorrosivo + pintura de acabado</v>
          </cell>
        </row>
        <row r="1383">
          <cell r="D1383" t="str">
            <v>30027</v>
          </cell>
          <cell r="E1383" t="str">
            <v>reja r-1 (16.56x0.48).  marco + cuerpo fijo en celosia aluminio anodizado natural. cuerpos fijos</v>
          </cell>
        </row>
        <row r="1384">
          <cell r="D1384" t="str">
            <v>30028</v>
          </cell>
          <cell r="E1384" t="str">
            <v>reja r-2 (20.10x0.48).  marco + cuerpo fijo en celosia aluminio anodizado natural. cuerpos fijos</v>
          </cell>
        </row>
        <row r="1385">
          <cell r="D1385" t="str">
            <v>30029</v>
          </cell>
          <cell r="E1385" t="str">
            <v>reja r-3 (21.36x0.48).  marco + cuerpo fijo en celosia aluminio anodizado natural. cuerpos fijos</v>
          </cell>
        </row>
        <row r="1386">
          <cell r="D1386" t="str">
            <v>30030</v>
          </cell>
          <cell r="E1386" t="str">
            <v>subcontrato instalacion puerta madera</v>
          </cell>
        </row>
        <row r="1387">
          <cell r="D1387" t="str">
            <v>30031</v>
          </cell>
          <cell r="E1387" t="str">
            <v>subcontrato instalacion puerta metalica</v>
          </cell>
        </row>
        <row r="1388">
          <cell r="D1388" t="str">
            <v>30032</v>
          </cell>
          <cell r="E1388" t="str">
            <v>ventana v-17 (1.36x0.47) - celosia en aluminio con pintura electrostatica negra. cuerpos fijos</v>
          </cell>
        </row>
        <row r="1389">
          <cell r="D1389" t="str">
            <v>30033</v>
          </cell>
          <cell r="E1389" t="str">
            <v>ventana v-18 (1.10x0.47) - celosia en aluminio con pintura electrostatica negra. cuerpos fijos</v>
          </cell>
        </row>
        <row r="1390">
          <cell r="D1390" t="str">
            <v>30034</v>
          </cell>
          <cell r="E1390" t="str">
            <v>ventana v-19 (1.50x3.27) - celosia en aluminio con pintura electrostatica negra. cuerpos fijos</v>
          </cell>
        </row>
        <row r="1391">
          <cell r="D1391" t="str">
            <v>30035</v>
          </cell>
          <cell r="E1391" t="str">
            <v>ventana v-20 (1.90x0.47) - ventana en aluminio con pintura electrostatica negra + vidrio laminado 4+6+pvb transparente incoloro. cuerpos fijos</v>
          </cell>
        </row>
        <row r="1392">
          <cell r="D1392" t="str">
            <v>30036</v>
          </cell>
          <cell r="E1392" t="str">
            <v>ventana v-21 (5.90x2.40) - ventana en aluminio con pintura electrostatica negra + vidrio laminado 4+6+pvb transparente incoloro. cuerpos fijos y corredizos</v>
          </cell>
        </row>
        <row r="1393">
          <cell r="D1393" t="str">
            <v>30037</v>
          </cell>
          <cell r="E1393" t="str">
            <v>ventana v-22 (0.50x3.27) - ventana en aluminio con pintura electrostatica negra + vidrio laminado 4+6+pvb transparente incoloro. cuerpos fijos</v>
          </cell>
        </row>
        <row r="1394">
          <cell r="D1394" t="str">
            <v>30038</v>
          </cell>
          <cell r="E1394" t="str">
            <v>ventana v-23 (3.56x3.12) - ventana en aluminio con pintura electrostatica negra + vidrio laminado 4+6+pvb transparente incoloro. cuerpos fijos</v>
          </cell>
        </row>
        <row r="1395">
          <cell r="D1395" t="str">
            <v>30039</v>
          </cell>
          <cell r="E1395" t="str">
            <v>ventana v-24 (5.90x2.39) - ventana en aluminio con pintura electrostatica negra + vidrio laminado 4+6+pvb transparente incoloro. cuerpos fijos y corredizos</v>
          </cell>
        </row>
        <row r="1396">
          <cell r="D1396" t="str">
            <v>30040</v>
          </cell>
          <cell r="E1396" t="str">
            <v>ventana v-34p (7.68x2.85) - lateral lucarna - aluminio + lamas fijas de aluminio</v>
          </cell>
        </row>
        <row r="1397">
          <cell r="D1397" t="str">
            <v>30041</v>
          </cell>
          <cell r="E1397" t="str">
            <v>ventana v-37p (0.60x0.30) - aluminio + lamas fijas de aluminio</v>
          </cell>
        </row>
        <row r="1398">
          <cell r="D1398" t="str">
            <v>30042</v>
          </cell>
          <cell r="E1398" t="str">
            <v>ventana v-38p (5.40x2.80) - aluminio + vidrio claro 9.5 mm  con película de color</v>
          </cell>
        </row>
        <row r="1399">
          <cell r="D1399" t="str">
            <v>30043</v>
          </cell>
          <cell r="E1399" t="str">
            <v>ventana v-39p (5.40x2.80) - aluminio + vidrio claro 9.5 mm  con película de color</v>
          </cell>
        </row>
        <row r="1400">
          <cell r="D1400" t="str">
            <v>30044</v>
          </cell>
          <cell r="E1400" t="str">
            <v>ventana v-40p (5.40x3.80) - aluminio + vidrio claro 9.5 mm  con película de color</v>
          </cell>
        </row>
        <row r="1401">
          <cell r="D1401" t="str">
            <v>30045</v>
          </cell>
          <cell r="E1401" t="str">
            <v>ventana v-41p (5.40x3.80) - aluminio + vidrio claro 9.5 mm  con película de color</v>
          </cell>
        </row>
        <row r="1402">
          <cell r="D1402" t="str">
            <v>30046</v>
          </cell>
          <cell r="E1402" t="str">
            <v>ventana v-42p (13.29x4.85) - aluminio + vidrio claro 9.5 mm  con película de color</v>
          </cell>
        </row>
        <row r="1403">
          <cell r="D1403" t="str">
            <v>30047</v>
          </cell>
          <cell r="E1403" t="str">
            <v>ventana v-43p (13.29x4.85) - aluminio + vidrio claro 9.5 mm  con película de color</v>
          </cell>
        </row>
        <row r="1404">
          <cell r="D1404" t="str">
            <v>30048</v>
          </cell>
          <cell r="E1404" t="str">
            <v xml:space="preserve">ventana v-51f (168.54x12.97) - fachada flotante aluminio + cristal duo-vent </v>
          </cell>
        </row>
        <row r="1405">
          <cell r="D1405" t="str">
            <v>30049</v>
          </cell>
          <cell r="E1405" t="str">
            <v xml:space="preserve">ventana v-52f (44.45x12.97) - fachada flotante aluminio + cristal duo-vent </v>
          </cell>
        </row>
        <row r="1406">
          <cell r="D1406" t="str">
            <v>30050</v>
          </cell>
          <cell r="E1406" t="str">
            <v xml:space="preserve">ventana v-53f (105.69x12.97) - fachada flotante aluminio + cristal duo-vent </v>
          </cell>
        </row>
        <row r="1407">
          <cell r="D1407" t="str">
            <v>30051</v>
          </cell>
          <cell r="E1407" t="str">
            <v xml:space="preserve">ventana v-54f (247.52x12.97) - fachada flotante aluminio + cristal duo-vent </v>
          </cell>
        </row>
        <row r="1408">
          <cell r="D1408" t="str">
            <v>30052</v>
          </cell>
          <cell r="E1408" t="str">
            <v xml:space="preserve">ventana v-55f (123.46x12.97) - fachada flotante aluminio + cristal duo-vent </v>
          </cell>
        </row>
        <row r="1409">
          <cell r="D1409" t="str">
            <v>30053</v>
          </cell>
          <cell r="E1409" t="str">
            <v xml:space="preserve">ventana v-56f (64.63x33.88) - fachada flotante aluminio + cristal duo-vent </v>
          </cell>
        </row>
        <row r="1410">
          <cell r="D1410" t="str">
            <v>30054</v>
          </cell>
          <cell r="E1410" t="str">
            <v xml:space="preserve">ventana v-57f (46.63x33.88) - fachada flotante aluminio + cristal duo-vent </v>
          </cell>
        </row>
        <row r="1411">
          <cell r="D1411" t="str">
            <v>30055</v>
          </cell>
          <cell r="E1411" t="str">
            <v xml:space="preserve">ventana v-58f (64.63x33.88) - fachada flotante aluminio + cristal duo-vent </v>
          </cell>
        </row>
        <row r="1412">
          <cell r="D1412" t="str">
            <v>30056</v>
          </cell>
          <cell r="E1412" t="str">
            <v xml:space="preserve">ventana v-59f (46.63x33.88) - fachada flotante aluminio + cristal duo-vent </v>
          </cell>
        </row>
        <row r="1413">
          <cell r="D1413" t="str">
            <v>30057</v>
          </cell>
          <cell r="E1413" t="str">
            <v xml:space="preserve">ventana v-60f (64.63x33.88) - fachada flotante aluminio + cristal duo-vent </v>
          </cell>
        </row>
        <row r="1414">
          <cell r="D1414" t="str">
            <v>30058</v>
          </cell>
          <cell r="E1414" t="str">
            <v xml:space="preserve">ventana v-61f (28.63x33.88) - fachada flotante aluminio + cristal duo-vent </v>
          </cell>
        </row>
        <row r="1415">
          <cell r="D1415" t="str">
            <v>30059</v>
          </cell>
          <cell r="E1415" t="str">
            <v xml:space="preserve">ventana v-62f (64.63x33.88) - fachada flotante aluminio + cristal duo-vent </v>
          </cell>
        </row>
        <row r="1416">
          <cell r="D1416" t="str">
            <v>30060</v>
          </cell>
          <cell r="E1416" t="str">
            <v xml:space="preserve">ventana v-63f (28.63x33.88) - fachada flotante aluminio + cristal duo-vent </v>
          </cell>
        </row>
        <row r="1417">
          <cell r="D1417" t="str">
            <v>30061</v>
          </cell>
          <cell r="E1417" t="str">
            <v xml:space="preserve">ventana v-64f (64.63x33.88) - fachada flotante aluminio + cristal duo-vent </v>
          </cell>
        </row>
        <row r="1418">
          <cell r="D1418" t="str">
            <v>30062</v>
          </cell>
          <cell r="E1418" t="str">
            <v xml:space="preserve">ventana v-65f (46.63x33.88) - fachada flotante aluminio + cristal duo-vent </v>
          </cell>
        </row>
        <row r="1419">
          <cell r="D1419" t="str">
            <v>30063</v>
          </cell>
          <cell r="E1419" t="str">
            <v xml:space="preserve">ventana v-66f (64.63x33.88) - fachada flotante aluminio + cristal duo-vent </v>
          </cell>
        </row>
        <row r="1420">
          <cell r="D1420" t="str">
            <v>30064</v>
          </cell>
          <cell r="E1420" t="str">
            <v xml:space="preserve">ventana v-67f (46.63x33.88) - fachada flotante aluminio + cristal duo-vent </v>
          </cell>
        </row>
        <row r="1421">
          <cell r="D1421" t="str">
            <v>30065</v>
          </cell>
          <cell r="E1421" t="str">
            <v xml:space="preserve">ventana v-69f (53.24x12.97) - fachada flotante aluminio + cristal duo-vent </v>
          </cell>
        </row>
        <row r="1422">
          <cell r="D1422" t="str">
            <v>30067</v>
          </cell>
          <cell r="E1422" t="str">
            <v>cerramiento de seguridad centro de recursos</v>
          </cell>
        </row>
        <row r="1423">
          <cell r="D1423" t="str">
            <v>30068</v>
          </cell>
          <cell r="E1423" t="str">
            <v xml:space="preserve">cabina de baño corrediza (1.41x1.90). perfileria de aluminio anodizado natural + vidrio templado 6 mm </v>
          </cell>
        </row>
        <row r="1424">
          <cell r="D1424" t="str">
            <v>30069</v>
          </cell>
          <cell r="E1424" t="str">
            <v>puerta vidriera pv-03 (6.19x3.34) - puerta vidriera aluminio con pintura electrostatica negra + vidrio laminado 4+6+pvb transparente incoloro. cuerpos fijos y batientes. incluye manija en acero inoxidable uso institucional</v>
          </cell>
        </row>
        <row r="1425">
          <cell r="D1425" t="str">
            <v>30070</v>
          </cell>
          <cell r="E1425" t="str">
            <v>puerta vidriera pv-04 (10.70x3.12) - puerta vidriera aluminio con pintura electrostatica negra + vidrio laminado 4+6+pvb transparente incoloro. cuerpos batientes. incluye manija en acero inoxidable uso institucional y barras antipanico de push</v>
          </cell>
        </row>
        <row r="1426">
          <cell r="D1426" t="str">
            <v>30071</v>
          </cell>
          <cell r="E1426" t="str">
            <v>puerta vidriera pv-05 (5.90x2.82)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27">
          <cell r="D1427" t="str">
            <v>30072</v>
          </cell>
          <cell r="E1427" t="str">
            <v>puerta vidriera pv-06 (12.40x2.82) - puerta vidriera aluminio con pintura electrostatica negra + vidrio laminado 4+6+pvb transparente incoloro y montante en panel aeroshield de hunter douglas o equivalente. cuerpos fijos y corredizos</v>
          </cell>
        </row>
        <row r="1428">
          <cell r="D1428" t="str">
            <v>30073</v>
          </cell>
          <cell r="E1428" t="str">
            <v>puerta vidriera pv-07 (5.47x2.82) - puerta vidriera aluminio con pintura electrostatica negra + vidrio laminado 4+6+pvb transparente incoloro y montante en celosia de aluminio. cuerpos batientes. incluye manija en acero inoxidable uso institucional</v>
          </cell>
        </row>
        <row r="1429">
          <cell r="D1429" t="str">
            <v>30074</v>
          </cell>
          <cell r="E1429" t="str">
            <v>puerta vidriera pv-08 (3.67x2.82) - puerta vidriera aluminio con pintura electrostatica negra + vidrio laminado 4+6+pvb transparente incoloro y montante en celosia de aluminio. cuerpos batientes. incluye manija en acero inoxidable uso institucional y barras antipanico de push</v>
          </cell>
        </row>
        <row r="1430">
          <cell r="D1430" t="str">
            <v>30075</v>
          </cell>
          <cell r="E1430" t="str">
            <v>puerta vidriera pv-09 (10.30x2.82)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31">
          <cell r="D1431" t="str">
            <v>30076</v>
          </cell>
          <cell r="E1431" t="str">
            <v>puerta vidriera pv-10 (1.85x3.12) - puerta vidriera aluminio con pintura electrostatica negra + vidrio laminado 4+6+pvb transparente incoloro. cuerpos batientes. incluye manija en acero inoxidable uso institucional</v>
          </cell>
        </row>
        <row r="1432">
          <cell r="D1432" t="str">
            <v>30077</v>
          </cell>
          <cell r="E1432" t="str">
            <v>puerta vidriera pv-11 (1.20x3.12) - puerta vidriera aluminio con pintura electrostatica negra + vidrio laminado 4+6+pvb transparente incoloro. cuerpos batientes. incluye manija en acero inoxidable uso institucional</v>
          </cell>
        </row>
        <row r="1433">
          <cell r="D1433" t="str">
            <v>30078</v>
          </cell>
          <cell r="E1433" t="str">
            <v>puerta vidriera pv-12n (3.10x2.25) - puerta vidriera perfileria tipo zócalo de aluminio + vidrio templado o laminado</v>
          </cell>
        </row>
        <row r="1434">
          <cell r="D1434" t="str">
            <v>30079</v>
          </cell>
          <cell r="E1434" t="str">
            <v>puerta vidriera pv-13p (1.00x2.25) - puerta vidriera perfileria tipo zócalo de aluminio + vidrio con color</v>
          </cell>
        </row>
        <row r="1435">
          <cell r="D1435" t="str">
            <v>30080</v>
          </cell>
          <cell r="E1435" t="str">
            <v>puerta vidriera pv-14p proyecto completo (21.14x2.25) - puerta vidriera perfileria tipo zócalo de aluminio + vidrio templado o laminado</v>
          </cell>
        </row>
        <row r="1436">
          <cell r="D1436" t="str">
            <v>30081</v>
          </cell>
          <cell r="E1436" t="str">
            <v>puerta vidriera pv-15p (5.61x2.25) - puerta vidriera perfileria tipo zócalo de aluminio + vidrio templado o laminado</v>
          </cell>
        </row>
        <row r="1437">
          <cell r="D1437" t="str">
            <v>30082</v>
          </cell>
          <cell r="E1437" t="str">
            <v>puerta vidriera pv-16n (5.96x2.25) - puerta marco en lámina doblada cal 18 + 2 alas tableros en lámina calibre 18 con ranuras horizontales + barra antipánico</v>
          </cell>
        </row>
        <row r="1438">
          <cell r="D1438" t="str">
            <v>30083</v>
          </cell>
          <cell r="E1438" t="str">
            <v>puerta vidriera pv-17n (7.25x4.85) - puerta vidriera perfileria tipo zócalo de aluminio + vidrio templado o laminado + cerradura de imán y control mecánico</v>
          </cell>
        </row>
        <row r="1439">
          <cell r="D1439" t="str">
            <v>30084</v>
          </cell>
          <cell r="E1439" t="str">
            <v>puerta vidriera pv-30f (9.00x4.85) - puerta vidriera perfileria tipo zócalo de aluminio + vidrio templado o laminado + cerradura de imán y control mecánico</v>
          </cell>
        </row>
        <row r="1440">
          <cell r="D1440" t="str">
            <v>30085</v>
          </cell>
          <cell r="E1440" t="str">
            <v>puerta vidriera pv-31f (7.39x4.85) - puerta vidriera perfileria tipo zócalo de aluminio + vidrio templado o laminado + cerradura de imán y control mecánico</v>
          </cell>
        </row>
        <row r="1441">
          <cell r="D1441" t="str">
            <v>30086</v>
          </cell>
          <cell r="E1441" t="str">
            <v>puerta vidriera pv-32f (5.63x4.85) - puerta vidriera perfileria tipo zócalo de aluminio + vidrio templado o laminado + cerradura de imán y control mecánico</v>
          </cell>
        </row>
        <row r="1442">
          <cell r="D1442" t="str">
            <v>30087</v>
          </cell>
          <cell r="E1442" t="str">
            <v>puerta vidriera pv-33f (7.37x4.85) - puerta vidriera perfileria tipo zócalo de aluminio + vidrio templado o laminado + cerradura de imán y control mecánico</v>
          </cell>
        </row>
        <row r="1443">
          <cell r="D1443" t="str">
            <v>30088</v>
          </cell>
          <cell r="E1443" t="str">
            <v>puerta vidriera pv-34f (4.95x4.85) - puerta vidriera perfileria tipo zócalo de aluminio + vidrio templado o laminado + cerradura de imán y control mecánico</v>
          </cell>
        </row>
        <row r="1444">
          <cell r="D1444" t="str">
            <v>30089</v>
          </cell>
          <cell r="E1444" t="str">
            <v>puerta p-1 (0.70x2.37). marco en lamina cr cal 16 + ala entamborada en lamina cr cal 16 con celosias inferior y superior. incluye pintura anticorrosiva + acabado y chapa tipo manija de uso institucional</v>
          </cell>
        </row>
        <row r="1445">
          <cell r="D1445" t="str">
            <v>30090</v>
          </cell>
          <cell r="E1445" t="str">
            <v>puerta p-2 (0.80x2.37). marco en lamina cr cal 16 + ala entamborada en lamina cr cal 16 con celosias inferior y superior. incluye pintura anticorrosiva + acabado y chapa tipo manija de uso institucional</v>
          </cell>
        </row>
        <row r="1446">
          <cell r="D1446" t="str">
            <v>30091</v>
          </cell>
          <cell r="E1446" t="str">
            <v>puerta p-3 (1.00x2.37). marco en lamina cr cal 16 + ala entamborada en lamina cr cal 16 con celosias inferior y superior. incluye pintura anticorrosiva + acabado y chapa tipo manija de uso institucional</v>
          </cell>
        </row>
        <row r="1447">
          <cell r="D1447" t="str">
            <v>30092</v>
          </cell>
          <cell r="E1447" t="str">
            <v>puerta p-4 (1.00x2.31). marco en lamina cr cal 16 + ala entamborada en lamina cr cal 16 y mirilla en vidrio templado laminado. incluye pintura anticorrosiva + acabado y chapa tipo manija de uso institucional</v>
          </cell>
        </row>
        <row r="1448">
          <cell r="D1448" t="str">
            <v>30093</v>
          </cell>
          <cell r="E1448" t="str">
            <v>puertas sanitarios (0.80x1.80). puerta a: 0.70 m. + paral lateral a: 0.10 m. en acero inoxidable tipo socoda o equivalente. incluye anclajes a muros</v>
          </cell>
        </row>
        <row r="1449">
          <cell r="D1449" t="str">
            <v>30094</v>
          </cell>
          <cell r="E1449" t="str">
            <v>division de orinal en acero inoxidable tipo socoda o equivalente - a: 0.46 m. x h: 0.96 m. incluye anclajes a muros</v>
          </cell>
        </row>
        <row r="1450">
          <cell r="D1450" t="str">
            <v>30095</v>
          </cell>
          <cell r="E1450" t="str">
            <v>puerta p-6b (1.00x0.40). puerta basculante tipo meson en lamina cr cal 16. incluye pintura anticorrosiva + acabado</v>
          </cell>
        </row>
        <row r="1451">
          <cell r="D1451" t="str">
            <v>30096</v>
          </cell>
          <cell r="E1451" t="str">
            <v>puerta p-7 (1.10x2.37). ala corrediza entamborada en lamina cal 16 con celosias inferior y superior - pintura anticorrosiva + acabado. incluye riel guía metálico superior anclado a muro, cerradura y tiradera en aluminio</v>
          </cell>
        </row>
        <row r="1452">
          <cell r="D1452" t="str">
            <v>30097</v>
          </cell>
          <cell r="E1452" t="str">
            <v>puerta p-8 (0.36x2.20). marco en lamina cr cal 16 + ala celosia en lamina cr cal 16. incluye pintura anticorrosiva + acabado y chapa tipo manija de uso institucional</v>
          </cell>
        </row>
        <row r="1453">
          <cell r="D1453" t="str">
            <v>30098</v>
          </cell>
          <cell r="E1453" t="str">
            <v>puerta p-19 (0.70x3.50) - marco en lamina metalica cr cal 18 + alas y montante entamborados en lamina cr cal 20. acabado con pintura electrostatica blanca. incluye cerradura ref. deltana grado 2 us26d ref. cl604evc-26d o equivalente.</v>
          </cell>
        </row>
        <row r="1454">
          <cell r="D1454" t="str">
            <v>30099</v>
          </cell>
          <cell r="E1454" t="str">
            <v>puerta p-06 (0.90x3.20). marco y montante en madera + ala entamborada con acabado en mdf con dilataciones en aluminio. incluye cerradura ref. deltana grado 2 us26d ref. cl604evc-26d o equivalente.</v>
          </cell>
        </row>
        <row r="1455">
          <cell r="D1455" t="str">
            <v>30100</v>
          </cell>
          <cell r="E1455" t="str">
            <v>puerta p-07 (1.00x3.20). marco y montante en madera + ala entamborada con acabado en mdf con dilataciones en aluminio. incluye cerradura ref. deltana grado 2 us26d ref. cl604evc-26d o equivalente.</v>
          </cell>
        </row>
        <row r="1456">
          <cell r="D1456" t="str">
            <v>30101</v>
          </cell>
          <cell r="E1456" t="str">
            <v>puerta p-13 (0.90x2.50). marco en madera + ala entamborada con acabado en mdf con dilataciones en aluminio. incluye cerradura ref. deltana grado 2 us26d ref. cl604evc-26d o equivalente.</v>
          </cell>
        </row>
        <row r="1457">
          <cell r="D1457" t="str">
            <v>30102</v>
          </cell>
          <cell r="E1457" t="str">
            <v>puerta p-14 (0.90x2.50). marco en madera + ala entamborada con acabado en mdf con dilataciones en aluminio. incluye cerradura ref. deltana grado 2 us26d ref. cl604evc-26d o equivalente.</v>
          </cell>
        </row>
        <row r="1458">
          <cell r="D1458" t="str">
            <v>30103</v>
          </cell>
          <cell r="E1458" t="str">
            <v>puerta p-15 (1.58x3.20). marco en madera + ala y montante entamborados con chapilla en formica narbona beech lap 0309 o equivalente con dilataciones en aluminio según diseño. incluye barras antipanico, manijon fortune tipo p o equivalente y gatos hidraulicos</v>
          </cell>
        </row>
        <row r="1459">
          <cell r="D1459" t="str">
            <v>30104</v>
          </cell>
          <cell r="E1459" t="str">
            <v>puerta p-17 (0.80x3.50). marco y montante en madera + ala entamborada con acabado en mdf con dilataciones en aluminio. incluye cerradura ref. deltana grado 2 us26d ref. cl604evc-26d o equivalente.</v>
          </cell>
        </row>
        <row r="1460">
          <cell r="D1460" t="str">
            <v>30105</v>
          </cell>
          <cell r="E1460" t="str">
            <v>puerta p-18 (0.80x3.50). marco y montante en madera + ala entamborada con acabado en mdf con dilataciones en aluminio. incluye cerradura ref. deltana grado 2 us26d ref. cl604evc-26d o equivalente.</v>
          </cell>
        </row>
        <row r="1461">
          <cell r="D1461" t="str">
            <v>30106</v>
          </cell>
          <cell r="E1461" t="str">
            <v>puerta p-20a / p-20b (1.00x3.50). marco y montante en madera + ala entamborada con acabado en mdf con dilataciones en aluminio. incluye cerradura ref. deltana grado 2 us26d ref. cl604evc-26d o equivalente.</v>
          </cell>
        </row>
        <row r="1462">
          <cell r="D1462" t="str">
            <v>30107</v>
          </cell>
          <cell r="E1462" t="str">
            <v>provision para puerta salon niños (5.25x3.05) puerta acustica - paneles plegables entamborados con caracteristicas acusticas.</v>
          </cell>
        </row>
        <row r="1463">
          <cell r="D1463" t="str">
            <v>30108</v>
          </cell>
          <cell r="E1463" t="str">
            <v>puerta p-20p (2.00x2.25) - puerta marco en lámina doblada cal 18 + 2 alas tableros en lámina calibre 18 con ranuras horizontales + barra antipánico</v>
          </cell>
        </row>
        <row r="1464">
          <cell r="D1464" t="str">
            <v>30109</v>
          </cell>
          <cell r="E1464" t="str">
            <v>puerta p-21p (1.03x2.25) - puerta marco lámina doblada cal 18 + ala tableros en lámina calibre 18 con ranuras horizontales + con fibra de vidrio tipo frescasa sin papel</v>
          </cell>
        </row>
        <row r="1465">
          <cell r="D1465" t="str">
            <v>30110</v>
          </cell>
          <cell r="E1465" t="str">
            <v>cortina enrollable ce-01p (4.40x2.25) - aluminio + mecanismo operadores tubulares de puertas marcas sumi y/o somfi ref. t8-t9 ó similar.</v>
          </cell>
        </row>
        <row r="1466">
          <cell r="D1466" t="str">
            <v>30111</v>
          </cell>
          <cell r="E1466" t="str">
            <v>cortina enrollable ce-02p (3.45x2.25) - aluminio + mecanismo operadores tubulares de puertas marcas sumi y/o somfi ref. t8-t9 ó similar.</v>
          </cell>
        </row>
        <row r="1467">
          <cell r="D1467" t="str">
            <v>30112</v>
          </cell>
          <cell r="E1467" t="str">
            <v>cortina enrollable ce-03f (8.39x3.25) - aluminio + mecanismo operadores tubulares de puertas marcas sumi y/o somfi ref. t8-t9 ó similar.</v>
          </cell>
        </row>
        <row r="1468">
          <cell r="D1468" t="str">
            <v>30113</v>
          </cell>
          <cell r="E1468" t="str">
            <v>cortina enrollable ce-04f (8.22x3.21) - aluminio + mecanismo operadores tubulares de puertas marcas sumi y/o somfi ref. t8-t9 ó similar.</v>
          </cell>
        </row>
        <row r="1469">
          <cell r="D1469" t="str">
            <v>30114</v>
          </cell>
          <cell r="E1469" t="str">
            <v>cortina enrollable ce-05f (7.66x3.21) - aluminio + mecanismo operadores tubulares de puertas marcas sumi y/o somfi ref. t8-t9 ó similar.</v>
          </cell>
        </row>
        <row r="1470">
          <cell r="D1470" t="str">
            <v>30115</v>
          </cell>
          <cell r="E1470" t="str">
            <v>subcontrato canoa - lamina galvanizada cal 18 dllo 1.00 m. + anticorrosivo + pintura</v>
          </cell>
        </row>
        <row r="1471">
          <cell r="D1471" t="str">
            <v>30116</v>
          </cell>
          <cell r="E1471" t="str">
            <v>subcontrato canoa - lamina galvanizada cal 18 dllo 1.50 m. + anticorrosivo + pintura</v>
          </cell>
        </row>
        <row r="1472">
          <cell r="D1472" t="str">
            <v>30117</v>
          </cell>
          <cell r="E1472" t="str">
            <v>mueble bajo para baños indivduales / direccion en mdf termolaminado color blanco nieve según detalle arquitectonico</v>
          </cell>
        </row>
        <row r="1473">
          <cell r="D1473" t="str">
            <v>30118</v>
          </cell>
          <cell r="E1473" t="str">
            <v>mueble bajo para comedor en mdf termolaminado color blanco nieve según detalle arquitectonico</v>
          </cell>
        </row>
        <row r="1474">
          <cell r="D1474" t="str">
            <v>30119</v>
          </cell>
          <cell r="E1474" t="str">
            <v>mueble bajo y alto para zona café en mdf termolaminado color blanco nieve según detalle arquitectonico</v>
          </cell>
        </row>
        <row r="1475">
          <cell r="D1475" t="str">
            <v>30120</v>
          </cell>
          <cell r="E1475" t="str">
            <v>meson para baño direccion en corian tipo dupont o equivalente</v>
          </cell>
        </row>
        <row r="1476">
          <cell r="D1476" t="str">
            <v>30121</v>
          </cell>
          <cell r="E1476" t="str">
            <v>meson para comedor a: 0.55 m. con pozuelos en corian tipo dupont o equivalente</v>
          </cell>
        </row>
        <row r="1477">
          <cell r="D1477" t="str">
            <v>30122</v>
          </cell>
          <cell r="E1477" t="str">
            <v>meson para comedor continuo a: 0.55 m. en corian tipo dupont o equivalente</v>
          </cell>
        </row>
        <row r="1478">
          <cell r="D1478" t="str">
            <v>30123</v>
          </cell>
          <cell r="E1478" t="str">
            <v>recubrimiento en corian tipo dupont o equivalente para lavamanos corrido en baños publicos</v>
          </cell>
        </row>
        <row r="1479">
          <cell r="D1479" t="str">
            <v>30124</v>
          </cell>
          <cell r="E1479" t="str">
            <v>recubrimiento en corian tipo dupont o equivalente para poceta de lavado de escobas para cuartos de aseo</v>
          </cell>
        </row>
        <row r="1480">
          <cell r="D1480" t="str">
            <v>30125</v>
          </cell>
          <cell r="E1480" t="str">
            <v xml:space="preserve">meson en corian tipo dupont o equivalente para zona café </v>
          </cell>
        </row>
        <row r="1481">
          <cell r="D1481" t="str">
            <v>30126</v>
          </cell>
          <cell r="E1481" t="str">
            <v>provision para lockers en lamina metalica en cuartos de aseo 15 compartimientos</v>
          </cell>
        </row>
        <row r="1482">
          <cell r="D1482" t="str">
            <v>30127</v>
          </cell>
          <cell r="E1482" t="str">
            <v>provision para guardaescobas en aluminio</v>
          </cell>
        </row>
        <row r="1483">
          <cell r="D1483" t="str">
            <v>30128</v>
          </cell>
          <cell r="E1483" t="str">
            <v>provision para demolicion de muro en concreto</v>
          </cell>
        </row>
        <row r="1484">
          <cell r="D1484" t="str">
            <v>30129</v>
          </cell>
          <cell r="E1484" t="str">
            <v>subcontrato pasamanos en vidrio</v>
          </cell>
        </row>
        <row r="1485">
          <cell r="D1485" t="str">
            <v>30130</v>
          </cell>
          <cell r="E1485" t="str">
            <v>subcontrato pasamanos tubular anclado a muro</v>
          </cell>
        </row>
        <row r="1486">
          <cell r="D1486" t="str">
            <v>30131</v>
          </cell>
          <cell r="E1486" t="str">
            <v>subcontrato pasamanos vacios escalas - tubulares</v>
          </cell>
        </row>
        <row r="1487">
          <cell r="D1487" t="str">
            <v>30132</v>
          </cell>
          <cell r="E1487" t="str">
            <v>subcontrato peldaños en perfil de aluminio</v>
          </cell>
        </row>
        <row r="1488">
          <cell r="D1488" t="str">
            <v>30133</v>
          </cell>
          <cell r="E1488" t="str">
            <v>subcontrato descansos de escalas en perfil de aluminio</v>
          </cell>
        </row>
        <row r="1489">
          <cell r="D1489" t="str">
            <v>30134</v>
          </cell>
          <cell r="E1489" t="str">
            <v xml:space="preserve">ventana v-68f (163.14x12.97) - fachada flotante aluminio + cristal duo-vent </v>
          </cell>
        </row>
        <row r="1490">
          <cell r="D1490" t="str">
            <v>30135</v>
          </cell>
          <cell r="E1490" t="str">
            <v xml:space="preserve">ventana v-70f (56.28x12.97) - fachada flotante aluminio + cristal duo-vent </v>
          </cell>
        </row>
        <row r="1491">
          <cell r="D1491" t="str">
            <v>30136</v>
          </cell>
          <cell r="E1491" t="str">
            <v>ascensor de pasajeros ref. elenessa sin cuarto de maquinas - capacidad 8 pasajeros - 2 paradas - velocidad 1 m/s.</v>
          </cell>
        </row>
        <row r="1492">
          <cell r="D1492" t="str">
            <v>30137</v>
          </cell>
          <cell r="E1492" t="str">
            <v>ascensor de pasajeros ref. elenessa sin cuarto de maquinas - capacidad 8 pasajeros - 3 paradas - velocidad 1 m/s.</v>
          </cell>
        </row>
        <row r="1493">
          <cell r="D1493" t="str">
            <v>30138</v>
          </cell>
          <cell r="E1493" t="str">
            <v>ascensores l9, l10, l11, l13, l14</v>
          </cell>
        </row>
        <row r="1494">
          <cell r="D1494" t="str">
            <v>30139</v>
          </cell>
          <cell r="E1494" t="str">
            <v>ascensores l12</v>
          </cell>
        </row>
        <row r="1495">
          <cell r="D1495" t="str">
            <v>30140</v>
          </cell>
          <cell r="E1495" t="str">
            <v>ascensores l1, l2, l3, l5, l6, l7, l8</v>
          </cell>
        </row>
        <row r="1496">
          <cell r="D1496" t="str">
            <v>30141</v>
          </cell>
          <cell r="E1496" t="str">
            <v>ascensores l4</v>
          </cell>
        </row>
        <row r="1497">
          <cell r="D1497" t="str">
            <v>30142</v>
          </cell>
          <cell r="E1497" t="str">
            <v>ascensores l9, l10, l11, l13, l14</v>
          </cell>
        </row>
        <row r="1498">
          <cell r="D1498" t="str">
            <v>30143</v>
          </cell>
          <cell r="E1498" t="str">
            <v>ascensores l12</v>
          </cell>
        </row>
        <row r="1499">
          <cell r="D1499" t="str">
            <v>30144</v>
          </cell>
          <cell r="E1499" t="str">
            <v>ascensores l15, l18</v>
          </cell>
        </row>
        <row r="1500">
          <cell r="D1500" t="str">
            <v>30145</v>
          </cell>
          <cell r="E1500" t="str">
            <v>ascensores l19 - mantenimiento</v>
          </cell>
        </row>
        <row r="1501">
          <cell r="D1501" t="str">
            <v>30146</v>
          </cell>
          <cell r="E1501" t="str">
            <v>ascensores l20 - basuras</v>
          </cell>
        </row>
        <row r="1502">
          <cell r="D1502" t="str">
            <v>30147</v>
          </cell>
          <cell r="E1502" t="str">
            <v>escaleras electricas e1-e4</v>
          </cell>
        </row>
        <row r="1503">
          <cell r="D1503" t="str">
            <v>30148</v>
          </cell>
          <cell r="E1503" t="str">
            <v>escaleras electricas e5-e10</v>
          </cell>
        </row>
        <row r="1504">
          <cell r="D1504" t="str">
            <v>30149</v>
          </cell>
          <cell r="E1504" t="str">
            <v>escaleras electricas e11-e19</v>
          </cell>
        </row>
        <row r="1505">
          <cell r="D1505" t="str">
            <v>30150</v>
          </cell>
          <cell r="E1505" t="str">
            <v>provision para equipos de instrumentacion</v>
          </cell>
        </row>
        <row r="1506">
          <cell r="D1506" t="str">
            <v>30151</v>
          </cell>
          <cell r="E1506" t="str">
            <v>provision para cerramiento perimetral en laminas de fibrocemento</v>
          </cell>
        </row>
        <row r="1507">
          <cell r="D1507" t="str">
            <v>30152</v>
          </cell>
          <cell r="E1507" t="str">
            <v>provision para campamentos profesionales y trabajadores</v>
          </cell>
        </row>
        <row r="1508">
          <cell r="D1508" t="str">
            <v>30153</v>
          </cell>
          <cell r="E1508" t="str">
            <v>provision para trampas acusticas tipo 1, tipo 2 y tipo 3</v>
          </cell>
        </row>
        <row r="1509">
          <cell r="D1509" t="str">
            <v>30154</v>
          </cell>
          <cell r="E1509" t="str">
            <v>sistema de lavado de fachadas torres - carro con brazo + plataforma</v>
          </cell>
        </row>
        <row r="1510">
          <cell r="D1510" t="str">
            <v>30155</v>
          </cell>
          <cell r="E1510" t="str">
            <v>sistema de rieles galvanizados para torres 1 y 3 (c/u)</v>
          </cell>
        </row>
        <row r="1511">
          <cell r="D1511" t="str">
            <v>30156</v>
          </cell>
          <cell r="E1511" t="str">
            <v>plataforma electrohidraulica para lavado de fachadas</v>
          </cell>
        </row>
        <row r="1512">
          <cell r="D1512" t="str">
            <v>30157</v>
          </cell>
          <cell r="E1512" t="str">
            <v>subcontrato cerramiento terrazas torres - h: 1.50m</v>
          </cell>
        </row>
        <row r="1513">
          <cell r="D1513" t="str">
            <v>30158</v>
          </cell>
          <cell r="E1513" t="str">
            <v>ventana v-17n (5.00x0.45) - aluminio + pintura electrostática en polvo color gris natural mate tipo alúmina o equivalente + vidrio claro de 9,5 mm.</v>
          </cell>
        </row>
        <row r="1514">
          <cell r="D1514" t="str">
            <v>30159</v>
          </cell>
          <cell r="E1514" t="str">
            <v>ventana v-44p (0.90x0.20) - celosia en aluminio + pintura electrostática en polvo color gris natural mate tipo alúmina o equivalente, ver detalle cuadro pv.</v>
          </cell>
        </row>
        <row r="1515">
          <cell r="D1515" t="str">
            <v>30160</v>
          </cell>
          <cell r="E1515" t="str">
            <v xml:space="preserve">puerta vidriera pv-14p - proyecto 1 (7.40x2.25) - puerta vidriera en perfileria tipo zócalo de aluminio + pintura electrostática en polvo color gris natural  </v>
          </cell>
        </row>
        <row r="1516">
          <cell r="D1516" t="str">
            <v>30161</v>
          </cell>
          <cell r="E1516" t="str">
            <v>puerta vidriera pv-18p (5.90x2.30) - puerta vidriera en perfileria tipo zócalo de aluminio + pintura electrostática en polvo color gris natural mate tipo alumina o equivalente + vidrio templado o laminado</v>
          </cell>
        </row>
        <row r="1517">
          <cell r="D1517" t="str">
            <v>30162</v>
          </cell>
          <cell r="E1517" t="str">
            <v>puerta vidriera pv-19p (5.88x2.30) - puerta vidriera en perfileria tipo zócalo de aluminio + pintura electrostática en polvo color gris natural mate tipo alumina o equivalente + vidrio templado o laminado</v>
          </cell>
        </row>
        <row r="1518">
          <cell r="D1518" t="str">
            <v>30163</v>
          </cell>
          <cell r="E1518" t="str">
            <v>puerta vidriera pv-20p (1.92x2.25) - puerta vidriera en perfileria tipo zócalo de aluminio + pintura electrostática en polvo color gris natural mate tipo alumina o equivalente + vidrio templado o laminado</v>
          </cell>
        </row>
        <row r="1519">
          <cell r="D1519" t="str">
            <v>30164</v>
          </cell>
          <cell r="E1519" t="str">
            <v>puerta vidriera pv-21p (12.04x4.85) - puerta vidriera en perfileria tipo zócalo de aluminio + pintura electrostática en polvo color gris natural mate tipo alumina o equivalente + vidrio templado o laminado con color</v>
          </cell>
        </row>
        <row r="1520">
          <cell r="D1520" t="str">
            <v>30165</v>
          </cell>
          <cell r="E1520" t="str">
            <v>puerta vidriera pv-22p (8.40x2.25) - puerta vidriera en perfileria tipo zócalo de aluminio + pintura electrostática en polvo color gris natural mate tipo alumina o equivalente + vidrio templado o laminado</v>
          </cell>
        </row>
        <row r="1521">
          <cell r="D1521" t="str">
            <v>30166</v>
          </cell>
          <cell r="E1521" t="str">
            <v>puerta vidriera pv-23p (19.58x4.85) - puerta vidriera en perfileria tipo zócalo de aluminio + pintura electrostática en polvo color gris natural mate tipo alumina o equivalente + vidrio templado o laminado con color</v>
          </cell>
        </row>
        <row r="1522">
          <cell r="D1522" t="str">
            <v>30167</v>
          </cell>
          <cell r="E1522" t="str">
            <v>puerta vidriera pv-24p (3.21x2.25) - puerta vidriera en perfileria tipo zócalo de aluminio + pintura electrostática en polvo color gris natural mate tipo alumina o equivalente + vidrio templado o laminado + vidrio templado o laminado + cerradura de imán y control mecánico</v>
          </cell>
        </row>
        <row r="1523">
          <cell r="D1523" t="str">
            <v>30168</v>
          </cell>
          <cell r="E1523" t="str">
            <v>puerta vidriera pv-25p (6.90x2.25) - puerta vidriera en perfileria tipo zócalo de aluminio + pintura electrostática en polvo color gris natural mate tipo alumina o equivalente + vidrio templado o laminado + vidrio templado o laminado + cerradura de imán y control mecánico</v>
          </cell>
        </row>
        <row r="1524">
          <cell r="D1524" t="str">
            <v>30169</v>
          </cell>
          <cell r="E1524" t="str">
            <v>puerta vidriera pv-26p (8.74x2.25)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5">
          <cell r="D1525" t="str">
            <v>30170</v>
          </cell>
          <cell r="E1525" t="str">
            <v>puerta vidriera pv-27p (11.27x2.25)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6">
          <cell r="D1526" t="str">
            <v>30171</v>
          </cell>
          <cell r="E1526" t="str">
            <v>puerta p-22p (2.60x2.25) - cuerpo fijo + puerta en páneles de tuberia metalica rectangular en el perimetro + panel de malla metálica galvanizada eslabonada 1 x 1 recta + pintura ral mate. con cerradura yale de trabajo pesado.</v>
          </cell>
        </row>
        <row r="1527">
          <cell r="D1527" t="str">
            <v>30172</v>
          </cell>
          <cell r="E1527" t="str">
            <v>puerta p-23p (0.80x2.25) - puerta batiente marco en lámina doblada cal 18 , ala tableros en lámina calibre 18 con ranuras horizontales según fachada + cerradura de seguridad</v>
          </cell>
        </row>
        <row r="1528">
          <cell r="D1528" t="str">
            <v>30173</v>
          </cell>
          <cell r="E1528" t="str">
            <v>puerta p-24p (1.33x2.25) - puerta marco en aluminio + pintura electrostática en polvo color gris natural mate tipo alumina o similar , dos alas tableros con celosía en aluminio + pintura electrostática en polvo color gris natural mate tipo alumina o similar  según fachada</v>
          </cell>
        </row>
        <row r="1529">
          <cell r="D1529" t="str">
            <v>30174</v>
          </cell>
          <cell r="E1529" t="str">
            <v>subcontrato pasamanos tubular anclado a ventaneria</v>
          </cell>
        </row>
        <row r="1530">
          <cell r="D1530" t="str">
            <v>30175</v>
          </cell>
          <cell r="E1530" t="str">
            <v>ventana v-33p (30.90x2.32) - cerramiento longitudinal terraza - aluminio + cristal low</v>
          </cell>
        </row>
        <row r="1531">
          <cell r="D1531" t="str">
            <v>30176</v>
          </cell>
          <cell r="E1531" t="str">
            <v>cortina enrollable ce-06f (11.60x3.25) - aluminio + mecanismo operadores tubulares de puertas marcas sumi y/o somfi ref. t8-t9 ó similar.</v>
          </cell>
        </row>
        <row r="1532">
          <cell r="D1532" t="str">
            <v>30177</v>
          </cell>
          <cell r="E1532" t="str">
            <v>pasamanos tubular metalico Ø 3" para baranda vehicular incluye pintura</v>
          </cell>
        </row>
        <row r="1533">
          <cell r="D1533" t="str">
            <v>30178</v>
          </cell>
          <cell r="E1533" t="str">
            <v>sistema de rieles galvanizados para torres 2 y 4 (c/u)</v>
          </cell>
        </row>
        <row r="1534">
          <cell r="D1534" t="str">
            <v>30179</v>
          </cell>
          <cell r="E1534" t="str">
            <v>sistema ducto de basuras Ø 0.50m + bocas en fibra de vidrio + compuertas</v>
          </cell>
        </row>
        <row r="1535">
          <cell r="D1535" t="str">
            <v>30183</v>
          </cell>
          <cell r="E1535" t="str">
            <v>subcontrato instalacion paneles paneles prefabricados de fachada</v>
          </cell>
        </row>
        <row r="1536">
          <cell r="D1536" t="str">
            <v>30185</v>
          </cell>
          <cell r="E1536" t="str">
            <v>subcontrato suministro paneles prefabricados de fachada - jamundi</v>
          </cell>
        </row>
        <row r="1537">
          <cell r="D1537" t="str">
            <v>30186</v>
          </cell>
          <cell r="E1537" t="str">
            <v>subcontrato lucernario en vidrio templado 4+6+pvb para pergola en madera</v>
          </cell>
        </row>
        <row r="1538">
          <cell r="D1538" t="str">
            <v>30187</v>
          </cell>
          <cell r="E1538" t="str">
            <v>subcontrato impermeabilizacion sarnafil g476-15l - incluye todos los elementos recomendados por el fabricante para su correcta instalacion.</v>
          </cell>
        </row>
        <row r="1539">
          <cell r="D1539" t="str">
            <v>30188</v>
          </cell>
          <cell r="E1539" t="str">
            <v>subcontrato impermeabilizacion sarnafil g476-15l + lamina drenante - incluye todos los elementos recomendados por el fabricante para su correcta instalacion.</v>
          </cell>
        </row>
        <row r="1540">
          <cell r="D1540" t="str">
            <v>30189</v>
          </cell>
          <cell r="E1540" t="str">
            <v>subcontrato enchape en madera plastica a-eternus</v>
          </cell>
        </row>
        <row r="1541">
          <cell r="D1541" t="str">
            <v>30190</v>
          </cell>
          <cell r="E1541" t="str">
            <v>subcontrato enchape en lamina tipo corten</v>
          </cell>
        </row>
        <row r="1542">
          <cell r="D1542" t="str">
            <v>30191</v>
          </cell>
          <cell r="E1542" t="str">
            <v>subcontrato piso en madera plastica a-eternus</v>
          </cell>
        </row>
        <row r="1543">
          <cell r="D1543" t="str">
            <v>30193</v>
          </cell>
          <cell r="E1543" t="str">
            <v>subcontrato impermeabilizacion poliurea - incluye todos los elementos recomendados por el fabricante</v>
          </cell>
        </row>
        <row r="1544">
          <cell r="D1544" t="str">
            <v>30194</v>
          </cell>
          <cell r="E1544" t="str">
            <v>subcontrato quadrobrise 25/75</v>
          </cell>
        </row>
        <row r="1545">
          <cell r="D1545" t="str">
            <v>30195</v>
          </cell>
          <cell r="E1545" t="str">
            <v>subcontrato pasamanos en tubulares metalicos para circulaciones y escalas</v>
          </cell>
        </row>
        <row r="1546">
          <cell r="D1546" t="str">
            <v>30196</v>
          </cell>
          <cell r="E1546" t="str">
            <v>subcontrato pasamanos en acero anclado a muros</v>
          </cell>
        </row>
        <row r="1547">
          <cell r="D1547" t="str">
            <v>30197</v>
          </cell>
          <cell r="E1547" t="str">
            <v>subcontrato escalera de gato</v>
          </cell>
        </row>
        <row r="1548">
          <cell r="D1548" t="str">
            <v>30198</v>
          </cell>
          <cell r="E1548" t="str">
            <v>subcontrato recubrimiento en paneles fenolicos</v>
          </cell>
        </row>
        <row r="1549">
          <cell r="D1549" t="str">
            <v>30200</v>
          </cell>
          <cell r="E1549" t="str">
            <v>mueble bajo en madera aglomerada con formica + meson en acero inoxidable con pozuelo</v>
          </cell>
        </row>
        <row r="1550">
          <cell r="D1550" t="str">
            <v>30202</v>
          </cell>
          <cell r="E1550" t="str">
            <v>meson en granito blanco dallas - faldon y salpicadero</v>
          </cell>
        </row>
        <row r="1551">
          <cell r="D1551" t="str">
            <v>30203</v>
          </cell>
          <cell r="E1551" t="str">
            <v>subcontrato lucernario en policarbonato alveolar color opal 8 mm</v>
          </cell>
        </row>
        <row r="1552">
          <cell r="D1552" t="str">
            <v>30204</v>
          </cell>
          <cell r="E1552" t="str">
            <v>subcontrato cielo falso cell 5x5</v>
          </cell>
        </row>
        <row r="1553">
          <cell r="D1553" t="str">
            <v>30205</v>
          </cell>
          <cell r="E1553" t="str">
            <v>subcontrato suministro paneles prefabricados de fachada - yumbo</v>
          </cell>
        </row>
        <row r="1554">
          <cell r="D1554" t="str">
            <v>30206</v>
          </cell>
          <cell r="E1554" t="str">
            <v>subcontrato pasamanos en tubulares metalicos con perfil en madera para circulaciones y escalas</v>
          </cell>
        </row>
        <row r="1555">
          <cell r="D1555" t="str">
            <v>30207</v>
          </cell>
          <cell r="E1555" t="str">
            <v>subcontrato meson madera aglomerada + formica + pieamigos</v>
          </cell>
        </row>
        <row r="1556">
          <cell r="D1556" t="str">
            <v>30208</v>
          </cell>
          <cell r="E1556" t="str">
            <v>subcontrato suministro paneles prefabricados de fachada en GRC - terron colorado</v>
          </cell>
        </row>
        <row r="1557">
          <cell r="D1557" t="str">
            <v>30209</v>
          </cell>
          <cell r="E1557" t="str">
            <v>subcontrato cielo falso en fibrocemento</v>
          </cell>
        </row>
        <row r="1558">
          <cell r="D1558" t="str">
            <v>30210</v>
          </cell>
          <cell r="E1558" t="str">
            <v>provision para lucernarios circulares en concreto + lamina + vidrio</v>
          </cell>
        </row>
        <row r="1559">
          <cell r="D1559" t="str">
            <v>30211</v>
          </cell>
          <cell r="E1559" t="str">
            <v>subcontrato estampado pisos tipo sika o equivalente</v>
          </cell>
        </row>
        <row r="1560">
          <cell r="D1560" t="str">
            <v>30212</v>
          </cell>
          <cell r="E1560" t="str">
            <v>subcontrato meson madera aglomerada + formica</v>
          </cell>
        </row>
        <row r="1561">
          <cell r="D1561" t="str">
            <v>30213</v>
          </cell>
          <cell r="E1561" t="str">
            <v>subcontrato quadrobrise XL 200/85</v>
          </cell>
        </row>
        <row r="1562">
          <cell r="D1562" t="str">
            <v>30214</v>
          </cell>
          <cell r="E1562" t="str">
            <v>subcontrato teja tipo sanduche con relleno en poliuretano expandido - en obra</v>
          </cell>
        </row>
        <row r="1563">
          <cell r="D1563" t="str">
            <v>30215</v>
          </cell>
          <cell r="E1563" t="str">
            <v>subcontrato suministro y apliacion pintura epoxipoliamida 2 caras 6"</v>
          </cell>
        </row>
        <row r="1564">
          <cell r="D1564" t="str">
            <v>30216</v>
          </cell>
          <cell r="E1564" t="str">
            <v>provision para piso falso modular formato 60x60 + piso en vinilo ref. tecno-haworth de arista o equivalente - dos módulos de 180x120</v>
          </cell>
        </row>
        <row r="1565">
          <cell r="D1565" t="str">
            <v>30217</v>
          </cell>
          <cell r="E1565" t="str">
            <v>provision para piso cinetico interactivo de pavegen o equivalente</v>
          </cell>
        </row>
        <row r="1566">
          <cell r="D1566" t="str">
            <v>30218</v>
          </cell>
          <cell r="E1566" t="str">
            <v>provision para peldaños prefabricados en concreto</v>
          </cell>
        </row>
        <row r="1567">
          <cell r="D1567" t="str">
            <v>30219</v>
          </cell>
          <cell r="E1567" t="str">
            <v>subcontrato recubrimiento en paneles mdf + formica</v>
          </cell>
        </row>
        <row r="1568">
          <cell r="D1568" t="str">
            <v>30220</v>
          </cell>
          <cell r="E1568" t="str">
            <v>subcontrato suministro paneles prefabricados de fachada en GRC - tres cruces</v>
          </cell>
        </row>
        <row r="1569">
          <cell r="D1569" t="str">
            <v>30221</v>
          </cell>
          <cell r="E1569" t="str">
            <v>subcontrato lamina microperforada cal 16</v>
          </cell>
        </row>
        <row r="1570">
          <cell r="D1570" t="str">
            <v>30222</v>
          </cell>
          <cell r="E1570" t="str">
            <v>subcontrato muros en paneles de pvc sistema rbs de azembla o equivalente</v>
          </cell>
        </row>
        <row r="1571">
          <cell r="D1571" t="str">
            <v>30223</v>
          </cell>
          <cell r="E1571" t="str">
            <v>subcontrato cubierta en paneles de pvc sistema rbs de azembla o equivalente</v>
          </cell>
        </row>
        <row r="1572">
          <cell r="D1572" t="str">
            <v>30224</v>
          </cell>
          <cell r="E1572" t="str">
            <v>subcontrato canoa y bajantes cubierta en pvc de azembla o equivalente</v>
          </cell>
        </row>
        <row r="1573">
          <cell r="D1573" t="str">
            <v>30225</v>
          </cell>
          <cell r="E1573" t="str">
            <v>subcontrato piso en vinilo</v>
          </cell>
        </row>
        <row r="1574">
          <cell r="D1574" t="str">
            <v>30226</v>
          </cell>
          <cell r="E1574" t="str">
            <v>subcontrato zocalo media caña en vinilo</v>
          </cell>
        </row>
        <row r="1575">
          <cell r="D1575" t="str">
            <v>30227</v>
          </cell>
          <cell r="E1575" t="str">
            <v>subcontrato guardacamillas en pvc</v>
          </cell>
        </row>
        <row r="1576">
          <cell r="D1576" t="str">
            <v>30228</v>
          </cell>
          <cell r="E1576" t="str">
            <v>meson de lavamanos en acero inoxidable con lavamanos esféricos integrados. a: 0.60 m. x l: 1.36 m. + salpicadero + faldon según detalle de planos. incluye pieamigos de soporte y anclaje a muros</v>
          </cell>
        </row>
        <row r="1577">
          <cell r="D1577" t="str">
            <v>30229</v>
          </cell>
          <cell r="E1577" t="str">
            <v>meson de lavamanos en acero inoxidable con lavamanos esféricos integrados. a: 0.60 m. x l: 0.60m. + salpicadero + faldon según detalle de planos. incluye pieamigos de soporte y anclaje a muros</v>
          </cell>
        </row>
        <row r="1578">
          <cell r="D1578" t="str">
            <v>30230</v>
          </cell>
          <cell r="E1578" t="str">
            <v>meson de cocina en acero inoxidable con pozuelo integrado. a: 0.50 m. + salpicadero según detalle de planos. incluye soportes en tubulares de acero inoxidable.</v>
          </cell>
        </row>
        <row r="1579">
          <cell r="D1579" t="str">
            <v>30231</v>
          </cell>
          <cell r="E1579" t="str">
            <v>mueble mb-08 l: 0.81 m. - a: 0.40 m. mueble bajo en madera aglomerada + enchape en formica según detalle arquitectonico.</v>
          </cell>
        </row>
        <row r="1580">
          <cell r="D1580" t="str">
            <v>30232</v>
          </cell>
          <cell r="E1580" t="str">
            <v>meson de lavamanos en acero inoxidable con lavamanos esféricos integrados. a: 0.60 m. x l: 1.25 m. + salpicadero + faldon según detalle de planos. incluye pieamigos de soporte y anclaje a muros</v>
          </cell>
        </row>
        <row r="1581">
          <cell r="D1581" t="str">
            <v>30233</v>
          </cell>
          <cell r="E1581" t="str">
            <v>meson de cocina acero inoxidable con pozuelo integrado l: 3.37 m. - a: 0.50 m. + salpicadero según detalle de planos. incluye soportes en tubulares de acero inoxidable.</v>
          </cell>
        </row>
        <row r="1582">
          <cell r="D1582" t="str">
            <v>30234</v>
          </cell>
          <cell r="E1582" t="str">
            <v>meson de lavamanos en acero inoxidable con lavamanos esféricos integrados. a: 0.60 m. x l: 1.69 m. + salpicadero + faldon según detalle de planos. incluye pieamigos de soporte y anclaje a muros</v>
          </cell>
        </row>
        <row r="1583">
          <cell r="D1583" t="str">
            <v>30235</v>
          </cell>
          <cell r="E1583" t="str">
            <v>meson de cocina en "l" acero inoxidable con pozuelo integrado l: 1.88 - 0.78 m. x a: 0.50 m. + salpicadero según detalle de planos. incluye soportes en tubulares de acero inoxidable.</v>
          </cell>
        </row>
        <row r="1584">
          <cell r="D1584" t="str">
            <v>30236</v>
          </cell>
          <cell r="E1584" t="str">
            <v>meson de lavamanos en acero inoxidable con lavamanos esféricos integrados. a: 0.60 m. x l: 0.80 m. + salpicadero + faldon según detalle de planos. incluye pieamigos de soporte y anclaje a muros</v>
          </cell>
        </row>
        <row r="1585">
          <cell r="D1585" t="str">
            <v>30237</v>
          </cell>
          <cell r="E1585" t="str">
            <v>meson de cocina en "l" acero inoxidable con pozuelo integrado l: 3.24 - 2.26 m. x a: 0.50 m. + salpicadero según detalle de planos. incluye soportes en tubulares de acero inoxidable.</v>
          </cell>
        </row>
        <row r="1586">
          <cell r="D1586" t="str">
            <v>30238</v>
          </cell>
          <cell r="E1586" t="str">
            <v>meson de lavamanos en acero inoxidable con lavamanos esféricos integrados. a: 0.60 m. x l: 1.30 m. + salpicadero + faldon según detalle de planos. incluye pieamigos de soporte y anclaje a muros</v>
          </cell>
        </row>
        <row r="1587">
          <cell r="D1587" t="str">
            <v>30239</v>
          </cell>
          <cell r="E1587" t="str">
            <v>meson de cocina en "l" acero inoxidable con pozuelo integrado l: 3.30 - 1.10 m. x a: 0.50 m. + salpicadero según detalle de planos. incluye soportes en tubulares de acero inoxidable.</v>
          </cell>
        </row>
        <row r="1588">
          <cell r="D1588" t="str">
            <v>30240</v>
          </cell>
          <cell r="E1588" t="str">
            <v>meson de lavamanos en acero inoxidable con lavamanos esféricos integrados. a: 0.60 m. x l: 3.95 m. + salpicadero + faldon según detalle de planos. incluye pieamigos de soporte y anclaje a muros</v>
          </cell>
        </row>
        <row r="1589">
          <cell r="D1589" t="str">
            <v>30241</v>
          </cell>
          <cell r="E1589" t="str">
            <v>meson de cocina en "l" acero inoxidable con pozuelo integrado l: 4.35 - 2.60 m. x a: 0.50 m. + salpicadero según detalle de planos. incluye soportes en tubulares de acero inoxidable.</v>
          </cell>
        </row>
        <row r="1590">
          <cell r="D1590" t="str">
            <v>30242</v>
          </cell>
          <cell r="E1590" t="str">
            <v>meson de cafeteria en "l" acero inoxidable con pozuelo integrado l: 2.85 - 1.65 m. x a: 0.50 m. + salpicadero según detalle de planos. incluye soportes en tubulares de acero inoxidable.</v>
          </cell>
        </row>
        <row r="1591">
          <cell r="D1591" t="str">
            <v>30243</v>
          </cell>
          <cell r="E1591" t="str">
            <v>meson mueble mb-13 l: 1.70 m. triangular. meson silestone 2 cm según detalle arquitectonico.</v>
          </cell>
        </row>
        <row r="1592">
          <cell r="D1592" t="str">
            <v>30244</v>
          </cell>
          <cell r="E1592" t="str">
            <v>instalacion mesones muebles</v>
          </cell>
        </row>
        <row r="1593">
          <cell r="D1593" t="str">
            <v>30245</v>
          </cell>
          <cell r="E1593" t="str">
            <v>transporte + instalacion muebles</v>
          </cell>
        </row>
        <row r="1594">
          <cell r="D1594" t="str">
            <v>30246</v>
          </cell>
          <cell r="E1594" t="str">
            <v>subcontrato teja tipo policarbonato alveolar 6 mm polishade</v>
          </cell>
        </row>
        <row r="1595">
          <cell r="D1595" t="str">
            <v>31111</v>
          </cell>
          <cell r="E1595" t="str">
            <v>subcontrato tuberia acero Ø2" + anticorrosivo + acabado</v>
          </cell>
        </row>
        <row r="1596">
          <cell r="D1596" t="str">
            <v>316P1</v>
          </cell>
          <cell r="E1596" t="str">
            <v>corte junta hasta 6 cm</v>
          </cell>
        </row>
        <row r="1597">
          <cell r="D1597" t="str">
            <v>3343A</v>
          </cell>
          <cell r="E1597" t="str">
            <v>columna metalica redonda 8"</v>
          </cell>
        </row>
        <row r="1598">
          <cell r="D1598" t="str">
            <v>34371</v>
          </cell>
          <cell r="E1598" t="str">
            <v>subcontrato zocalo maderas de occidente</v>
          </cell>
        </row>
        <row r="1599">
          <cell r="D1599" t="str">
            <v>35111</v>
          </cell>
          <cell r="E1599" t="str">
            <v>figuracion de acero</v>
          </cell>
        </row>
        <row r="1600">
          <cell r="D1600" t="str">
            <v>36612</v>
          </cell>
          <cell r="E1600" t="str">
            <v>PUERTA P-1 (1.00x2.30) - MARCO MADERA + ALA ENTAMBORADA + CHAPILLA</v>
          </cell>
        </row>
        <row r="1601">
          <cell r="D1601" t="str">
            <v>38439</v>
          </cell>
          <cell r="E1601" t="str">
            <v>suministro baldosa 30 gris grano danta 1-2ref 132749</v>
          </cell>
        </row>
        <row r="1602">
          <cell r="D1602" t="str">
            <v>38440</v>
          </cell>
          <cell r="E1602" t="str">
            <v>pulida y brillada baldosa de grano incluye equipos</v>
          </cell>
        </row>
        <row r="1603">
          <cell r="D1603" t="str">
            <v>39511</v>
          </cell>
          <cell r="E1603" t="str">
            <v>perforacion ø 1/4" profundidad 3 cm</v>
          </cell>
        </row>
        <row r="1604">
          <cell r="D1604" t="str">
            <v>39512</v>
          </cell>
          <cell r="E1604" t="str">
            <v>anclajes epoxicos - incluye instalacion</v>
          </cell>
        </row>
        <row r="1605">
          <cell r="D1605" t="str">
            <v>3A242</v>
          </cell>
          <cell r="E1605" t="str">
            <v>subcontrato de cargue y botada de materiales varios</v>
          </cell>
        </row>
        <row r="1606">
          <cell r="D1606" t="str">
            <v>3A243</v>
          </cell>
          <cell r="E1606" t="str">
            <v>subcontrato de cargue y botada de materiales varios</v>
          </cell>
        </row>
        <row r="1607">
          <cell r="D1607" t="str">
            <v>3A311</v>
          </cell>
          <cell r="E1607" t="str">
            <v>subcontrato de excavacion a maquina - incluye cargue y disposicion final en botadero certificado</v>
          </cell>
        </row>
        <row r="1608">
          <cell r="D1608" t="str">
            <v>3A312</v>
          </cell>
          <cell r="E1608" t="str">
            <v>subcontrato de excavacion a maquina - sotano 2 - incluye cargue y disposicion final en botadero certificado</v>
          </cell>
        </row>
        <row r="1609">
          <cell r="D1609" t="str">
            <v>3A313</v>
          </cell>
          <cell r="E1609" t="str">
            <v>subcontrato de excavacion a maquina - sotano 3 - incluye cargue y disposicion final en botadero certificado</v>
          </cell>
        </row>
        <row r="1610">
          <cell r="D1610" t="str">
            <v>3A314</v>
          </cell>
          <cell r="E1610" t="str">
            <v>subcontrato de excavacion a maquina - sotano 4 - incluye cargue y disposicion final en botadero certificado</v>
          </cell>
        </row>
        <row r="1611">
          <cell r="D1611" t="str">
            <v>3A315</v>
          </cell>
          <cell r="E1611" t="str">
            <v>subcontrato de excavacion a maquina - sotano 5 - incluye cargue y disposicion final en botadero certificado</v>
          </cell>
        </row>
        <row r="1612">
          <cell r="D1612" t="str">
            <v>3A316</v>
          </cell>
          <cell r="E1612" t="str">
            <v>subcontrato de excavacion a maquina - tanques - incluye cargue y disposicion final en botadero certificado</v>
          </cell>
        </row>
        <row r="1613">
          <cell r="D1613" t="str">
            <v>3A317</v>
          </cell>
          <cell r="E1613" t="str">
            <v>subcontrato de excavacion barretes</v>
          </cell>
        </row>
        <row r="1614">
          <cell r="D1614" t="str">
            <v>3A318</v>
          </cell>
          <cell r="E1614" t="str">
            <v>subcontrato de excavacion muros pantalla</v>
          </cell>
        </row>
        <row r="1615">
          <cell r="D1615" t="str">
            <v>3A319</v>
          </cell>
          <cell r="E1615" t="str">
            <v>subcontrato de excavacion pilotes Ø 0.60 m.</v>
          </cell>
        </row>
        <row r="1616">
          <cell r="D1616" t="str">
            <v>3A320</v>
          </cell>
          <cell r="E1616" t="str">
            <v>subcontrato de excavacion pilotes Ø 0.70 m.</v>
          </cell>
        </row>
        <row r="1617">
          <cell r="D1617" t="str">
            <v>3A321</v>
          </cell>
          <cell r="E1617" t="str">
            <v>subcontrato de excavacion pilotes Ø 0.80 m.</v>
          </cell>
        </row>
        <row r="1618">
          <cell r="D1618" t="str">
            <v>3A322</v>
          </cell>
          <cell r="E1618" t="str">
            <v>subcontrato de llenos</v>
          </cell>
        </row>
        <row r="1619">
          <cell r="D1619" t="str">
            <v>3D001</v>
          </cell>
          <cell r="E1619" t="str">
            <v>provision para aislamiento acustico de muros livianos</v>
          </cell>
        </row>
        <row r="1620">
          <cell r="D1620" t="str">
            <v>3E111</v>
          </cell>
          <cell r="E1620" t="str">
            <v>ecomuro para intalacion vertical</v>
          </cell>
        </row>
        <row r="1621">
          <cell r="D1621" t="str">
            <v>3E112</v>
          </cell>
          <cell r="E1621" t="str">
            <v>sistema de riego para ecomuro</v>
          </cell>
        </row>
        <row r="1622">
          <cell r="D1622" t="str">
            <v>3E113</v>
          </cell>
          <cell r="E1622" t="str">
            <v>estructura de soporte de ecomuro</v>
          </cell>
        </row>
        <row r="1623">
          <cell r="D1623" t="str">
            <v>3F611</v>
          </cell>
          <cell r="E1623" t="str">
            <v>PUERTA P-2 (0.80x2.30) - MARCO MADERA + ALA ENTAMBORADA + CHAPILLA</v>
          </cell>
        </row>
        <row r="1624">
          <cell r="D1624" t="str">
            <v>3F810</v>
          </cell>
          <cell r="E1624" t="str">
            <v>subcontrato suministro e instalacion estructura metalica menor</v>
          </cell>
        </row>
        <row r="1625">
          <cell r="D1625" t="str">
            <v>3F811</v>
          </cell>
          <cell r="E1625" t="str">
            <v>subcontrato suministro e instalacion estructura metalica</v>
          </cell>
        </row>
        <row r="1626">
          <cell r="D1626" t="str">
            <v>3F812</v>
          </cell>
          <cell r="E1626" t="str">
            <v>subcontrato suministro e instalacion de cielo en drywall</v>
          </cell>
        </row>
        <row r="1627">
          <cell r="D1627" t="str">
            <v>3F813</v>
          </cell>
          <cell r="E1627" t="str">
            <v>subcontrato dilatacion perimetral de 1x1 para cielo raso</v>
          </cell>
        </row>
        <row r="1628">
          <cell r="D1628" t="str">
            <v>3F814</v>
          </cell>
          <cell r="E1628" t="str">
            <v>subcontrato perforacion circular luminaria pequeña</v>
          </cell>
        </row>
        <row r="1629">
          <cell r="D1629" t="str">
            <v>3F815</v>
          </cell>
          <cell r="E1629" t="str">
            <v>subcontrato perforacion rectangular 60x60 con perfil</v>
          </cell>
        </row>
        <row r="1630">
          <cell r="D1630" t="str">
            <v>3F816</v>
          </cell>
          <cell r="E1630" t="str">
            <v>subcontrato cielo falso tipo armstrong</v>
          </cell>
        </row>
        <row r="1631">
          <cell r="D1631" t="str">
            <v>3F817</v>
          </cell>
          <cell r="E1631" t="str">
            <v>subcontrato suministro e instalacion de cielo en drywall resistente a la humedad</v>
          </cell>
        </row>
        <row r="1632">
          <cell r="D1632" t="str">
            <v>3F818</v>
          </cell>
          <cell r="E1632" t="str">
            <v>subcontrato suministro e instalacion de cielo en superboard</v>
          </cell>
        </row>
        <row r="1633">
          <cell r="D1633" t="str">
            <v>3F819</v>
          </cell>
          <cell r="E1633" t="str">
            <v>subcontrato perforacion para cortinero</v>
          </cell>
        </row>
        <row r="1634">
          <cell r="D1634" t="str">
            <v>3K331</v>
          </cell>
          <cell r="E1634" t="str">
            <v xml:space="preserve">mo vaciado piso en grano pulido </v>
          </cell>
        </row>
        <row r="1635">
          <cell r="D1635" t="str">
            <v>3K732</v>
          </cell>
          <cell r="E1635" t="str">
            <v>mo vaciado zocalo 10cm en baldosa grano pulido</v>
          </cell>
        </row>
        <row r="1636">
          <cell r="D1636" t="str">
            <v>3K733</v>
          </cell>
          <cell r="E1636" t="str">
            <v>vaciado piso en grano pulido (mo y material)</v>
          </cell>
        </row>
        <row r="1637">
          <cell r="D1637" t="str">
            <v>3L111</v>
          </cell>
          <cell r="E1637" t="str">
            <v>PUERTA P-3 (0.70x2.30) - MARCO MADERA + ALA ENTAMBORADA + CHAPILLA</v>
          </cell>
        </row>
        <row r="1638">
          <cell r="D1638" t="str">
            <v>3L112</v>
          </cell>
          <cell r="E1638" t="str">
            <v>ALA PUERTA P-13 (0.70x2.10) - ALA ENTAMBORADA + CELOSIA INFERIOR CON PINTURA DE ACABADO</v>
          </cell>
        </row>
        <row r="1639">
          <cell r="D1639" t="str">
            <v>3L113</v>
          </cell>
          <cell r="E1639" t="str">
            <v>provision para enchapes y puertas hall ascensores</v>
          </cell>
        </row>
        <row r="1640">
          <cell r="D1640" t="str">
            <v>3L115</v>
          </cell>
          <cell r="E1640" t="str">
            <v>MESON DE COCINA EN QUARTZTONE BLANCO POLAR - COCINA TIPO 4 IZQ</v>
          </cell>
        </row>
        <row r="1641">
          <cell r="D1641" t="str">
            <v>3L116</v>
          </cell>
          <cell r="E1641" t="str">
            <v>MESON DE COCINA EN QUARTZTONE BLANCO POLAR - COCINA TIPO 4 DER</v>
          </cell>
        </row>
        <row r="1642">
          <cell r="D1642" t="str">
            <v>3L117</v>
          </cell>
          <cell r="E1642" t="str">
            <v>MESON DE COCINA EN QUARTZTONE BLANCO POLAR - COCINA TIPO 1 IZQ</v>
          </cell>
        </row>
        <row r="1643">
          <cell r="D1643" t="str">
            <v>3L118</v>
          </cell>
          <cell r="E1643" t="str">
            <v>MESON DE COCINA EN QUARTZTONE BLANCO POLAR - COCINA TIPO 1 DER</v>
          </cell>
        </row>
        <row r="1644">
          <cell r="D1644" t="str">
            <v>3L119</v>
          </cell>
          <cell r="E1644" t="str">
            <v>MESON DE COCINA EN QUARTZTONE BLANCO POLAR - COCINA TIPO 2 DER</v>
          </cell>
        </row>
        <row r="1645">
          <cell r="D1645" t="str">
            <v>3L11D</v>
          </cell>
          <cell r="E1645" t="str">
            <v>VENTANA V-1 (1.20x1.20) - ALUMINIO Y VIDRIO</v>
          </cell>
        </row>
        <row r="1646">
          <cell r="D1646" t="str">
            <v>3L11E</v>
          </cell>
          <cell r="E1646" t="str">
            <v>VENTANA V-2 (1.20x0.50) - ALUMINIO Y VIDRIO</v>
          </cell>
        </row>
        <row r="1647">
          <cell r="D1647" t="str">
            <v>3L120</v>
          </cell>
          <cell r="E1647" t="str">
            <v>MESON DE COCINA EN QUARTZTONE BLANCO POLAR - COCINA TIPO 2A IZQ</v>
          </cell>
        </row>
        <row r="1648">
          <cell r="D1648" t="str">
            <v>3L471</v>
          </cell>
          <cell r="E1648" t="str">
            <v>VENTANA V-3 (1.15x2.00) - ALUMINIO Y VIDRIO</v>
          </cell>
        </row>
        <row r="1649">
          <cell r="D1649" t="str">
            <v>3L472</v>
          </cell>
          <cell r="E1649" t="str">
            <v>VENTANA V-4 (1.25x2.00) - ALUMINIO Y VIDRIO</v>
          </cell>
        </row>
        <row r="1650">
          <cell r="D1650" t="str">
            <v>3L473</v>
          </cell>
          <cell r="E1650" t="str">
            <v>VENTANA V-5 (1.16x2.20) - ALUMINIO Y VIDRIO</v>
          </cell>
        </row>
        <row r="1651">
          <cell r="D1651" t="str">
            <v>3L474</v>
          </cell>
          <cell r="E1651" t="str">
            <v>VENTANA V-6 (1.20x1.67) - ALUMINIO Y VIDRIO</v>
          </cell>
        </row>
        <row r="1652">
          <cell r="D1652" t="str">
            <v>3L475</v>
          </cell>
          <cell r="E1652" t="str">
            <v>VENTANA V-7 (0.65x2.00) - ALUMINIO Y VIDRIO</v>
          </cell>
        </row>
        <row r="1653">
          <cell r="D1653" t="str">
            <v>3L476</v>
          </cell>
          <cell r="E1653" t="str">
            <v>VENTANA V-8 (4.75x1.90) - ALUMINIO Y VIDRIO</v>
          </cell>
        </row>
        <row r="1654">
          <cell r="D1654" t="str">
            <v>3L477</v>
          </cell>
          <cell r="E1654" t="str">
            <v>VENTANA V-9 (0.85x0.50) - ALUMINIO Y VIDRIO</v>
          </cell>
        </row>
        <row r="1655">
          <cell r="D1655" t="str">
            <v>3L478</v>
          </cell>
          <cell r="E1655" t="str">
            <v>VENTANA V-10 (1.40x1.65) - ALUMINIO Y VIDRIO</v>
          </cell>
        </row>
        <row r="1656">
          <cell r="D1656" t="str">
            <v>3L479</v>
          </cell>
          <cell r="E1656" t="str">
            <v>VENTANA V-11 (2.00x1.65) - ALUMINIO Y VIDRIO</v>
          </cell>
        </row>
        <row r="1657">
          <cell r="D1657" t="str">
            <v>3L47A</v>
          </cell>
          <cell r="E1657" t="str">
            <v>VENTANA V-12 (2.00x1.30) - ALUMINIO Y VIDRIO</v>
          </cell>
        </row>
        <row r="1658">
          <cell r="D1658" t="str">
            <v>3L47B</v>
          </cell>
          <cell r="E1658" t="str">
            <v>VENTANA V-13 (1.40x1.30) - ALUMINIO Y VIDRIO</v>
          </cell>
        </row>
        <row r="1659">
          <cell r="D1659" t="str">
            <v>3L47C</v>
          </cell>
          <cell r="E1659" t="str">
            <v>VENTANA V-14 (1.90x0.40) - ALUMINIO Y VIDRIO</v>
          </cell>
        </row>
        <row r="1660">
          <cell r="D1660" t="str">
            <v>3L47D</v>
          </cell>
          <cell r="E1660" t="str">
            <v>VENTANA V-15 (1.25x1.20) - ALUMINIO Y VIDRIO</v>
          </cell>
        </row>
        <row r="1661">
          <cell r="D1661" t="str">
            <v>3L47E</v>
          </cell>
          <cell r="E1661" t="str">
            <v>VENTANA V-16 (1.15x1.20) - ALUMINIO Y VIDRIO</v>
          </cell>
        </row>
        <row r="1662">
          <cell r="D1662" t="str">
            <v>3L47F</v>
          </cell>
          <cell r="E1662" t="str">
            <v>VENTANA V-17 (1.25x1.20) - ALUMINIO Y VIDRIO</v>
          </cell>
        </row>
        <row r="1663">
          <cell r="D1663" t="str">
            <v>3L47G</v>
          </cell>
          <cell r="E1663" t="str">
            <v>VENTANA V-18 (1.40x0.50) - ALUMINIO Y VIDRIO</v>
          </cell>
        </row>
        <row r="1664">
          <cell r="D1664" t="str">
            <v>3L47H</v>
          </cell>
          <cell r="E1664" t="str">
            <v>VENTANA V-19 (1.35x1.20) - ALUMINIO Y VIDRIO</v>
          </cell>
        </row>
        <row r="1665">
          <cell r="D1665" t="str">
            <v>3L47I</v>
          </cell>
          <cell r="E1665" t="str">
            <v>VENTANA V-20 (3.45x0.60) - ALUMINIO Y VIDRIO</v>
          </cell>
        </row>
        <row r="1666">
          <cell r="D1666" t="str">
            <v>3L47J</v>
          </cell>
          <cell r="E1666" t="str">
            <v>VENTANA V-21 (1.35x1.30) - ALUMINIO Y VIDRIO</v>
          </cell>
        </row>
        <row r="1667">
          <cell r="D1667" t="str">
            <v>3L47K</v>
          </cell>
          <cell r="E1667" t="str">
            <v>VENTANA V-22 (1.55x0.40) - ALUMINIO Y VIDRIO</v>
          </cell>
        </row>
        <row r="1668">
          <cell r="D1668" t="str">
            <v>3L47L</v>
          </cell>
          <cell r="E1668" t="str">
            <v>VENTANA V-23 (1.20x1.30) - ALUMINIO Y VIDRIO</v>
          </cell>
        </row>
        <row r="1669">
          <cell r="D1669" t="str">
            <v>3L47M</v>
          </cell>
          <cell r="E1669" t="str">
            <v>VENTANA V-24 (1.00x1.30) - ALUMINIO Y VIDRIO</v>
          </cell>
        </row>
        <row r="1670">
          <cell r="D1670" t="str">
            <v>3L47N</v>
          </cell>
          <cell r="E1670" t="str">
            <v>VENTANA V-25 (0.45x0.50) - ALUMINIO Y VIDRIO</v>
          </cell>
        </row>
        <row r="1671">
          <cell r="D1671" t="str">
            <v>3L47O</v>
          </cell>
          <cell r="E1671" t="str">
            <v>VENTANA V-26 (1.25x1.30) - ALUMINIO Y VIDRIO</v>
          </cell>
        </row>
        <row r="1672">
          <cell r="D1672" t="str">
            <v>3L47P</v>
          </cell>
          <cell r="E1672" t="str">
            <v>VENTANA V-27 (0.80x1.20) - ALUMINIO Y VIDRIO</v>
          </cell>
        </row>
        <row r="1673">
          <cell r="D1673" t="str">
            <v>3L47Q</v>
          </cell>
          <cell r="E1673" t="str">
            <v>VENTANA V-28 (2.90x2.00) - ALUMINIO Y VIDRIO</v>
          </cell>
        </row>
        <row r="1674">
          <cell r="D1674" t="str">
            <v>3L47R</v>
          </cell>
          <cell r="E1674" t="str">
            <v>VENTANA V-29 (3.60x2.00) - ALUMINIO Y VIDRIO</v>
          </cell>
        </row>
        <row r="1675">
          <cell r="D1675" t="str">
            <v>3L47S</v>
          </cell>
          <cell r="E1675" t="str">
            <v>VENTANA V-30 (1.05x2.00) - ALUMINIO Y VIDRIO</v>
          </cell>
        </row>
        <row r="1676">
          <cell r="D1676" t="str">
            <v>3L47T</v>
          </cell>
          <cell r="E1676" t="str">
            <v>VENTANA V-31 (0.55x0.50) - ALUMINIO Y VIDRIO</v>
          </cell>
        </row>
        <row r="1677">
          <cell r="D1677" t="str">
            <v>3L47U</v>
          </cell>
          <cell r="E1677" t="str">
            <v>VENTANA V-32 (2.05x1.65) - ALUMINIO Y VIDRIO</v>
          </cell>
        </row>
        <row r="1678">
          <cell r="D1678" t="str">
            <v>3L47V</v>
          </cell>
          <cell r="E1678" t="str">
            <v>VENTANA V-33 (1.30x0.50) - ALUMINIO Y VIDRIO</v>
          </cell>
        </row>
        <row r="1679">
          <cell r="D1679" t="str">
            <v>3L47W</v>
          </cell>
          <cell r="E1679" t="str">
            <v>VENTANA V-34 (1.25x1.65) - ALUMINIO Y VIDRIO</v>
          </cell>
        </row>
        <row r="1680">
          <cell r="D1680" t="str">
            <v>3L667</v>
          </cell>
          <cell r="E1680" t="str">
            <v>persiana cuarto basuras</v>
          </cell>
        </row>
        <row r="1681">
          <cell r="D1681" t="str">
            <v>3L669</v>
          </cell>
          <cell r="E1681" t="str">
            <v>PUERTA VIDRIERA PV-1 (1.25x2.30) - ALUMINIO Y VIDRIO</v>
          </cell>
        </row>
        <row r="1682">
          <cell r="D1682" t="str">
            <v>3L66A</v>
          </cell>
          <cell r="E1682" t="str">
            <v>PUERTA VIDRIERA PV-2 (2.20x2.30) - ALUMINIO Y VIDRIO</v>
          </cell>
        </row>
        <row r="1683">
          <cell r="D1683" t="str">
            <v>3L66C</v>
          </cell>
          <cell r="E1683" t="str">
            <v>PUERTA VIDRIERA PV-3 (2.00x2.30) - ALUMINIO Y VIDRIO</v>
          </cell>
        </row>
        <row r="1684">
          <cell r="D1684" t="str">
            <v>3L811</v>
          </cell>
          <cell r="E1684" t="str">
            <v>PUERTA VIDRIERA PV-4 (1.95x2.30) - ALUMINIO Y VIDRIO</v>
          </cell>
        </row>
        <row r="1685">
          <cell r="D1685" t="str">
            <v>3L812</v>
          </cell>
          <cell r="E1685" t="str">
            <v>PUERTA VIDRIERA PV-5 (1.15x2.30) - ALUMINIO Y VIDRIO</v>
          </cell>
        </row>
        <row r="1686">
          <cell r="D1686" t="str">
            <v>3L891</v>
          </cell>
          <cell r="E1686" t="str">
            <v>PUERTA VIDRIERA PV-6 (4.05x2.30) - ALUMINIO Y VIDRIO</v>
          </cell>
        </row>
        <row r="1687">
          <cell r="D1687" t="str">
            <v>3L892</v>
          </cell>
          <cell r="E1687" t="str">
            <v>PUERTA VIDRIERA PV-7 (2.74x2.30) - ALUMINIO Y VIDRIO</v>
          </cell>
        </row>
        <row r="1688">
          <cell r="D1688" t="str">
            <v>3L893</v>
          </cell>
          <cell r="E1688" t="str">
            <v>PUERTA VIDRIERA PV-8 (1.35x2.30) - ALUMINIO Y VIDRIO</v>
          </cell>
        </row>
        <row r="1689">
          <cell r="D1689" t="str">
            <v>3LA11</v>
          </cell>
          <cell r="E1689" t="str">
            <v>PUERTA VIDRIERA PV-9 (4.75x2.30) - ALUMINIO Y VIDRIO</v>
          </cell>
        </row>
        <row r="1690">
          <cell r="D1690" t="str">
            <v>3LA17</v>
          </cell>
          <cell r="E1690" t="str">
            <v>divisiones en acero inoxidable tipo socoda</v>
          </cell>
        </row>
        <row r="1691">
          <cell r="D1691" t="str">
            <v>3LA18</v>
          </cell>
          <cell r="E1691" t="str">
            <v>ventanas cuarto bombas con vidrio de seguridad</v>
          </cell>
        </row>
        <row r="1692">
          <cell r="D1692" t="str">
            <v>3LA19</v>
          </cell>
          <cell r="E1692" t="str">
            <v>mo instalacion ventaneria</v>
          </cell>
        </row>
        <row r="1693">
          <cell r="D1693" t="str">
            <v>3LA1B</v>
          </cell>
          <cell r="E1693" t="str">
            <v>CUBIERTA MIXTA 4 PUESTOS HACEB ASSENTO 60 ELECTRICO</v>
          </cell>
        </row>
        <row r="1694">
          <cell r="D1694" t="str">
            <v>3LA1C</v>
          </cell>
          <cell r="E1694" t="str">
            <v>CAMPANA HACEB CE 60 EN ACERO INOXIDABLE</v>
          </cell>
        </row>
        <row r="1695">
          <cell r="D1695" t="str">
            <v>3LA1D</v>
          </cell>
          <cell r="E1695" t="str">
            <v>HORNO ELECTRICO HACEB ASSENTO 60</v>
          </cell>
        </row>
        <row r="1696">
          <cell r="D1696" t="str">
            <v>3LA20</v>
          </cell>
          <cell r="E1696" t="str">
            <v>ventanas salon social y cancha squash</v>
          </cell>
        </row>
        <row r="1697">
          <cell r="D1697" t="str">
            <v>3M311</v>
          </cell>
          <cell r="E1697" t="str">
            <v>meson cocina en acero inoxidable</v>
          </cell>
        </row>
        <row r="1698">
          <cell r="D1698" t="str">
            <v>3M312</v>
          </cell>
          <cell r="E1698" t="str">
            <v>MESONES DE BAÑO EN MARMOL CAFE PINTO - L: 0.60 M. x A: 0.55 M.</v>
          </cell>
        </row>
        <row r="1699">
          <cell r="D1699" t="str">
            <v>3M313</v>
          </cell>
          <cell r="E1699" t="str">
            <v>MESONES DE BAÑO EN MARMOL CAFE PINTO - L: 0.60 M. x A: 0.60 M.</v>
          </cell>
        </row>
        <row r="1700">
          <cell r="D1700" t="str">
            <v>3M314</v>
          </cell>
          <cell r="E1700" t="str">
            <v>MESONES DE BAÑO EN MARMOL CAFE PINTO - L: 0.65 M. x A: 0.60 M.</v>
          </cell>
        </row>
        <row r="1701">
          <cell r="D1701" t="str">
            <v>3M315</v>
          </cell>
          <cell r="E1701" t="str">
            <v>MESONES DE BAÑO EN MARMOL CAFE PINTO - L: 0.85 M. x A: 0.60 M.</v>
          </cell>
        </row>
        <row r="1702">
          <cell r="D1702" t="str">
            <v>3M316</v>
          </cell>
          <cell r="E1702" t="str">
            <v>MESONES DE BAÑO EN MARMOL CAFE PINTO - L: 0.55 M. x A: 0.55 M.</v>
          </cell>
        </row>
        <row r="1703">
          <cell r="D1703" t="str">
            <v>3M317</v>
          </cell>
          <cell r="E1703" t="str">
            <v>MESONES DE BAÑO EN MARMOL CAFE PINTO - L: 0.55 M. x A: 0.60 M.</v>
          </cell>
        </row>
        <row r="1704">
          <cell r="D1704" t="str">
            <v>3M318</v>
          </cell>
          <cell r="E1704" t="str">
            <v>MESONES DE BAÑO EN MARMOL CAFE PINTO - L: 0.65 M. x A: 0.55 M.</v>
          </cell>
        </row>
        <row r="1705">
          <cell r="D1705" t="str">
            <v>3M31A</v>
          </cell>
          <cell r="E1705" t="str">
            <v>MUEBLE ALTO Y BAJO COCINA TIPO 4 IZQ - PINTURA POLIURETANO + MELAMINICO</v>
          </cell>
        </row>
        <row r="1706">
          <cell r="D1706" t="str">
            <v>3M31B</v>
          </cell>
          <cell r="E1706" t="str">
            <v>MUEBLE ALTO Y BAJO COCINA TIPO 4 DER - PINTURA POLIURETANO + MELAMINICO</v>
          </cell>
        </row>
        <row r="1707">
          <cell r="D1707" t="str">
            <v>3M31C</v>
          </cell>
          <cell r="E1707" t="str">
            <v>MUEBLE ALTO Y BAJO COCINA TIPO 1 IZQ - PINTURA POLIURETANO + MELAMINICO</v>
          </cell>
        </row>
        <row r="1708">
          <cell r="D1708" t="str">
            <v>3M31D</v>
          </cell>
          <cell r="E1708" t="str">
            <v>MUEBLE ALTO Y BAJO COCINA TIPO 1 DER - PINTURA POLIURETANO + MELAMINICO</v>
          </cell>
        </row>
        <row r="1709">
          <cell r="D1709" t="str">
            <v>3M31E</v>
          </cell>
          <cell r="E1709" t="str">
            <v>MUEBLE ALTO Y BAJO COCINA TIPO 2 DER - PINTURA POLIURETANO + MELAMINICO</v>
          </cell>
        </row>
        <row r="1710">
          <cell r="D1710" t="str">
            <v>3M31F</v>
          </cell>
          <cell r="E1710" t="str">
            <v>MUEBLE ALTO Y BAJO COCINA TIPO 2A IZQ - PINTURA POLIURETANO + MELAMINICO</v>
          </cell>
        </row>
        <row r="1711">
          <cell r="D1711" t="str">
            <v>3N451</v>
          </cell>
          <cell r="E1711" t="str">
            <v>cabinas para ducha en vidrio templado 6mm incoloro</v>
          </cell>
        </row>
        <row r="1712">
          <cell r="D1712" t="str">
            <v>3O211</v>
          </cell>
          <cell r="E1712" t="str">
            <v>subcontrato engramado</v>
          </cell>
        </row>
        <row r="1713">
          <cell r="D1713" t="str">
            <v>3O212</v>
          </cell>
          <cell r="E1713" t="str">
            <v>subcontrato mantenimiento via</v>
          </cell>
        </row>
        <row r="1714">
          <cell r="D1714" t="str">
            <v>3O213</v>
          </cell>
          <cell r="E1714" t="str">
            <v>subcontrato suministro y siembra de arboles - incluye tierra negra</v>
          </cell>
        </row>
        <row r="1715">
          <cell r="D1715" t="str">
            <v>3O214</v>
          </cell>
          <cell r="E1715" t="str">
            <v>subcontrato suministro y siembra de rastreras - incluye tierra negra</v>
          </cell>
        </row>
        <row r="1716">
          <cell r="D1716" t="str">
            <v>3O215</v>
          </cell>
          <cell r="E1716" t="str">
            <v>subcontrato trasplante de arboles h&gt;5m.</v>
          </cell>
        </row>
        <row r="1717">
          <cell r="D1717" t="str">
            <v>3O230</v>
          </cell>
          <cell r="E1717" t="str">
            <v>tierra negra</v>
          </cell>
        </row>
        <row r="1718">
          <cell r="D1718" t="str">
            <v>3O411</v>
          </cell>
          <cell r="E1718" t="str">
            <v>suministro y colocación a todo costo de cerramiento metalico</v>
          </cell>
        </row>
        <row r="1719">
          <cell r="D1719" t="str">
            <v>3O461</v>
          </cell>
          <cell r="E1719" t="str">
            <v>subcontrato purta abatible una hoja resistente al fuego 60 min cin medidas, marco y color estandar importada dierre ref.e-cover zrf60</v>
          </cell>
        </row>
        <row r="1720">
          <cell r="D1720" t="str">
            <v>3P111</v>
          </cell>
          <cell r="E1720" t="str">
            <v>Ascensor 9 pasajeros 600 kg</v>
          </cell>
        </row>
        <row r="1721">
          <cell r="D1721" t="str">
            <v>3P112</v>
          </cell>
          <cell r="E1721" t="str">
            <v>subcontrato shute basuras</v>
          </cell>
        </row>
        <row r="1722">
          <cell r="D1722" t="str">
            <v>3P113</v>
          </cell>
          <cell r="E1722" t="str">
            <v>equipos para piscina</v>
          </cell>
        </row>
        <row r="1723">
          <cell r="D1723" t="str">
            <v>3P114</v>
          </cell>
          <cell r="E1723" t="str">
            <v>Ascensor 9 pasajeros 600 kg - torre 6</v>
          </cell>
        </row>
        <row r="1724">
          <cell r="D1724" t="str">
            <v>3P115</v>
          </cell>
          <cell r="E1724" t="str">
            <v>Ascensor 9 pasajeros 600 kg - torre 7</v>
          </cell>
        </row>
        <row r="1725">
          <cell r="D1725" t="str">
            <v>3P116</v>
          </cell>
          <cell r="E1725" t="str">
            <v>subcontrato shute basuras - torre 6</v>
          </cell>
        </row>
        <row r="1726">
          <cell r="D1726" t="str">
            <v>3P117</v>
          </cell>
          <cell r="E1726" t="str">
            <v>subcontrato shute basuras - torre 7</v>
          </cell>
        </row>
        <row r="1727">
          <cell r="D1727" t="str">
            <v>3P118</v>
          </cell>
          <cell r="E1727" t="str">
            <v>PUERTA METALICA P-11A (1.00x2.10) MARCO METALICO + ALA PERSIANA CAL 18</v>
          </cell>
        </row>
        <row r="1728">
          <cell r="D1728" t="str">
            <v>3P119</v>
          </cell>
          <cell r="E1728" t="str">
            <v>PUERTA METALICA P-12 (0.90x2.10) MARCO METALICO + ALA PERSIANA CAL 18</v>
          </cell>
        </row>
        <row r="1729">
          <cell r="D1729" t="str">
            <v>3P120</v>
          </cell>
          <cell r="E1729" t="str">
            <v>MARCO METALICO PUERTA P-13 (0.70x2.10) LAMINA CAL 18.</v>
          </cell>
        </row>
        <row r="1730">
          <cell r="D1730" t="str">
            <v>3P123</v>
          </cell>
          <cell r="E1730" t="str">
            <v>CABINA DE DUCHA EN VIDRIO TEMPLADO 6 MM CORREDIZA - 1.26x1.90 M.</v>
          </cell>
        </row>
        <row r="1731">
          <cell r="D1731" t="str">
            <v>3P124</v>
          </cell>
          <cell r="E1731" t="str">
            <v>CABINA DE DUCHA EN VIDRIO TEMPLADO 6 MM CORREDIZA - 1.00x1.90 M.</v>
          </cell>
        </row>
        <row r="1732">
          <cell r="D1732" t="str">
            <v>3P125</v>
          </cell>
          <cell r="E1732" t="str">
            <v>CABINA DE DUCHA EN VIDRIO TEMPLADO 6 MM CORREDIZA - 0.86x1.90 M.</v>
          </cell>
        </row>
        <row r="1733">
          <cell r="D1733" t="str">
            <v>3P126</v>
          </cell>
          <cell r="E1733" t="str">
            <v>CABINA DE DUCHA EN VIDRIO TEMPLADO 6 MM CORREDIZA - 1.30x1.90 M.</v>
          </cell>
        </row>
        <row r="1734">
          <cell r="D1734" t="str">
            <v>3P127</v>
          </cell>
          <cell r="E1734" t="str">
            <v>CABINA DE DUCHA EN VIDRIO TEMPLADO 6 MM CORREDIZA - 1.27x1.90 M.</v>
          </cell>
        </row>
        <row r="1735">
          <cell r="D1735" t="str">
            <v>3P128</v>
          </cell>
          <cell r="E1735" t="str">
            <v>CABINA DE DUCHA EN VIDRIO TEMPLADO 6 MM CORREDIZA - 0.96x1.90 M.</v>
          </cell>
        </row>
        <row r="1736">
          <cell r="D1736" t="str">
            <v>3P131</v>
          </cell>
          <cell r="E1736" t="str">
            <v>pasamanos balcones - bolillo aluminio + vidrio templado</v>
          </cell>
        </row>
        <row r="1737">
          <cell r="D1737" t="str">
            <v>3P132</v>
          </cell>
          <cell r="E1737" t="str">
            <v>pasamanos vacio escaleras duplex - bolillo acero inoxidable + vidrio templado</v>
          </cell>
        </row>
        <row r="1738">
          <cell r="D1738" t="str">
            <v>3P134</v>
          </cell>
          <cell r="E1738" t="str">
            <v>pasamanos escaleras punto fijo tubulares metalicos</v>
          </cell>
        </row>
        <row r="1739">
          <cell r="D1739" t="str">
            <v>3P135</v>
          </cell>
          <cell r="E1739" t="str">
            <v>escalera de gato</v>
          </cell>
        </row>
        <row r="1740">
          <cell r="D1740" t="str">
            <v>3P136</v>
          </cell>
          <cell r="E1740" t="str">
            <v>provision casillero porteria</v>
          </cell>
        </row>
        <row r="1741">
          <cell r="D1741" t="str">
            <v>3P137</v>
          </cell>
          <cell r="E1741" t="str">
            <v>nomenclatura apartamentos</v>
          </cell>
        </row>
        <row r="1742">
          <cell r="D1742" t="str">
            <v>3P138</v>
          </cell>
          <cell r="E1742" t="str">
            <v>nomenclatura utiles y hobbies</v>
          </cell>
        </row>
        <row r="1743">
          <cell r="D1743" t="str">
            <v>3P139</v>
          </cell>
          <cell r="E1743" t="str">
            <v>nomenclatura numero edificio</v>
          </cell>
        </row>
        <row r="1744">
          <cell r="D1744" t="str">
            <v>3P140</v>
          </cell>
          <cell r="E1744" t="str">
            <v>provision para arborizacion y paisajismo</v>
          </cell>
        </row>
        <row r="1745">
          <cell r="D1745" t="str">
            <v>3P141</v>
          </cell>
          <cell r="E1745" t="str">
            <v>nomenclatura en hall oficinas y apartamentos</v>
          </cell>
        </row>
        <row r="1746">
          <cell r="D1746" t="str">
            <v>3P142</v>
          </cell>
          <cell r="E1746" t="str">
            <v>nomenclatura en escalas de servicio y de emergencia</v>
          </cell>
        </row>
        <row r="1747">
          <cell r="D1747" t="str">
            <v>3P148</v>
          </cell>
          <cell r="E1747" t="str">
            <v>pasamanos escaleras punto fijo doble tubulares metalicos</v>
          </cell>
        </row>
        <row r="1748">
          <cell r="D1748" t="str">
            <v>3P149</v>
          </cell>
          <cell r="E1748" t="str">
            <v>pasamanos circulaciones parales metalicos + malla</v>
          </cell>
        </row>
        <row r="1749">
          <cell r="D1749" t="str">
            <v>3P150</v>
          </cell>
          <cell r="E1749" t="str">
            <v>provision para piso en piedra senderos</v>
          </cell>
        </row>
        <row r="1750">
          <cell r="D1750" t="str">
            <v>3P151</v>
          </cell>
          <cell r="E1750" t="str">
            <v>provision para cancha de squash</v>
          </cell>
        </row>
        <row r="1751">
          <cell r="D1751" t="str">
            <v>3Q11A</v>
          </cell>
          <cell r="E1751" t="str">
            <v>MUEBLE INFERIOR DE BAÑO - L: 0.60 M. x A: 0.55 M.</v>
          </cell>
        </row>
        <row r="1752">
          <cell r="D1752" t="str">
            <v>3Q11B</v>
          </cell>
          <cell r="E1752" t="str">
            <v>MUEBLE INFERIOR DE BAÑO - L: 0.60 M. x A: 0.60 M.</v>
          </cell>
        </row>
        <row r="1753">
          <cell r="D1753" t="str">
            <v>3Q11C</v>
          </cell>
          <cell r="E1753" t="str">
            <v>MUEBLE INFERIOR DE BAÑO - L: 0.65 M. x A: 0.60 M.</v>
          </cell>
        </row>
        <row r="1754">
          <cell r="D1754" t="str">
            <v>3Q11D</v>
          </cell>
          <cell r="E1754" t="str">
            <v>MUEBLE INFERIOR DE BAÑO - L: 0.85 M. x A: 0.60 M.</v>
          </cell>
        </row>
        <row r="1755">
          <cell r="D1755" t="str">
            <v>3Q11E</v>
          </cell>
          <cell r="E1755" t="str">
            <v>MUEBLE INFERIOR DE BAÑO - L: 0.55 M. x A: 0.55 M.</v>
          </cell>
        </row>
        <row r="1756">
          <cell r="D1756" t="str">
            <v>3Q11F</v>
          </cell>
          <cell r="E1756" t="str">
            <v>MUEBLE INFERIOR DE BAÑO - L: 0.55 M. x A: 0.60 M.</v>
          </cell>
        </row>
        <row r="1757">
          <cell r="D1757" t="str">
            <v>3Q11G</v>
          </cell>
          <cell r="E1757" t="str">
            <v>MUEBLE INFERIOR DE BAÑO - L: 0.65 M. x A: 0.55 M.</v>
          </cell>
        </row>
        <row r="1758">
          <cell r="D1758" t="str">
            <v>3Q11J</v>
          </cell>
          <cell r="E1758" t="str">
            <v>VESTIER TIPO 1A</v>
          </cell>
        </row>
        <row r="1759">
          <cell r="D1759" t="str">
            <v>3Q11K</v>
          </cell>
          <cell r="E1759" t="str">
            <v>VESTIER TIPO 2</v>
          </cell>
        </row>
        <row r="1760">
          <cell r="D1760" t="str">
            <v>3Q11L</v>
          </cell>
          <cell r="E1760" t="str">
            <v>VESTIER TIPO 3</v>
          </cell>
        </row>
        <row r="1761">
          <cell r="D1761" t="str">
            <v>3Q11M</v>
          </cell>
          <cell r="E1761" t="str">
            <v>VESTIER TIPO 3A</v>
          </cell>
        </row>
        <row r="1762">
          <cell r="D1762" t="str">
            <v>3Q11N</v>
          </cell>
          <cell r="E1762" t="str">
            <v>VESTIER TIPO 4A</v>
          </cell>
        </row>
        <row r="1763">
          <cell r="D1763" t="str">
            <v>3Q11O</v>
          </cell>
          <cell r="E1763" t="str">
            <v>VESTIER TIPO 11</v>
          </cell>
        </row>
        <row r="1764">
          <cell r="D1764" t="str">
            <v>3Q11P</v>
          </cell>
          <cell r="E1764" t="str">
            <v>CLOSET TIPO 1</v>
          </cell>
        </row>
        <row r="1765">
          <cell r="D1765" t="str">
            <v>3Q11Q</v>
          </cell>
          <cell r="E1765" t="str">
            <v>CLOSET TIPO 2</v>
          </cell>
        </row>
        <row r="1766">
          <cell r="D1766" t="str">
            <v>3Q11R</v>
          </cell>
          <cell r="E1766" t="str">
            <v>CLOSET TIPO 4</v>
          </cell>
        </row>
        <row r="1767">
          <cell r="D1767" t="str">
            <v>3Q11S</v>
          </cell>
          <cell r="E1767" t="str">
            <v>CLOSET ACCESO APARTAMENTO C-L</v>
          </cell>
        </row>
        <row r="1768">
          <cell r="D1768" t="str">
            <v>3Q11U</v>
          </cell>
          <cell r="E1768" t="str">
            <v>CLOSET ACCESO APARTAMENTO C-L''</v>
          </cell>
        </row>
        <row r="1769">
          <cell r="D1769" t="str">
            <v>3Q11V</v>
          </cell>
          <cell r="E1769" t="str">
            <v>CLOSET ROPAS C-13A</v>
          </cell>
        </row>
        <row r="1770">
          <cell r="D1770" t="str">
            <v>3S115</v>
          </cell>
          <cell r="E1770" t="str">
            <v>lavado con agua a presion</v>
          </cell>
        </row>
        <row r="1771">
          <cell r="D1771" t="str">
            <v>3S311</v>
          </cell>
          <cell r="E1771" t="str">
            <v>servicio provisional de energia</v>
          </cell>
        </row>
        <row r="1772">
          <cell r="D1772" t="str">
            <v>3S312</v>
          </cell>
          <cell r="E1772" t="str">
            <v>servicio provisional de agua y alcantarillado</v>
          </cell>
        </row>
        <row r="1773">
          <cell r="D1773" t="str">
            <v>3S313</v>
          </cell>
          <cell r="E1773" t="str">
            <v>servicio provisional de telefono</v>
          </cell>
        </row>
        <row r="1774">
          <cell r="D1774" t="str">
            <v>3S314</v>
          </cell>
          <cell r="E1774" t="str">
            <v>dotacion seguridad industrial</v>
          </cell>
        </row>
        <row r="1775">
          <cell r="D1775" t="str">
            <v>3Z111</v>
          </cell>
          <cell r="E1775" t="str">
            <v>provision para redes hidrosanitarias</v>
          </cell>
        </row>
        <row r="1776">
          <cell r="D1776" t="str">
            <v>3Z112</v>
          </cell>
          <cell r="E1776" t="str">
            <v>provision para redes electricas torre 5</v>
          </cell>
        </row>
        <row r="1777">
          <cell r="D1777" t="str">
            <v>3Z113</v>
          </cell>
          <cell r="E1777" t="str">
            <v>provision tramo escalas en royal beta</v>
          </cell>
        </row>
        <row r="1778">
          <cell r="D1778" t="str">
            <v>3Z114</v>
          </cell>
          <cell r="E1778" t="str">
            <v>provision para redes electricas plataforma t5</v>
          </cell>
        </row>
        <row r="1779">
          <cell r="D1779" t="str">
            <v>3Z115</v>
          </cell>
          <cell r="E1779" t="str">
            <v>provision para redes electricas torre 6</v>
          </cell>
        </row>
        <row r="1780">
          <cell r="D1780" t="str">
            <v>3Z116</v>
          </cell>
          <cell r="E1780" t="str">
            <v>provision para redes electricas plataforma t6</v>
          </cell>
        </row>
        <row r="1781">
          <cell r="D1781" t="str">
            <v>3Z117</v>
          </cell>
          <cell r="E1781" t="str">
            <v>provision para redes electricas torre 7</v>
          </cell>
        </row>
        <row r="1782">
          <cell r="D1782" t="str">
            <v>3Z118</v>
          </cell>
          <cell r="E1782" t="str">
            <v>provision para redes electricas plataforma t7</v>
          </cell>
        </row>
        <row r="1783">
          <cell r="D1783" t="str">
            <v>3Z120</v>
          </cell>
          <cell r="E1783" t="str">
            <v>provision para redes hidrosanitarias torre 6</v>
          </cell>
        </row>
        <row r="1784">
          <cell r="D1784" t="str">
            <v>3Z121</v>
          </cell>
          <cell r="E1784" t="str">
            <v>provision para redes hidrosanitarias plataforma t6</v>
          </cell>
        </row>
        <row r="1785">
          <cell r="D1785" t="str">
            <v>3Z122</v>
          </cell>
          <cell r="E1785" t="str">
            <v>provision para redes hidrosanitarias torre 7</v>
          </cell>
        </row>
        <row r="1786">
          <cell r="D1786" t="str">
            <v>3Z123</v>
          </cell>
          <cell r="E1786" t="str">
            <v>provision para redes hidrosanitarias plataforma t7</v>
          </cell>
        </row>
        <row r="1787">
          <cell r="D1787" t="str">
            <v>3Z162</v>
          </cell>
          <cell r="E1787" t="str">
            <v>lechada para baldosa color acorde al piso</v>
          </cell>
        </row>
        <row r="1788">
          <cell r="D1788" t="str">
            <v>41221</v>
          </cell>
          <cell r="E1788" t="str">
            <v>abrazadera giratoria 48mm</v>
          </cell>
        </row>
        <row r="1789">
          <cell r="D1789" t="str">
            <v>41222</v>
          </cell>
          <cell r="E1789" t="str">
            <v>tornillo nivelador escualizable 600mm</v>
          </cell>
        </row>
        <row r="1790">
          <cell r="D1790" t="str">
            <v>41223</v>
          </cell>
          <cell r="E1790" t="str">
            <v>vertical 1500mm con pin</v>
          </cell>
        </row>
        <row r="1791">
          <cell r="D1791" t="str">
            <v>41224</v>
          </cell>
          <cell r="E1791" t="str">
            <v>horizontal 1400mm</v>
          </cell>
        </row>
        <row r="1792">
          <cell r="D1792" t="str">
            <v>41225</v>
          </cell>
          <cell r="E1792" t="str">
            <v>diagonal 3000x2000mm</v>
          </cell>
        </row>
        <row r="1793">
          <cell r="D1793" t="str">
            <v>41226</v>
          </cell>
          <cell r="E1793" t="str">
            <v>plataforma 1400mm</v>
          </cell>
        </row>
        <row r="1794">
          <cell r="D1794" t="str">
            <v>41227</v>
          </cell>
          <cell r="E1794" t="str">
            <v>escalera</v>
          </cell>
        </row>
        <row r="1795">
          <cell r="D1795" t="str">
            <v>41228</v>
          </cell>
          <cell r="E1795" t="str">
            <v>tornillo nivelador con ruedas</v>
          </cell>
        </row>
        <row r="1796">
          <cell r="D1796" t="str">
            <v>41229</v>
          </cell>
          <cell r="E1796" t="str">
            <v>rodapies 1400mm</v>
          </cell>
        </row>
        <row r="1797">
          <cell r="D1797" t="str">
            <v>4122A</v>
          </cell>
          <cell r="E1797" t="str">
            <v>plataforma escotilla 1400mm</v>
          </cell>
        </row>
        <row r="1798">
          <cell r="D1798" t="str">
            <v>4122B</v>
          </cell>
          <cell r="E1798" t="str">
            <v>base</v>
          </cell>
        </row>
        <row r="1799">
          <cell r="D1799" t="str">
            <v>4122C</v>
          </cell>
          <cell r="E1799" t="str">
            <v>conector mellizo</v>
          </cell>
        </row>
        <row r="1800">
          <cell r="D1800" t="str">
            <v>4122D</v>
          </cell>
          <cell r="E1800" t="str">
            <v>horquilla</v>
          </cell>
        </row>
        <row r="1801">
          <cell r="D1801" t="str">
            <v>4122E</v>
          </cell>
          <cell r="E1801" t="str">
            <v>pasador seguridad</v>
          </cell>
        </row>
        <row r="1802">
          <cell r="D1802" t="str">
            <v>4122F</v>
          </cell>
          <cell r="E1802" t="str">
            <v>pin acople graduable</v>
          </cell>
        </row>
        <row r="1803">
          <cell r="D1803" t="str">
            <v>412A2</v>
          </cell>
          <cell r="E1803" t="str">
            <v>caseton en icopor</v>
          </cell>
        </row>
        <row r="1804">
          <cell r="D1804" t="str">
            <v>412A3</v>
          </cell>
          <cell r="E1804" t="str">
            <v>caseton en icopor</v>
          </cell>
        </row>
        <row r="1805">
          <cell r="D1805" t="str">
            <v>412A4</v>
          </cell>
          <cell r="E1805" t="str">
            <v>caseton en madera recuperable</v>
          </cell>
        </row>
        <row r="1806">
          <cell r="D1806" t="str">
            <v>41321</v>
          </cell>
          <cell r="E1806" t="str">
            <v>vibrocompactador (canguro)</v>
          </cell>
        </row>
        <row r="1807">
          <cell r="D1807" t="str">
            <v>41322</v>
          </cell>
          <cell r="E1807" t="str">
            <v>vibrocompactador (rana)</v>
          </cell>
        </row>
        <row r="1808">
          <cell r="D1808" t="str">
            <v>41341</v>
          </cell>
          <cell r="E1808" t="str">
            <v>vibrocompactador electrico 110 v</v>
          </cell>
        </row>
        <row r="1809">
          <cell r="D1809" t="str">
            <v>41411</v>
          </cell>
          <cell r="E1809" t="str">
            <v>bomba sumergible de 2" monosfasica a 220 v ac</v>
          </cell>
        </row>
        <row r="1810">
          <cell r="D1810" t="str">
            <v>41412</v>
          </cell>
          <cell r="E1810" t="str">
            <v>bomba sumergible de 3" monosfasica a 220 v ac</v>
          </cell>
        </row>
        <row r="1811">
          <cell r="D1811" t="str">
            <v>41421</v>
          </cell>
          <cell r="E1811" t="str">
            <v>bomba hidrostatica</v>
          </cell>
        </row>
        <row r="1812">
          <cell r="D1812" t="str">
            <v>41431</v>
          </cell>
          <cell r="E1812" t="str">
            <v>hidrolavadora</v>
          </cell>
        </row>
        <row r="1813">
          <cell r="D1813" t="str">
            <v>41611</v>
          </cell>
          <cell r="E1813" t="str">
            <v>cortadora de adobe</v>
          </cell>
        </row>
        <row r="1814">
          <cell r="D1814" t="str">
            <v>416P1</v>
          </cell>
          <cell r="E1814" t="str">
            <v xml:space="preserve">cortadora de piso </v>
          </cell>
        </row>
        <row r="1815">
          <cell r="D1815" t="str">
            <v>421A1</v>
          </cell>
          <cell r="E1815" t="str">
            <v>angulo exterior 1200 mm</v>
          </cell>
        </row>
        <row r="1816">
          <cell r="D1816" t="str">
            <v>421A2</v>
          </cell>
          <cell r="E1816" t="str">
            <v>angulo exterior 600 mm</v>
          </cell>
        </row>
        <row r="1817">
          <cell r="D1817" t="str">
            <v>421A3</v>
          </cell>
          <cell r="E1817" t="str">
            <v>anillo de arriostramiento p-428</v>
          </cell>
        </row>
        <row r="1818">
          <cell r="D1818" t="str">
            <v>421A4</v>
          </cell>
          <cell r="E1818" t="str">
            <v>anillo de trepamiento p-428</v>
          </cell>
        </row>
        <row r="1819">
          <cell r="D1819" t="str">
            <v>421A5</v>
          </cell>
          <cell r="E1819" t="str">
            <v>balde columnero para torre grua</v>
          </cell>
        </row>
        <row r="1820">
          <cell r="D1820" t="str">
            <v>421A6</v>
          </cell>
          <cell r="E1820" t="str">
            <v>balde pluma grua 250 kg</v>
          </cell>
        </row>
        <row r="1821">
          <cell r="D1821" t="str">
            <v>421A7</v>
          </cell>
          <cell r="E1821" t="str">
            <v>balde tierra torre grua</v>
          </cell>
        </row>
        <row r="1822">
          <cell r="D1822" t="str">
            <v>421A8</v>
          </cell>
          <cell r="E1822" t="str">
            <v>gato hidraulico p-428</v>
          </cell>
        </row>
        <row r="1823">
          <cell r="D1823" t="str">
            <v>421A9</v>
          </cell>
          <cell r="E1823" t="str">
            <v>cadena para hierro</v>
          </cell>
        </row>
        <row r="1824">
          <cell r="D1824" t="str">
            <v>421AA</v>
          </cell>
          <cell r="E1824" t="str">
            <v>canasta torre gura</v>
          </cell>
        </row>
        <row r="1825">
          <cell r="D1825" t="str">
            <v>421AB</v>
          </cell>
          <cell r="E1825" t="str">
            <v>estibador ladrillo</v>
          </cell>
        </row>
        <row r="1826">
          <cell r="D1826" t="str">
            <v>421AC</v>
          </cell>
          <cell r="E1826" t="str">
            <v>gavilan para hierro</v>
          </cell>
        </row>
        <row r="1827">
          <cell r="D1827" t="str">
            <v>421AD</v>
          </cell>
          <cell r="E1827" t="str">
            <v>pluma grua movil 300 kg-40m de cable</v>
          </cell>
        </row>
        <row r="1828">
          <cell r="D1828" t="str">
            <v>421AE</v>
          </cell>
          <cell r="E1828" t="str">
            <v>pluma grua movil 300 kg-60 m de cable</v>
          </cell>
        </row>
        <row r="1829">
          <cell r="D1829" t="str">
            <v>421AF</v>
          </cell>
          <cell r="E1829" t="str">
            <v>pluma grua movil 300kg-90 m de cable</v>
          </cell>
        </row>
        <row r="1830">
          <cell r="D1830" t="str">
            <v>421AG</v>
          </cell>
          <cell r="E1830" t="str">
            <v>plataforma para pluma grua</v>
          </cell>
        </row>
        <row r="1831">
          <cell r="D1831" t="str">
            <v>421AH</v>
          </cell>
          <cell r="E1831" t="str">
            <v>balde para pluma grua</v>
          </cell>
        </row>
        <row r="1832">
          <cell r="D1832" t="str">
            <v>421AI</v>
          </cell>
          <cell r="E1832" t="str">
            <v>pluma grua 250 kg</v>
          </cell>
        </row>
        <row r="1833">
          <cell r="D1833" t="str">
            <v>421AJ</v>
          </cell>
          <cell r="E1833" t="str">
            <v>pluma grua 500 kg</v>
          </cell>
        </row>
        <row r="1834">
          <cell r="D1834" t="str">
            <v>421AK</v>
          </cell>
          <cell r="E1834" t="str">
            <v>canastilla pluma grua 250 kg</v>
          </cell>
        </row>
        <row r="1835">
          <cell r="D1835" t="str">
            <v>42511</v>
          </cell>
          <cell r="E1835" t="str">
            <v>coche de una llanta</v>
          </cell>
        </row>
        <row r="1836">
          <cell r="D1836" t="str">
            <v>43921</v>
          </cell>
          <cell r="E1836" t="str">
            <v>cilindro muestra de concreto</v>
          </cell>
        </row>
        <row r="1837">
          <cell r="D1837" t="str">
            <v>43MA1</v>
          </cell>
          <cell r="E1837" t="str">
            <v xml:space="preserve">alineador 1000 mm </v>
          </cell>
        </row>
        <row r="1838">
          <cell r="D1838" t="str">
            <v>43MA2</v>
          </cell>
          <cell r="E1838" t="str">
            <v>alineador 1200 mm</v>
          </cell>
        </row>
        <row r="1839">
          <cell r="D1839" t="str">
            <v>43MA3</v>
          </cell>
          <cell r="E1839" t="str">
            <v>alineador 1320 mm</v>
          </cell>
        </row>
        <row r="1840">
          <cell r="D1840" t="str">
            <v>43MA4</v>
          </cell>
          <cell r="E1840" t="str">
            <v>alineador 1500 mm</v>
          </cell>
        </row>
        <row r="1841">
          <cell r="D1841" t="str">
            <v>43MA5</v>
          </cell>
          <cell r="E1841" t="str">
            <v>alineador 1600 mm</v>
          </cell>
        </row>
        <row r="1842">
          <cell r="D1842" t="str">
            <v>43MA6</v>
          </cell>
          <cell r="E1842" t="str">
            <v>alineador 1670 mm</v>
          </cell>
        </row>
        <row r="1843">
          <cell r="D1843" t="str">
            <v>43MA7</v>
          </cell>
          <cell r="E1843" t="str">
            <v>alineador 1800 mm</v>
          </cell>
        </row>
        <row r="1844">
          <cell r="D1844" t="str">
            <v>43MA8</v>
          </cell>
          <cell r="E1844" t="str">
            <v>alineador 2000 mm</v>
          </cell>
        </row>
        <row r="1845">
          <cell r="D1845" t="str">
            <v>43MA9</v>
          </cell>
          <cell r="E1845" t="str">
            <v>alineador 2200 mm</v>
          </cell>
        </row>
        <row r="1846">
          <cell r="D1846" t="str">
            <v>43MAA</v>
          </cell>
          <cell r="E1846" t="str">
            <v xml:space="preserve">alineador 2210 mm </v>
          </cell>
        </row>
        <row r="1847">
          <cell r="D1847" t="str">
            <v>43MAB</v>
          </cell>
          <cell r="E1847" t="str">
            <v>alineador 2230 mm</v>
          </cell>
        </row>
        <row r="1848">
          <cell r="D1848" t="str">
            <v>43MAC</v>
          </cell>
          <cell r="E1848" t="str">
            <v>alineador 2400 mm</v>
          </cell>
        </row>
        <row r="1849">
          <cell r="D1849" t="str">
            <v>43MAD</v>
          </cell>
          <cell r="E1849" t="str">
            <v>alineador 2430 mm</v>
          </cell>
        </row>
        <row r="1850">
          <cell r="D1850" t="str">
            <v>43MAE</v>
          </cell>
          <cell r="E1850" t="str">
            <v>alineador 2450 mm</v>
          </cell>
        </row>
        <row r="1851">
          <cell r="D1851" t="str">
            <v>43MAF</v>
          </cell>
          <cell r="E1851" t="str">
            <v>alineador 2500 mm</v>
          </cell>
        </row>
        <row r="1852">
          <cell r="D1852" t="str">
            <v>43MAG</v>
          </cell>
          <cell r="E1852" t="str">
            <v>alineador 3000 mm</v>
          </cell>
        </row>
        <row r="1853">
          <cell r="D1853" t="str">
            <v>43MAH</v>
          </cell>
          <cell r="E1853" t="str">
            <v>alineador 3200 mm</v>
          </cell>
        </row>
        <row r="1854">
          <cell r="D1854" t="str">
            <v>43MAI</v>
          </cell>
          <cell r="E1854" t="str">
            <v>alineador 3400 mm</v>
          </cell>
        </row>
        <row r="1855">
          <cell r="D1855" t="str">
            <v>43MAJ</v>
          </cell>
          <cell r="E1855" t="str">
            <v>alineador 3600 mm</v>
          </cell>
        </row>
        <row r="1856">
          <cell r="D1856" t="str">
            <v>43MAK</v>
          </cell>
          <cell r="E1856" t="str">
            <v>alineador 3700 mm</v>
          </cell>
        </row>
        <row r="1857">
          <cell r="D1857" t="str">
            <v>43MAL</v>
          </cell>
          <cell r="E1857" t="str">
            <v>alineador 4000 mm</v>
          </cell>
        </row>
        <row r="1858">
          <cell r="D1858" t="str">
            <v>43MAM</v>
          </cell>
          <cell r="E1858" t="str">
            <v>alineador 5000 mm</v>
          </cell>
        </row>
        <row r="1859">
          <cell r="D1859" t="str">
            <v>43MAN</v>
          </cell>
          <cell r="E1859" t="str">
            <v>alineador 5200 mm</v>
          </cell>
        </row>
        <row r="1860">
          <cell r="D1860" t="str">
            <v>43MAO</v>
          </cell>
          <cell r="E1860" t="str">
            <v xml:space="preserve">alineador 6000 mm </v>
          </cell>
        </row>
        <row r="1861">
          <cell r="D1861" t="str">
            <v>43MAP</v>
          </cell>
          <cell r="E1861" t="str">
            <v>alineador 770 mm</v>
          </cell>
        </row>
        <row r="1862">
          <cell r="D1862" t="str">
            <v>43MAR</v>
          </cell>
          <cell r="E1862" t="str">
            <v>alineador 800 mm</v>
          </cell>
        </row>
        <row r="1863">
          <cell r="D1863" t="str">
            <v>43MAS</v>
          </cell>
          <cell r="E1863" t="str">
            <v>alineador 840 mm</v>
          </cell>
        </row>
        <row r="1864">
          <cell r="D1864" t="str">
            <v>43MAT</v>
          </cell>
          <cell r="E1864" t="str">
            <v>alineador 850 mm</v>
          </cell>
        </row>
        <row r="1865">
          <cell r="D1865" t="str">
            <v>43MAU</v>
          </cell>
          <cell r="E1865" t="str">
            <v>alineador 870 mm</v>
          </cell>
        </row>
        <row r="1866">
          <cell r="D1866" t="str">
            <v>43MC1</v>
          </cell>
          <cell r="E1866" t="str">
            <v>corbata 700 mm</v>
          </cell>
        </row>
        <row r="1867">
          <cell r="D1867" t="str">
            <v>43MC2</v>
          </cell>
          <cell r="E1867" t="str">
            <v>corbata 800 mm</v>
          </cell>
        </row>
        <row r="1868">
          <cell r="D1868" t="str">
            <v>43MC3</v>
          </cell>
          <cell r="E1868" t="str">
            <v>corbata destijerada 200 mm</v>
          </cell>
        </row>
        <row r="1869">
          <cell r="D1869" t="str">
            <v>43MC4</v>
          </cell>
          <cell r="E1869" t="str">
            <v>corbata 100 mm</v>
          </cell>
        </row>
        <row r="1870">
          <cell r="D1870" t="str">
            <v>43MC5</v>
          </cell>
          <cell r="E1870" t="str">
            <v>corbata 120 mm</v>
          </cell>
        </row>
        <row r="1871">
          <cell r="D1871" t="str">
            <v>43MC6</v>
          </cell>
          <cell r="E1871" t="str">
            <v>corbata 150 mm</v>
          </cell>
        </row>
        <row r="1872">
          <cell r="D1872" t="str">
            <v>43MC7</v>
          </cell>
          <cell r="E1872" t="str">
            <v>corbata 150 mm (especial)</v>
          </cell>
        </row>
        <row r="1873">
          <cell r="D1873" t="str">
            <v>43MC8</v>
          </cell>
          <cell r="E1873" t="str">
            <v>corbata 170 mm</v>
          </cell>
        </row>
        <row r="1874">
          <cell r="D1874" t="str">
            <v>43MC9</v>
          </cell>
          <cell r="E1874" t="str">
            <v xml:space="preserve">corbata 200 mm </v>
          </cell>
        </row>
        <row r="1875">
          <cell r="D1875" t="str">
            <v>43MCA</v>
          </cell>
          <cell r="E1875" t="str">
            <v>corbata 200 mm (especial)</v>
          </cell>
        </row>
        <row r="1876">
          <cell r="D1876" t="str">
            <v>43MCB</v>
          </cell>
          <cell r="E1876" t="str">
            <v>corbata 250 mm</v>
          </cell>
        </row>
        <row r="1877">
          <cell r="D1877" t="str">
            <v>43MCC</v>
          </cell>
          <cell r="E1877" t="str">
            <v>corbata 300 mm</v>
          </cell>
        </row>
        <row r="1878">
          <cell r="D1878" t="str">
            <v>43MCD</v>
          </cell>
          <cell r="E1878" t="str">
            <v>corbata 300 mm (especial)</v>
          </cell>
        </row>
        <row r="1879">
          <cell r="D1879" t="str">
            <v>43MCE</v>
          </cell>
          <cell r="E1879" t="str">
            <v>corbata 350 mm</v>
          </cell>
        </row>
        <row r="1880">
          <cell r="D1880" t="str">
            <v>43MCF</v>
          </cell>
          <cell r="E1880" t="str">
            <v>corbata 400 mm</v>
          </cell>
        </row>
        <row r="1881">
          <cell r="D1881" t="str">
            <v>43MCG</v>
          </cell>
          <cell r="E1881" t="str">
            <v>corbata 500 mm</v>
          </cell>
        </row>
        <row r="1882">
          <cell r="D1882" t="str">
            <v>43MCH</v>
          </cell>
          <cell r="E1882" t="str">
            <v>corbata 600 mm</v>
          </cell>
        </row>
        <row r="1883">
          <cell r="D1883" t="str">
            <v>43MCI</v>
          </cell>
          <cell r="E1883" t="str">
            <v>corbata 600 mm (especial)</v>
          </cell>
        </row>
        <row r="1884">
          <cell r="D1884" t="str">
            <v>43MCJ</v>
          </cell>
          <cell r="E1884" t="str">
            <v>corbata 670 mm</v>
          </cell>
        </row>
        <row r="1885">
          <cell r="D1885" t="str">
            <v>43MCX</v>
          </cell>
          <cell r="E1885" t="str">
            <v>extractor de corbatas</v>
          </cell>
        </row>
        <row r="1886">
          <cell r="D1886" t="str">
            <v>44111</v>
          </cell>
          <cell r="E1886" t="str">
            <v>marco andamio modular self-lock 1.00 x 1.50</v>
          </cell>
        </row>
        <row r="1887">
          <cell r="D1887" t="str">
            <v>44112</v>
          </cell>
          <cell r="E1887" t="str">
            <v>marco andamio de tijera 1.50 x 1.50</v>
          </cell>
        </row>
        <row r="1888">
          <cell r="D1888" t="str">
            <v>44113</v>
          </cell>
          <cell r="E1888" t="str">
            <v>tijera para andamio</v>
          </cell>
        </row>
        <row r="1889">
          <cell r="D1889" t="str">
            <v>44114</v>
          </cell>
          <cell r="E1889" t="str">
            <v>andamio con tijera tramo completo 1.0 x 1.50</v>
          </cell>
        </row>
        <row r="1890">
          <cell r="D1890" t="str">
            <v>44115</v>
          </cell>
          <cell r="E1890" t="str">
            <v xml:space="preserve">andamio con tijera tramo completo 1.50 x 1.50 </v>
          </cell>
        </row>
        <row r="1891">
          <cell r="D1891" t="str">
            <v>44116</v>
          </cell>
          <cell r="E1891" t="str">
            <v>ruedas giratorias para andamio (individual)</v>
          </cell>
        </row>
        <row r="1892">
          <cell r="D1892" t="str">
            <v>44117</v>
          </cell>
          <cell r="E1892" t="str">
            <v>escalera interna para andamio (tramo)</v>
          </cell>
        </row>
        <row r="1893">
          <cell r="D1893" t="str">
            <v>44118</v>
          </cell>
          <cell r="E1893" t="str">
            <v>pasamanos de seguridad escalera andamio</v>
          </cell>
        </row>
        <row r="1894">
          <cell r="D1894" t="str">
            <v>44119</v>
          </cell>
          <cell r="E1894" t="str">
            <v>poleas de canal</v>
          </cell>
        </row>
        <row r="1895">
          <cell r="D1895" t="str">
            <v>4411A</v>
          </cell>
          <cell r="E1895" t="str">
            <v>marco andamio 0.60 x 2.00 m</v>
          </cell>
        </row>
        <row r="1896">
          <cell r="D1896" t="str">
            <v>4411B</v>
          </cell>
          <cell r="E1896" t="str">
            <v>marco andamio 1.20 x 1.20 m</v>
          </cell>
        </row>
        <row r="1897">
          <cell r="D1897" t="str">
            <v>4411C</v>
          </cell>
          <cell r="E1897" t="str">
            <v>marco andamio 1.50 x 1.50 m</v>
          </cell>
        </row>
        <row r="1898">
          <cell r="D1898" t="str">
            <v>4411D</v>
          </cell>
          <cell r="E1898" t="str">
            <v>marco andamio 1.56 x 1.50 m</v>
          </cell>
        </row>
        <row r="1899">
          <cell r="D1899" t="str">
            <v>4411E</v>
          </cell>
          <cell r="E1899" t="str">
            <v>cruceta de 2.50 m</v>
          </cell>
        </row>
        <row r="1900">
          <cell r="D1900" t="str">
            <v>4411F</v>
          </cell>
          <cell r="E1900" t="str">
            <v>molinetes con base y freno de mano</v>
          </cell>
        </row>
        <row r="1901">
          <cell r="D1901" t="str">
            <v>4411G</v>
          </cell>
          <cell r="E1901" t="str">
            <v>molinetes de seguridad con base - freno de pie y mano</v>
          </cell>
        </row>
        <row r="1902">
          <cell r="D1902" t="str">
            <v>4411H</v>
          </cell>
          <cell r="E1902" t="str">
            <v>manila para molinetes por metro</v>
          </cell>
        </row>
        <row r="1903">
          <cell r="D1903" t="str">
            <v>4411I</v>
          </cell>
          <cell r="E1903" t="str">
            <v>diferencial de 2/3 t</v>
          </cell>
        </row>
        <row r="1904">
          <cell r="D1904" t="str">
            <v>4411J</v>
          </cell>
          <cell r="E1904" t="str">
            <v>marco andamio 1.56 x 3.00 m</v>
          </cell>
        </row>
        <row r="1905">
          <cell r="D1905" t="str">
            <v>4411K</v>
          </cell>
          <cell r="E1905" t="str">
            <v>escalera metalica para andamio de 1.50 m</v>
          </cell>
        </row>
        <row r="1906">
          <cell r="D1906" t="str">
            <v>4411L</v>
          </cell>
          <cell r="E1906" t="str">
            <v>baranda para escalera de andamio</v>
          </cell>
        </row>
        <row r="1907">
          <cell r="D1907" t="str">
            <v>4411M</v>
          </cell>
          <cell r="E1907" t="str">
            <v>base para andamio comun</v>
          </cell>
        </row>
        <row r="1908">
          <cell r="D1908" t="str">
            <v>4411N</v>
          </cell>
          <cell r="E1908" t="str">
            <v>tubo 42 mm x 2000 mm</v>
          </cell>
        </row>
        <row r="1909">
          <cell r="D1909" t="str">
            <v>4411O</v>
          </cell>
          <cell r="E1909" t="str">
            <v>tubo 42 mm x 3000 mm</v>
          </cell>
        </row>
        <row r="1910">
          <cell r="D1910" t="str">
            <v>4411P</v>
          </cell>
          <cell r="E1910" t="str">
            <v>tubo 48 mm x 1000 mm</v>
          </cell>
        </row>
        <row r="1911">
          <cell r="D1911" t="str">
            <v>4411Q</v>
          </cell>
          <cell r="E1911" t="str">
            <v>tubo 48 mm x 1500 mm</v>
          </cell>
        </row>
        <row r="1912">
          <cell r="D1912" t="str">
            <v>4411R</v>
          </cell>
          <cell r="E1912" t="str">
            <v>tubo 48 mm x 2000 mm</v>
          </cell>
        </row>
        <row r="1913">
          <cell r="D1913" t="str">
            <v>4411S</v>
          </cell>
          <cell r="E1913" t="str">
            <v>tubo 48 mm x 2500 mm</v>
          </cell>
        </row>
        <row r="1914">
          <cell r="D1914" t="str">
            <v>4411T</v>
          </cell>
          <cell r="E1914" t="str">
            <v xml:space="preserve">tubo 48 mm x 3000 mm </v>
          </cell>
        </row>
        <row r="1915">
          <cell r="D1915" t="str">
            <v>4411U</v>
          </cell>
          <cell r="E1915" t="str">
            <v>tubo 48 mm x 4000 mm</v>
          </cell>
        </row>
        <row r="1916">
          <cell r="D1916" t="str">
            <v>4411V</v>
          </cell>
          <cell r="E1916" t="str">
            <v>tubo 48 mm x 5000 mm</v>
          </cell>
        </row>
        <row r="1917">
          <cell r="D1917" t="str">
            <v>4411W</v>
          </cell>
          <cell r="E1917" t="str">
            <v>tubo 48 mm x 6000 mm</v>
          </cell>
        </row>
        <row r="1918">
          <cell r="D1918" t="str">
            <v>4411X</v>
          </cell>
          <cell r="E1918" t="str">
            <v>tubo galvanizado 48 mm x 6000 mm</v>
          </cell>
        </row>
        <row r="1919">
          <cell r="D1919" t="str">
            <v>44121</v>
          </cell>
          <cell r="E1919" t="str">
            <v>vibrador electrico para concreto</v>
          </cell>
        </row>
        <row r="1920">
          <cell r="D1920" t="str">
            <v>44122</v>
          </cell>
          <cell r="E1920" t="str">
            <v>regla vibratoria</v>
          </cell>
        </row>
        <row r="1921">
          <cell r="D1921" t="str">
            <v>44123</v>
          </cell>
          <cell r="E1921" t="str">
            <v>lamina cubre brecha</v>
          </cell>
        </row>
        <row r="1922">
          <cell r="D1922" t="str">
            <v>44124</v>
          </cell>
          <cell r="E1922" t="str">
            <v>vibrador electrico de aguja 110 v</v>
          </cell>
        </row>
        <row r="1923">
          <cell r="D1923" t="str">
            <v>44131</v>
          </cell>
          <cell r="E1923" t="str">
            <v>cizalla palanca con dados (pedinghaus)</v>
          </cell>
        </row>
        <row r="1924">
          <cell r="D1924" t="str">
            <v>44132</v>
          </cell>
          <cell r="E1924" t="str">
            <v>cizalla tijera</v>
          </cell>
        </row>
        <row r="1925">
          <cell r="D1925" t="str">
            <v>44133</v>
          </cell>
          <cell r="E1925" t="str">
            <v>pulidora manual electrica</v>
          </cell>
        </row>
        <row r="1926">
          <cell r="D1926" t="str">
            <v>44134</v>
          </cell>
          <cell r="E1926" t="str">
            <v>cortadora de piso (con disco) 5cm prof. -min 50 m-</v>
          </cell>
        </row>
        <row r="1927">
          <cell r="D1927" t="str">
            <v>44135</v>
          </cell>
          <cell r="E1927" t="str">
            <v>cm adicional despues de los 5cm de prof.-hasta 10cm</v>
          </cell>
        </row>
        <row r="1928">
          <cell r="D1928" t="str">
            <v>44136</v>
          </cell>
          <cell r="E1928" t="str">
            <v>allanadora de 36"</v>
          </cell>
        </row>
        <row r="1929">
          <cell r="D1929" t="str">
            <v>44137</v>
          </cell>
          <cell r="E1929" t="str">
            <v>plato flotante para allanadora</v>
          </cell>
        </row>
        <row r="1930">
          <cell r="D1930" t="str">
            <v>44138</v>
          </cell>
          <cell r="E1930" t="str">
            <v>juego de 4 aspas de 36"-milimetro de desgaste</v>
          </cell>
        </row>
        <row r="1931">
          <cell r="D1931" t="str">
            <v>44141</v>
          </cell>
          <cell r="E1931" t="str">
            <v>taladro rotopercutor tipo te 14 y te 15</v>
          </cell>
        </row>
        <row r="1932">
          <cell r="D1932" t="str">
            <v>44142</v>
          </cell>
          <cell r="E1932" t="str">
            <v>broca de tugsteno de 3/16" a 3/8"</v>
          </cell>
        </row>
        <row r="1933">
          <cell r="D1933" t="str">
            <v>44143</v>
          </cell>
          <cell r="E1933" t="str">
            <v>broca de tugsteno de 1/2" a 5/8"</v>
          </cell>
        </row>
        <row r="1934">
          <cell r="D1934" t="str">
            <v>44144</v>
          </cell>
          <cell r="E1934" t="str">
            <v>taladro demoledor tipo hitachi</v>
          </cell>
        </row>
        <row r="1935">
          <cell r="D1935" t="str">
            <v>44145</v>
          </cell>
          <cell r="E1935" t="str">
            <v>cincel o muela para taladro demoledor</v>
          </cell>
        </row>
        <row r="1936">
          <cell r="D1936" t="str">
            <v>44146</v>
          </cell>
          <cell r="E1936" t="str">
            <v>taladro 1/2"-5/8"</v>
          </cell>
        </row>
        <row r="1937">
          <cell r="D1937" t="str">
            <v>44147</v>
          </cell>
          <cell r="E1937" t="str">
            <v>taladro demoledor de muro makita a 110 v</v>
          </cell>
        </row>
        <row r="1938">
          <cell r="D1938" t="str">
            <v>44148</v>
          </cell>
          <cell r="E1938" t="str">
            <v>taladro rotomartillo 110 v</v>
          </cell>
        </row>
        <row r="1939">
          <cell r="D1939" t="str">
            <v>44149</v>
          </cell>
          <cell r="E1939" t="str">
            <v>taladro rotopercutor electrico (te-10) 110 v ac monofa</v>
          </cell>
        </row>
        <row r="1940">
          <cell r="D1940" t="str">
            <v>4414A</v>
          </cell>
          <cell r="E1940" t="str">
            <v>taladro rotopercutor electrico (te-55) 110 v ac monofa</v>
          </cell>
        </row>
        <row r="1941">
          <cell r="D1941" t="str">
            <v>4414B</v>
          </cell>
          <cell r="E1941" t="str">
            <v>taladro rotopercutor 1-1/4"</v>
          </cell>
        </row>
        <row r="1942">
          <cell r="D1942" t="str">
            <v>44151</v>
          </cell>
          <cell r="E1942" t="str">
            <v>concretadora 1.0 sacos electrica de trompo</v>
          </cell>
        </row>
        <row r="1943">
          <cell r="D1943" t="str">
            <v>44152</v>
          </cell>
          <cell r="E1943" t="str">
            <v>concretadora 1.5 sacos electrica de trompo</v>
          </cell>
        </row>
        <row r="1944">
          <cell r="D1944" t="str">
            <v>44153</v>
          </cell>
          <cell r="E1944" t="str">
            <v>bascula de 500kg</v>
          </cell>
        </row>
        <row r="1945">
          <cell r="D1945" t="str">
            <v>44154</v>
          </cell>
          <cell r="E1945" t="str">
            <v>extencion cauchetada por metro</v>
          </cell>
        </row>
        <row r="1946">
          <cell r="D1946" t="str">
            <v>44155</v>
          </cell>
          <cell r="E1946" t="str">
            <v>escalera de madera por cuerpo</v>
          </cell>
        </row>
        <row r="1947">
          <cell r="D1947" t="str">
            <v>44156</v>
          </cell>
          <cell r="E1947" t="str">
            <v>pison manual</v>
          </cell>
        </row>
        <row r="1948">
          <cell r="D1948" t="str">
            <v>44157</v>
          </cell>
          <cell r="E1948" t="str">
            <v>concretadora 2.0 sacos electrica de trompo</v>
          </cell>
        </row>
        <row r="1949">
          <cell r="D1949" t="str">
            <v>44158</v>
          </cell>
          <cell r="E1949" t="str">
            <v>concretadora 1 saco</v>
          </cell>
        </row>
        <row r="1950">
          <cell r="D1950" t="str">
            <v>44159</v>
          </cell>
          <cell r="E1950" t="str">
            <v>concretadora 2 sacos</v>
          </cell>
        </row>
        <row r="1951">
          <cell r="D1951" t="str">
            <v>4415A</v>
          </cell>
          <cell r="E1951" t="str">
            <v>concretadora 3 sacos</v>
          </cell>
        </row>
        <row r="1952">
          <cell r="D1952" t="str">
            <v>44211</v>
          </cell>
          <cell r="E1952" t="str">
            <v>andamio colgante 100 m</v>
          </cell>
        </row>
        <row r="1953">
          <cell r="D1953" t="str">
            <v>44212</v>
          </cell>
          <cell r="E1953" t="str">
            <v>andamio colgante 30 m</v>
          </cell>
        </row>
        <row r="1954">
          <cell r="D1954" t="str">
            <v>44213</v>
          </cell>
          <cell r="E1954" t="str">
            <v>andamio colgante 40 m</v>
          </cell>
        </row>
        <row r="1955">
          <cell r="D1955" t="str">
            <v>44214</v>
          </cell>
          <cell r="E1955" t="str">
            <v>andamio colgante 50 m</v>
          </cell>
        </row>
        <row r="1956">
          <cell r="D1956" t="str">
            <v>44215</v>
          </cell>
          <cell r="E1956" t="str">
            <v>andamio colgante 60 m</v>
          </cell>
        </row>
        <row r="1957">
          <cell r="D1957" t="str">
            <v>44216</v>
          </cell>
          <cell r="E1957" t="str">
            <v>andamio colgante 70 m</v>
          </cell>
        </row>
        <row r="1958">
          <cell r="D1958" t="str">
            <v>44217</v>
          </cell>
          <cell r="E1958" t="str">
            <v>andamio colgante 80 m</v>
          </cell>
        </row>
        <row r="1959">
          <cell r="D1959" t="str">
            <v>44218</v>
          </cell>
          <cell r="E1959" t="str">
            <v>andamio colgante 90 m</v>
          </cell>
        </row>
        <row r="1960">
          <cell r="D1960" t="str">
            <v>44219</v>
          </cell>
          <cell r="E1960" t="str">
            <v>cinturon de seguridad</v>
          </cell>
        </row>
        <row r="1961">
          <cell r="D1961" t="str">
            <v>4421A</v>
          </cell>
          <cell r="E1961" t="str">
            <v>arnes de seguridad</v>
          </cell>
        </row>
        <row r="1962">
          <cell r="D1962" t="str">
            <v>4421B</v>
          </cell>
          <cell r="E1962" t="str">
            <v>pescante para andamio colgante</v>
          </cell>
        </row>
        <row r="1963">
          <cell r="D1963" t="str">
            <v>4421C</v>
          </cell>
          <cell r="E1963" t="str">
            <v>baranda para plataforma colgante</v>
          </cell>
        </row>
        <row r="1964">
          <cell r="D1964" t="str">
            <v>44221</v>
          </cell>
          <cell r="E1964" t="str">
            <v>marco andamio de carga triangular 1.0 x 1.50</v>
          </cell>
        </row>
        <row r="1965">
          <cell r="D1965" t="str">
            <v>44222</v>
          </cell>
          <cell r="E1965" t="str">
            <v>marco andamio de carga triangular 0.5 x 1.50</v>
          </cell>
        </row>
        <row r="1966">
          <cell r="D1966" t="str">
            <v>44223</v>
          </cell>
          <cell r="E1966" t="str">
            <v>riostra superior andamio de carga</v>
          </cell>
        </row>
        <row r="1967">
          <cell r="D1967" t="str">
            <v>44224</v>
          </cell>
          <cell r="E1967" t="str">
            <v>riostra inferior andmio de carga</v>
          </cell>
        </row>
        <row r="1968">
          <cell r="D1968" t="str">
            <v>44225</v>
          </cell>
          <cell r="E1968" t="str">
            <v xml:space="preserve">diagonal andamio de carga </v>
          </cell>
        </row>
        <row r="1969">
          <cell r="D1969" t="str">
            <v>44226</v>
          </cell>
          <cell r="E1969" t="str">
            <v>tornillo nivelador base-cabezal 0,7 m</v>
          </cell>
        </row>
        <row r="1970">
          <cell r="D1970" t="str">
            <v>44227</v>
          </cell>
          <cell r="E1970" t="str">
            <v>base andamio de carga</v>
          </cell>
        </row>
        <row r="1971">
          <cell r="D1971" t="str">
            <v>44228</v>
          </cell>
          <cell r="E1971" t="str">
            <v>abrazadera dalmine fija</v>
          </cell>
        </row>
        <row r="1972">
          <cell r="D1972" t="str">
            <v>44229</v>
          </cell>
          <cell r="E1972" t="str">
            <v xml:space="preserve">abrazadera dalmine mariposa </v>
          </cell>
        </row>
        <row r="1973">
          <cell r="D1973" t="str">
            <v>4422A</v>
          </cell>
          <cell r="E1973" t="str">
            <v>tuberia dalmine por m</v>
          </cell>
        </row>
        <row r="1974">
          <cell r="D1974" t="str">
            <v>4422B</v>
          </cell>
          <cell r="E1974" t="str">
            <v>union-empalme tuberia dalmine</v>
          </cell>
        </row>
        <row r="1975">
          <cell r="D1975" t="str">
            <v>4422C</v>
          </cell>
          <cell r="E1975" t="str">
            <v>viga cuadrada pts x 3 m</v>
          </cell>
        </row>
        <row r="1976">
          <cell r="D1976" t="str">
            <v>4422D</v>
          </cell>
          <cell r="E1976" t="str">
            <v>viga cuadrada pts x 6 m</v>
          </cell>
        </row>
        <row r="1977">
          <cell r="D1977" t="str">
            <v>4422E</v>
          </cell>
          <cell r="E1977" t="str">
            <v>distanciador para paral 1.40 m</v>
          </cell>
        </row>
        <row r="1978">
          <cell r="D1978" t="str">
            <v>4422F</v>
          </cell>
          <cell r="E1978" t="str">
            <v>tornillo nivelador 300 mm</v>
          </cell>
        </row>
        <row r="1979">
          <cell r="D1979" t="str">
            <v>4422G</v>
          </cell>
          <cell r="E1979" t="str">
            <v>tornillo nivelador 70 mm</v>
          </cell>
        </row>
        <row r="1980">
          <cell r="D1980" t="str">
            <v>44231</v>
          </cell>
          <cell r="E1980" t="str">
            <v>andamio colgante hasta 60 m de cable</v>
          </cell>
        </row>
        <row r="1981">
          <cell r="D1981" t="str">
            <v>44232</v>
          </cell>
          <cell r="E1981" t="str">
            <v>andamio colgante hasta 100 m de cable</v>
          </cell>
        </row>
        <row r="1982">
          <cell r="D1982" t="str">
            <v>44233</v>
          </cell>
          <cell r="E1982" t="str">
            <v>plataforma de seguridad con baranda</v>
          </cell>
        </row>
        <row r="1983">
          <cell r="D1983" t="str">
            <v>44234</v>
          </cell>
          <cell r="E1983" t="str">
            <v>distanciador muro andamio colgante</v>
          </cell>
        </row>
        <row r="1984">
          <cell r="D1984" t="str">
            <v>44241</v>
          </cell>
          <cell r="E1984" t="str">
            <v>taco metalico enano de 1,50 a 2,00 m</v>
          </cell>
        </row>
        <row r="1985">
          <cell r="D1985" t="str">
            <v>44242</v>
          </cell>
          <cell r="E1985" t="str">
            <v>taco metalico corto 2,00 a 3,30 m</v>
          </cell>
        </row>
        <row r="1986">
          <cell r="D1986" t="str">
            <v>44243</v>
          </cell>
          <cell r="E1986" t="str">
            <v>taco metalico largo de 2,20 a 3,80 m</v>
          </cell>
        </row>
        <row r="1987">
          <cell r="D1987" t="str">
            <v>44244</v>
          </cell>
          <cell r="E1987" t="str">
            <v>taco metalico largo de 2,50 a 4,20 m</v>
          </cell>
        </row>
        <row r="1988">
          <cell r="D1988" t="str">
            <v>44245</v>
          </cell>
          <cell r="E1988" t="str">
            <v>taco metalico extralargo de 3,00 a 5,50 m</v>
          </cell>
        </row>
        <row r="1989">
          <cell r="D1989" t="str">
            <v>44246</v>
          </cell>
          <cell r="E1989" t="str">
            <v>diagonales taco corto-largo 1,83-3,72 m</v>
          </cell>
        </row>
        <row r="1990">
          <cell r="D1990" t="str">
            <v>44247</v>
          </cell>
          <cell r="E1990" t="str">
            <v>cerchas metalicas de 3,00 m</v>
          </cell>
        </row>
        <row r="1991">
          <cell r="D1991" t="str">
            <v>44248</v>
          </cell>
          <cell r="E1991" t="str">
            <v>tablero madera (camilla) 0,70 x 1,40 m</v>
          </cell>
        </row>
        <row r="1992">
          <cell r="D1992" t="str">
            <v>44249</v>
          </cell>
          <cell r="E1992" t="str">
            <v>tablero madera (camilla) 0,45 x 1,40 m</v>
          </cell>
        </row>
        <row r="1993">
          <cell r="D1993" t="str">
            <v>4424A</v>
          </cell>
          <cell r="E1993" t="str">
            <v>carguera de madera de 4,00 a 6,00 m</v>
          </cell>
        </row>
        <row r="1994">
          <cell r="D1994" t="str">
            <v>4424C</v>
          </cell>
          <cell r="E1994" t="str">
            <v>formaleta cilindro muestra concreto</v>
          </cell>
        </row>
        <row r="1995">
          <cell r="D1995" t="str">
            <v>4424D</v>
          </cell>
          <cell r="E1995" t="str">
            <v>diagonal corta de 1.91 m</v>
          </cell>
        </row>
        <row r="1996">
          <cell r="D1996" t="str">
            <v>4424E</v>
          </cell>
          <cell r="E1996" t="str">
            <v>diagonal larga 3.27 m</v>
          </cell>
        </row>
        <row r="1997">
          <cell r="D1997" t="str">
            <v>4424F</v>
          </cell>
          <cell r="E1997" t="str">
            <v>paral 0.60 a 0.90 m</v>
          </cell>
        </row>
        <row r="1998">
          <cell r="D1998" t="str">
            <v>4424G</v>
          </cell>
          <cell r="E1998" t="str">
            <v>paral 0.80 a 1.50 m</v>
          </cell>
        </row>
        <row r="1999">
          <cell r="D1999" t="str">
            <v>4424H</v>
          </cell>
          <cell r="E1999" t="str">
            <v>paral 1.85 a 2.80 m</v>
          </cell>
        </row>
        <row r="2000">
          <cell r="D2000" t="str">
            <v>4424I</v>
          </cell>
          <cell r="E2000" t="str">
            <v>paral 2.00 a 3.20 m</v>
          </cell>
        </row>
        <row r="2001">
          <cell r="D2001" t="str">
            <v>4424J</v>
          </cell>
          <cell r="E2001" t="str">
            <v>paral 2.20 a 3.50 m</v>
          </cell>
        </row>
        <row r="2002">
          <cell r="D2002" t="str">
            <v>4424K</v>
          </cell>
          <cell r="E2002" t="str">
            <v>paral 2.30 a 3.60 m</v>
          </cell>
        </row>
        <row r="2003">
          <cell r="D2003" t="str">
            <v>4424L</v>
          </cell>
          <cell r="E2003" t="str">
            <v>paral 2.60 a 4.20 m</v>
          </cell>
        </row>
        <row r="2004">
          <cell r="D2004" t="str">
            <v>4424M</v>
          </cell>
          <cell r="E2004" t="str">
            <v>paral 3.20 m (acrow)</v>
          </cell>
        </row>
        <row r="2005">
          <cell r="D2005" t="str">
            <v>4424N</v>
          </cell>
          <cell r="E2005" t="str">
            <v>paral alzaprima 3.20 m</v>
          </cell>
        </row>
        <row r="2006">
          <cell r="D2006" t="str">
            <v>4424O</v>
          </cell>
          <cell r="E2006" t="str">
            <v>paral fijo 1.50</v>
          </cell>
        </row>
        <row r="2007">
          <cell r="D2007" t="str">
            <v>4424P</v>
          </cell>
          <cell r="E2007" t="str">
            <v>puntal telescopico 3000 mm</v>
          </cell>
        </row>
        <row r="2008">
          <cell r="D2008" t="str">
            <v>4424Q</v>
          </cell>
          <cell r="E2008" t="str">
            <v>tablero 0,35 x 1,40 m</v>
          </cell>
        </row>
        <row r="2009">
          <cell r="D2009" t="str">
            <v>4424R</v>
          </cell>
          <cell r="E2009" t="str">
            <v>tablero 0,45 x 1,40 m</v>
          </cell>
        </row>
        <row r="2010">
          <cell r="D2010" t="str">
            <v>4424S</v>
          </cell>
          <cell r="E2010" t="str">
            <v>tablero normal 0,70 x 0,70 m</v>
          </cell>
        </row>
        <row r="2011">
          <cell r="D2011" t="str">
            <v>4424T</v>
          </cell>
          <cell r="E2011" t="str">
            <v>tablero normal 0,70 x 1,40 m</v>
          </cell>
        </row>
        <row r="2012">
          <cell r="D2012" t="str">
            <v>4424U</v>
          </cell>
          <cell r="E2012" t="str">
            <v>tablero reforzado 0,70 x 1,40 m</v>
          </cell>
        </row>
        <row r="2013">
          <cell r="D2013" t="str">
            <v>4424V</v>
          </cell>
          <cell r="E2013" t="str">
            <v>tubo</v>
          </cell>
        </row>
        <row r="2014">
          <cell r="D2014" t="str">
            <v>4424W</v>
          </cell>
          <cell r="E2014" t="str">
            <v>viga h-20 de 2,60 m</v>
          </cell>
        </row>
        <row r="2015">
          <cell r="D2015" t="str">
            <v>4424X</v>
          </cell>
          <cell r="E2015" t="str">
            <v>viga h-20 de 3,30 m</v>
          </cell>
        </row>
        <row r="2016">
          <cell r="D2016" t="str">
            <v>4424Y</v>
          </cell>
          <cell r="E2016" t="str">
            <v>viga h-20 de 4,50 m</v>
          </cell>
        </row>
        <row r="2017">
          <cell r="D2017" t="str">
            <v>4424Z</v>
          </cell>
          <cell r="E2017" t="str">
            <v>cercha 0,70 m</v>
          </cell>
        </row>
        <row r="2018">
          <cell r="D2018" t="str">
            <v>44251</v>
          </cell>
          <cell r="E2018" t="str">
            <v>cercha 1,40 m</v>
          </cell>
        </row>
        <row r="2019">
          <cell r="D2019" t="str">
            <v>44252</v>
          </cell>
          <cell r="E2019" t="str">
            <v>cercha 2,50 m</v>
          </cell>
        </row>
        <row r="2020">
          <cell r="D2020" t="str">
            <v>44253</v>
          </cell>
          <cell r="E2020" t="str">
            <v>cercha 3,00 m</v>
          </cell>
        </row>
        <row r="2021">
          <cell r="D2021" t="str">
            <v>44254</v>
          </cell>
          <cell r="E2021" t="str">
            <v>cercha 3,00 m tipo b</v>
          </cell>
        </row>
        <row r="2022">
          <cell r="D2022" t="str">
            <v>44255</v>
          </cell>
          <cell r="E2022" t="str">
            <v>cercha 3,00 m tipo c</v>
          </cell>
        </row>
        <row r="2023">
          <cell r="D2023" t="str">
            <v>44261</v>
          </cell>
          <cell r="E2023" t="str">
            <v>formaleta columna circular 0.25, 0.30 x 2.40 m (juego)</v>
          </cell>
        </row>
        <row r="2024">
          <cell r="D2024" t="str">
            <v>44262</v>
          </cell>
          <cell r="E2024" t="str">
            <v>formaleta columna circular 0.35, 0.42 x 2.40 m (juego)</v>
          </cell>
        </row>
        <row r="2025">
          <cell r="D2025" t="str">
            <v>44263</v>
          </cell>
          <cell r="E2025" t="str">
            <v>formaleta columna circular 0.50 x 2.40 m (juego)</v>
          </cell>
        </row>
        <row r="2026">
          <cell r="D2026" t="str">
            <v>44264</v>
          </cell>
          <cell r="E2026" t="str">
            <v>formaleta columna circular 0.55, 0.60 x 2.40 m (juego)</v>
          </cell>
        </row>
        <row r="2027">
          <cell r="D2027" t="str">
            <v>44265</v>
          </cell>
          <cell r="E2027" t="str">
            <v>formaleta columna circular 0.70, 0.80 x 2.40 m (juegos)</v>
          </cell>
        </row>
        <row r="2028">
          <cell r="D2028" t="str">
            <v>44266</v>
          </cell>
          <cell r="E2028" t="str">
            <v>ajuste formaleta circular hasta 0.50 m (juego)</v>
          </cell>
        </row>
        <row r="2029">
          <cell r="D2029" t="str">
            <v>44267</v>
          </cell>
          <cell r="E2029" t="str">
            <v>formaleta circular (tapa de 0,8 m x 1,20)</v>
          </cell>
        </row>
        <row r="2030">
          <cell r="D2030" t="str">
            <v>44268</v>
          </cell>
          <cell r="E2030" t="str">
            <v>formaleta circular (tapa de 0,8 m x 3,00)</v>
          </cell>
        </row>
        <row r="2031">
          <cell r="D2031" t="str">
            <v>44269</v>
          </cell>
          <cell r="E2031" t="str">
            <v>formaleta circular columna 0.30 x 2.40 m - tapa</v>
          </cell>
        </row>
        <row r="2032">
          <cell r="D2032" t="str">
            <v>4426A</v>
          </cell>
          <cell r="E2032" t="str">
            <v>juego de formaleta circular de 800 x 2400 mm</v>
          </cell>
        </row>
        <row r="2033">
          <cell r="D2033" t="str">
            <v>44271</v>
          </cell>
          <cell r="E2033" t="str">
            <v>formaleta muro tapa 0.15 , 0.20 x 2.40 m</v>
          </cell>
        </row>
        <row r="2034">
          <cell r="D2034" t="str">
            <v>44272</v>
          </cell>
          <cell r="E2034" t="str">
            <v>formaleta muro tapa 0.25 , 0.30 x 2.40 m</v>
          </cell>
        </row>
        <row r="2035">
          <cell r="D2035" t="str">
            <v>44273</v>
          </cell>
          <cell r="E2035" t="str">
            <v>formaleta muro tapa 0.35 , 0.40 x 2.40 m</v>
          </cell>
        </row>
        <row r="2036">
          <cell r="D2036" t="str">
            <v>44274</v>
          </cell>
          <cell r="E2036" t="str">
            <v>formaleta muro tapa 0.45 , 0.50 x 2.40 m</v>
          </cell>
        </row>
        <row r="2037">
          <cell r="D2037" t="str">
            <v>44275</v>
          </cell>
          <cell r="E2037" t="str">
            <v>formaleta muro tapa 0.60 x 2.40 m</v>
          </cell>
        </row>
        <row r="2038">
          <cell r="D2038" t="str">
            <v>44276</v>
          </cell>
          <cell r="E2038" t="str">
            <v>formaleta muro tapa 0.70 , 0.80x 2.40 m</v>
          </cell>
        </row>
        <row r="2039">
          <cell r="D2039" t="str">
            <v>44277</v>
          </cell>
          <cell r="E2039" t="str">
            <v>formaleta esquinera int. Muro 0.10x0.20x2.40 m</v>
          </cell>
        </row>
        <row r="2040">
          <cell r="D2040" t="str">
            <v>44278</v>
          </cell>
          <cell r="E2040" t="str">
            <v>formaleta esquinera int. Muro 0.15x.015x2.40 m</v>
          </cell>
        </row>
        <row r="2041">
          <cell r="D2041" t="str">
            <v>44279</v>
          </cell>
          <cell r="E2041" t="str">
            <v>formaleta esquinera int. Muro 0.20x0.20x2.40 m</v>
          </cell>
        </row>
        <row r="2042">
          <cell r="D2042" t="str">
            <v>4427A</v>
          </cell>
          <cell r="E2042" t="str">
            <v xml:space="preserve">formaleta esquinera int. Muro 0.30x0.30x2.40 </v>
          </cell>
        </row>
        <row r="2043">
          <cell r="D2043" t="str">
            <v>4427B</v>
          </cell>
          <cell r="E2043" t="str">
            <v>tapa ajustable formaleta muro todas las dimenciones</v>
          </cell>
        </row>
        <row r="2044">
          <cell r="D2044" t="str">
            <v>4427C</v>
          </cell>
          <cell r="E2044" t="str">
            <v>tapa ajustable formaleta muro esquina todas las dimenciones</v>
          </cell>
        </row>
        <row r="2045">
          <cell r="D2045" t="str">
            <v>4427D</v>
          </cell>
          <cell r="E2045" t="str">
            <v>alineador formaleta muro por m.l o f.c</v>
          </cell>
        </row>
        <row r="2046">
          <cell r="D2046" t="str">
            <v>4427E</v>
          </cell>
          <cell r="E2046" t="str">
            <v>angulo esquinero de 2.40 m</v>
          </cell>
        </row>
        <row r="2047">
          <cell r="D2047" t="str">
            <v>4427F</v>
          </cell>
          <cell r="E2047" t="str">
            <v>angulo esquinero de 2.40 m con bisel</v>
          </cell>
        </row>
        <row r="2048">
          <cell r="D2048" t="str">
            <v>4427G</v>
          </cell>
          <cell r="E2048" t="str">
            <v>angulo esquinero de 3.00 m</v>
          </cell>
        </row>
        <row r="2049">
          <cell r="D2049" t="str">
            <v>4427H</v>
          </cell>
          <cell r="E2049" t="str">
            <v>repisa pie amigo</v>
          </cell>
        </row>
        <row r="2050">
          <cell r="D2050" t="str">
            <v>4427I</v>
          </cell>
          <cell r="E2050" t="str">
            <v>chapetas tipo impac 3/8"</v>
          </cell>
        </row>
        <row r="2051">
          <cell r="D2051" t="str">
            <v>4427J</v>
          </cell>
          <cell r="E2051" t="str">
            <v>tensores 3/8" hasta 1.00 m</v>
          </cell>
        </row>
        <row r="2052">
          <cell r="D2052" t="str">
            <v>4427K</v>
          </cell>
          <cell r="E2052" t="str">
            <v xml:space="preserve">gato tensor </v>
          </cell>
        </row>
        <row r="2053">
          <cell r="D2053" t="str">
            <v>4427L</v>
          </cell>
          <cell r="E2053" t="str">
            <v>tormillo doble arandela y tuerca</v>
          </cell>
        </row>
        <row r="2054">
          <cell r="D2054" t="str">
            <v>4427M</v>
          </cell>
          <cell r="E2054" t="str">
            <v>tensor</v>
          </cell>
        </row>
        <row r="2055">
          <cell r="D2055" t="str">
            <v>4427N</v>
          </cell>
          <cell r="E2055" t="str">
            <v>chapeta tensora de 3/8"</v>
          </cell>
        </row>
        <row r="2056">
          <cell r="D2056" t="str">
            <v>4427O</v>
          </cell>
          <cell r="E2056" t="str">
            <v>gato tensor de 3/8"</v>
          </cell>
        </row>
        <row r="2057">
          <cell r="D2057" t="str">
            <v>4427P</v>
          </cell>
          <cell r="E2057" t="str">
            <v>chapeta</v>
          </cell>
        </row>
        <row r="2058">
          <cell r="D2058" t="str">
            <v>44281</v>
          </cell>
          <cell r="E2058" t="str">
            <v>formaleta columna 0.20 x 2.40 m - tapa</v>
          </cell>
        </row>
        <row r="2059">
          <cell r="D2059" t="str">
            <v>44282</v>
          </cell>
          <cell r="E2059" t="str">
            <v>formaleta columna 0.25 x 2.40 m - tapa</v>
          </cell>
        </row>
        <row r="2060">
          <cell r="D2060" t="str">
            <v>44283</v>
          </cell>
          <cell r="E2060" t="str">
            <v>formaleta columna 0.30 x 2.40 m - tapa</v>
          </cell>
        </row>
        <row r="2061">
          <cell r="D2061" t="str">
            <v>44284</v>
          </cell>
          <cell r="E2061" t="str">
            <v>formaleta columna 0.40 x 2.40 m - tapa</v>
          </cell>
        </row>
        <row r="2062">
          <cell r="D2062" t="str">
            <v>44285</v>
          </cell>
          <cell r="E2062" t="str">
            <v>formaleta columna 0.40 x 2.60 m - tapa</v>
          </cell>
        </row>
        <row r="2063">
          <cell r="D2063" t="str">
            <v>44286</v>
          </cell>
          <cell r="E2063" t="str">
            <v>formaleta columna 0.60 x 2.40 m - tapa</v>
          </cell>
        </row>
        <row r="2064">
          <cell r="D2064" t="str">
            <v>44287</v>
          </cell>
          <cell r="E2064" t="str">
            <v>formaleta columna 0.70 x 2.40 m - tapa</v>
          </cell>
        </row>
        <row r="2065">
          <cell r="D2065" t="str">
            <v>44288</v>
          </cell>
          <cell r="E2065" t="str">
            <v>formaleta columna tapa 0.15, 0.20 x 2.40 m</v>
          </cell>
        </row>
        <row r="2066">
          <cell r="D2066" t="str">
            <v>44289</v>
          </cell>
          <cell r="E2066" t="str">
            <v>formaleta columna tapa 0.25, 0.30 x 2.40m</v>
          </cell>
        </row>
        <row r="2067">
          <cell r="D2067" t="str">
            <v>4428A</v>
          </cell>
          <cell r="E2067" t="str">
            <v>formaleta columna tapa 0.35, 0.40 x 2.40 m</v>
          </cell>
        </row>
        <row r="2068">
          <cell r="D2068" t="str">
            <v>4428B</v>
          </cell>
          <cell r="E2068" t="str">
            <v>formaleta columna tapa 0.45, 0.50 x 2.40 m</v>
          </cell>
        </row>
        <row r="2069">
          <cell r="D2069" t="str">
            <v>4428C</v>
          </cell>
          <cell r="E2069" t="str">
            <v>formaleta columna tapa 0.60 x 2.40 m</v>
          </cell>
        </row>
        <row r="2070">
          <cell r="D2070" t="str">
            <v>4428D</v>
          </cell>
          <cell r="E2070" t="str">
            <v>formaleta columna tapa 0.70 x 2.40 m</v>
          </cell>
        </row>
        <row r="2071">
          <cell r="D2071" t="str">
            <v>4428E</v>
          </cell>
          <cell r="E2071" t="str">
            <v>formaleta columna tapa 0.80 x 2.40 m</v>
          </cell>
        </row>
        <row r="2072">
          <cell r="D2072" t="str">
            <v>4428F</v>
          </cell>
          <cell r="E2072" t="str">
            <v>formaleta columna tapa 0.90, 0.95 x 2.40 m</v>
          </cell>
        </row>
        <row r="2073">
          <cell r="D2073" t="str">
            <v>4428G</v>
          </cell>
          <cell r="E2073" t="str">
            <v>formaleta columna tapa 1.00 x 2.40 m</v>
          </cell>
        </row>
        <row r="2074">
          <cell r="D2074" t="str">
            <v>4428H</v>
          </cell>
          <cell r="E2074" t="str">
            <v>formaleta columna tapa 1.10, 1.20 x 2.40 m</v>
          </cell>
        </row>
        <row r="2075">
          <cell r="D2075" t="str">
            <v>4428I</v>
          </cell>
          <cell r="E2075" t="str">
            <v>tapa ajustable formaleta columna hasta 0.50 m</v>
          </cell>
        </row>
        <row r="2076">
          <cell r="D2076" t="str">
            <v>4428J</v>
          </cell>
          <cell r="E2076" t="str">
            <v>tapa ajustable formaleta columna hasta 1.00 m</v>
          </cell>
        </row>
        <row r="2077">
          <cell r="D2077" t="str">
            <v>4428K</v>
          </cell>
          <cell r="E2077" t="str">
            <v>bisel formaleta columna</v>
          </cell>
        </row>
        <row r="2078">
          <cell r="D2078" t="str">
            <v>4428L</v>
          </cell>
          <cell r="E2078" t="str">
            <v>bisel ajustable formaleta columna</v>
          </cell>
        </row>
        <row r="2079">
          <cell r="D2079" t="str">
            <v>4428M</v>
          </cell>
          <cell r="E2079" t="str">
            <v>cuña perno columna</v>
          </cell>
        </row>
        <row r="2080">
          <cell r="D2080" t="str">
            <v>4428N</v>
          </cell>
          <cell r="E2080" t="str">
            <v>cuña lisa</v>
          </cell>
        </row>
        <row r="2081">
          <cell r="D2081" t="str">
            <v>4428O</v>
          </cell>
          <cell r="E2081" t="str">
            <v>cuña reforzada</v>
          </cell>
        </row>
        <row r="2082">
          <cell r="D2082" t="str">
            <v>4428P</v>
          </cell>
          <cell r="E2082" t="str">
            <v>esquinero 100 x 100 x 1200 mm</v>
          </cell>
        </row>
        <row r="2083">
          <cell r="D2083" t="str">
            <v>4428Q</v>
          </cell>
          <cell r="E2083" t="str">
            <v>esquinero 100 x 100 x 160 mm</v>
          </cell>
        </row>
        <row r="2084">
          <cell r="D2084" t="str">
            <v>4428R</v>
          </cell>
          <cell r="E2084" t="str">
            <v>esquinero 100 x 100 x 200 mm</v>
          </cell>
        </row>
        <row r="2085">
          <cell r="D2085" t="str">
            <v>4428S</v>
          </cell>
          <cell r="E2085" t="str">
            <v>esquinero 100 x 100 x 220 mm</v>
          </cell>
        </row>
        <row r="2086">
          <cell r="D2086" t="str">
            <v>4428T</v>
          </cell>
          <cell r="E2086" t="str">
            <v>esquinero 100 x 100 x 287 mm</v>
          </cell>
        </row>
        <row r="2087">
          <cell r="D2087" t="str">
            <v>4428U</v>
          </cell>
          <cell r="E2087" t="str">
            <v>esquinero 100 x 100 x 300 mm</v>
          </cell>
        </row>
        <row r="2088">
          <cell r="D2088" t="str">
            <v>4428V</v>
          </cell>
          <cell r="E2088" t="str">
            <v xml:space="preserve">esquinero 100 x 100 x 400 mm </v>
          </cell>
        </row>
        <row r="2089">
          <cell r="D2089" t="str">
            <v>4428W</v>
          </cell>
          <cell r="E2089" t="str">
            <v>esquinero 100 x 100 x 600 mm</v>
          </cell>
        </row>
        <row r="2090">
          <cell r="D2090" t="str">
            <v>4428X</v>
          </cell>
          <cell r="E2090" t="str">
            <v>esquinero 50 x 50 x 1200 mm</v>
          </cell>
        </row>
        <row r="2091">
          <cell r="D2091" t="str">
            <v>4428Y</v>
          </cell>
          <cell r="E2091" t="str">
            <v>esquinero 50 x 50 x 600 mm</v>
          </cell>
        </row>
        <row r="2092">
          <cell r="D2092" t="str">
            <v>4428Z</v>
          </cell>
          <cell r="E2092" t="str">
            <v>mensula para formaleta</v>
          </cell>
        </row>
        <row r="2093">
          <cell r="D2093" t="str">
            <v>44291</v>
          </cell>
          <cell r="E2093" t="str">
            <v>bisel para formaleta columna 1.20 m</v>
          </cell>
        </row>
        <row r="2094">
          <cell r="D2094" t="str">
            <v>44292</v>
          </cell>
          <cell r="E2094" t="str">
            <v>bisel para formaleta columna 2.40 m</v>
          </cell>
        </row>
        <row r="2095">
          <cell r="D2095" t="str">
            <v>44293</v>
          </cell>
          <cell r="E2095" t="str">
            <v>bisel plastico para formaleta columna 2.40 m</v>
          </cell>
        </row>
        <row r="2096">
          <cell r="D2096" t="str">
            <v>44294</v>
          </cell>
          <cell r="E2096" t="str">
            <v>bisel 1200 m</v>
          </cell>
        </row>
        <row r="2097">
          <cell r="D2097" t="str">
            <v>44295</v>
          </cell>
          <cell r="E2097" t="str">
            <v>tornillos (unir tapas entre si)</v>
          </cell>
        </row>
        <row r="2098">
          <cell r="D2098" t="str">
            <v>442A1</v>
          </cell>
          <cell r="E2098" t="str">
            <v>panel 50 x 1200 mm</v>
          </cell>
        </row>
        <row r="2099">
          <cell r="D2099" t="str">
            <v>442A2</v>
          </cell>
          <cell r="E2099" t="str">
            <v>panel 100 x 1200 mm</v>
          </cell>
        </row>
        <row r="2100">
          <cell r="D2100" t="str">
            <v>442A3</v>
          </cell>
          <cell r="E2100" t="str">
            <v>panel 100 x 2400 mm</v>
          </cell>
        </row>
        <row r="2101">
          <cell r="D2101" t="str">
            <v>442A4</v>
          </cell>
          <cell r="E2101" t="str">
            <v>panel 100 x 200 mm</v>
          </cell>
        </row>
        <row r="2102">
          <cell r="D2102" t="str">
            <v>442A5</v>
          </cell>
          <cell r="E2102" t="str">
            <v>panel 100 x 300 mm</v>
          </cell>
        </row>
        <row r="2103">
          <cell r="D2103" t="str">
            <v>442A6</v>
          </cell>
          <cell r="E2103" t="str">
            <v>panel 100 x 400 mm</v>
          </cell>
        </row>
        <row r="2104">
          <cell r="D2104" t="str">
            <v>442A7</v>
          </cell>
          <cell r="E2104" t="str">
            <v>panel 100 x 425 mm</v>
          </cell>
        </row>
        <row r="2105">
          <cell r="D2105" t="str">
            <v>442A8</v>
          </cell>
          <cell r="E2105" t="str">
            <v>panel 100 x 500 mm</v>
          </cell>
        </row>
        <row r="2106">
          <cell r="D2106" t="str">
            <v>442A9</v>
          </cell>
          <cell r="E2106" t="str">
            <v>panel 100 x 525 mm</v>
          </cell>
        </row>
        <row r="2107">
          <cell r="D2107" t="str">
            <v>442AA</v>
          </cell>
          <cell r="E2107" t="str">
            <v>panel 100 x 600 mm</v>
          </cell>
        </row>
        <row r="2108">
          <cell r="D2108" t="str">
            <v>442AB</v>
          </cell>
          <cell r="E2108" t="str">
            <v>panel 100 x 900 mm</v>
          </cell>
        </row>
        <row r="2109">
          <cell r="D2109" t="str">
            <v>442AC</v>
          </cell>
          <cell r="E2109" t="str">
            <v>panel 110 x 1200 mm</v>
          </cell>
        </row>
        <row r="2110">
          <cell r="D2110" t="str">
            <v>442AD</v>
          </cell>
          <cell r="E2110" t="str">
            <v>panel 120 x 300 mm</v>
          </cell>
        </row>
        <row r="2111">
          <cell r="D2111" t="str">
            <v>442AE</v>
          </cell>
          <cell r="E2111" t="str">
            <v>panel 120 x 500 mm</v>
          </cell>
        </row>
        <row r="2112">
          <cell r="D2112" t="str">
            <v>442AF</v>
          </cell>
          <cell r="E2112" t="str">
            <v>panel 120 x 600 mm</v>
          </cell>
        </row>
        <row r="2113">
          <cell r="D2113" t="str">
            <v>442AG</v>
          </cell>
          <cell r="E2113" t="str">
            <v>panel 140 x 300 mm</v>
          </cell>
        </row>
        <row r="2114">
          <cell r="D2114" t="str">
            <v>442AH</v>
          </cell>
          <cell r="E2114" t="str">
            <v xml:space="preserve">panel 150 x 1200 mm </v>
          </cell>
        </row>
        <row r="2115">
          <cell r="D2115" t="str">
            <v>442AI</v>
          </cell>
          <cell r="E2115" t="str">
            <v>panel 150 x 2400 mm</v>
          </cell>
        </row>
        <row r="2116">
          <cell r="D2116" t="str">
            <v>442AJ</v>
          </cell>
          <cell r="E2116" t="str">
            <v>panel 150 x 600 mm</v>
          </cell>
        </row>
        <row r="2117">
          <cell r="D2117" t="str">
            <v>442AK</v>
          </cell>
          <cell r="E2117" t="str">
            <v>panel 150 x 750 mm</v>
          </cell>
        </row>
        <row r="2118">
          <cell r="D2118" t="str">
            <v>442AL</v>
          </cell>
          <cell r="E2118" t="str">
            <v>panel 170 x 600 mm</v>
          </cell>
        </row>
        <row r="2119">
          <cell r="D2119" t="str">
            <v>442AM</v>
          </cell>
          <cell r="E2119" t="str">
            <v>panel 175 x 725 mm</v>
          </cell>
        </row>
        <row r="2120">
          <cell r="D2120" t="str">
            <v>442AN</v>
          </cell>
          <cell r="E2120" t="str">
            <v>panel 180 x 300 mm</v>
          </cell>
        </row>
        <row r="2121">
          <cell r="D2121" t="str">
            <v>442AO</v>
          </cell>
          <cell r="E2121" t="str">
            <v>panel 180 x 500 mm</v>
          </cell>
        </row>
        <row r="2122">
          <cell r="D2122" t="str">
            <v>442AP</v>
          </cell>
          <cell r="E2122" t="str">
            <v>panel 180 x 600 mm</v>
          </cell>
        </row>
        <row r="2123">
          <cell r="D2123" t="str">
            <v>442AQ</v>
          </cell>
          <cell r="E2123" t="str">
            <v>panel 200 x 1000 mm</v>
          </cell>
        </row>
        <row r="2124">
          <cell r="D2124" t="str">
            <v>442AR</v>
          </cell>
          <cell r="E2124" t="str">
            <v>panel 200 x 1100 mm</v>
          </cell>
        </row>
        <row r="2125">
          <cell r="D2125" t="str">
            <v>442AS</v>
          </cell>
          <cell r="E2125" t="str">
            <v>panel 200 x 1200 mm</v>
          </cell>
        </row>
        <row r="2126">
          <cell r="D2126" t="str">
            <v>442AT</v>
          </cell>
          <cell r="E2126" t="str">
            <v>panel 200 x 150 mm</v>
          </cell>
        </row>
        <row r="2127">
          <cell r="D2127" t="str">
            <v>442AU</v>
          </cell>
          <cell r="E2127" t="str">
            <v>panel 200 x 2400 mm</v>
          </cell>
        </row>
        <row r="2128">
          <cell r="D2128" t="str">
            <v>442AV</v>
          </cell>
          <cell r="E2128" t="str">
            <v>panel 200 x 220 mm</v>
          </cell>
        </row>
        <row r="2129">
          <cell r="D2129" t="str">
            <v>442AW</v>
          </cell>
          <cell r="E2129" t="str">
            <v xml:space="preserve">panel 200 x 300 mm </v>
          </cell>
        </row>
        <row r="2130">
          <cell r="D2130" t="str">
            <v>442AX</v>
          </cell>
          <cell r="E2130" t="str">
            <v>panel 200 x 400 mm</v>
          </cell>
        </row>
        <row r="2131">
          <cell r="D2131" t="str">
            <v>442AY</v>
          </cell>
          <cell r="E2131" t="str">
            <v>panel 200 x 500 mm</v>
          </cell>
        </row>
        <row r="2132">
          <cell r="D2132" t="str">
            <v>442AZ</v>
          </cell>
          <cell r="E2132" t="str">
            <v>panel 200 x 600 mm</v>
          </cell>
        </row>
        <row r="2133">
          <cell r="D2133" t="str">
            <v>442B1</v>
          </cell>
          <cell r="E2133" t="str">
            <v>panel 200 x 700 mm</v>
          </cell>
        </row>
        <row r="2134">
          <cell r="D2134" t="str">
            <v>442B2</v>
          </cell>
          <cell r="E2134" t="str">
            <v>panel 200 x 800 mm</v>
          </cell>
        </row>
        <row r="2135">
          <cell r="D2135" t="str">
            <v>442B3</v>
          </cell>
          <cell r="E2135" t="str">
            <v>panel 200 x 950 mm</v>
          </cell>
        </row>
        <row r="2136">
          <cell r="D2136" t="str">
            <v>442B4</v>
          </cell>
          <cell r="E2136" t="str">
            <v>panel 220 x 600 mm</v>
          </cell>
        </row>
        <row r="2137">
          <cell r="D2137" t="str">
            <v>442B5</v>
          </cell>
          <cell r="E2137" t="str">
            <v>panel 230 x 600 mm</v>
          </cell>
        </row>
        <row r="2138">
          <cell r="D2138" t="str">
            <v>442B6</v>
          </cell>
          <cell r="E2138" t="str">
            <v>panel 250 x 1000 mm</v>
          </cell>
        </row>
        <row r="2139">
          <cell r="D2139" t="str">
            <v>442B7</v>
          </cell>
          <cell r="E2139" t="str">
            <v>panel 250 x 1200 mm</v>
          </cell>
        </row>
        <row r="2140">
          <cell r="D2140" t="str">
            <v>442B8</v>
          </cell>
          <cell r="E2140" t="str">
            <v>panel 250 x 2400 mm</v>
          </cell>
        </row>
        <row r="2141">
          <cell r="D2141" t="str">
            <v>442B9</v>
          </cell>
          <cell r="E2141" t="str">
            <v>panel 250 x 250 mm</v>
          </cell>
        </row>
        <row r="2142">
          <cell r="D2142" t="str">
            <v>442BA</v>
          </cell>
          <cell r="E2142" t="str">
            <v>panel 250 x 300 mm</v>
          </cell>
        </row>
        <row r="2143">
          <cell r="D2143" t="str">
            <v>442BB</v>
          </cell>
          <cell r="E2143" t="str">
            <v>panel 250 x 425 mm</v>
          </cell>
        </row>
        <row r="2144">
          <cell r="D2144" t="str">
            <v>442BC</v>
          </cell>
          <cell r="E2144" t="str">
            <v>panel 250 x 500 mm</v>
          </cell>
        </row>
        <row r="2145">
          <cell r="D2145" t="str">
            <v>442BD</v>
          </cell>
          <cell r="E2145" t="str">
            <v>panel 250 x 550 mm</v>
          </cell>
        </row>
        <row r="2146">
          <cell r="D2146" t="str">
            <v>442BE</v>
          </cell>
          <cell r="E2146" t="str">
            <v>panel 250 x 600 mm</v>
          </cell>
        </row>
        <row r="2147">
          <cell r="D2147" t="str">
            <v>442BF</v>
          </cell>
          <cell r="E2147" t="str">
            <v>panel 250 x 800 mm</v>
          </cell>
        </row>
        <row r="2148">
          <cell r="D2148" t="str">
            <v>442BG</v>
          </cell>
          <cell r="E2148" t="str">
            <v>panel 250 x 900 mm</v>
          </cell>
        </row>
        <row r="2149">
          <cell r="D2149" t="str">
            <v>442BH</v>
          </cell>
          <cell r="E2149" t="str">
            <v>panel 270 x 600 mm</v>
          </cell>
        </row>
        <row r="2150">
          <cell r="D2150" t="str">
            <v>442BI</v>
          </cell>
          <cell r="E2150" t="str">
            <v>panel 275 x 500 mm</v>
          </cell>
        </row>
        <row r="2151">
          <cell r="D2151" t="str">
            <v>442BJ</v>
          </cell>
          <cell r="E2151" t="str">
            <v>panel 275 x 525 mm</v>
          </cell>
        </row>
        <row r="2152">
          <cell r="D2152" t="str">
            <v>442BK</v>
          </cell>
          <cell r="E2152" t="str">
            <v>panel 275 x 700 mm</v>
          </cell>
        </row>
        <row r="2153">
          <cell r="D2153" t="str">
            <v>442BL</v>
          </cell>
          <cell r="E2153" t="str">
            <v>panel 280 x 500 mm</v>
          </cell>
        </row>
        <row r="2154">
          <cell r="D2154" t="str">
            <v>442BM</v>
          </cell>
          <cell r="E2154" t="str">
            <v>panel 280 x 600 mm</v>
          </cell>
        </row>
        <row r="2155">
          <cell r="D2155" t="str">
            <v>442BN</v>
          </cell>
          <cell r="E2155" t="str">
            <v>panel 300 x 1200 mm</v>
          </cell>
        </row>
        <row r="2156">
          <cell r="D2156" t="str">
            <v>442BO</v>
          </cell>
          <cell r="E2156" t="str">
            <v>panel 300 x 2400 mm</v>
          </cell>
        </row>
        <row r="2157">
          <cell r="D2157" t="str">
            <v>442BP</v>
          </cell>
          <cell r="E2157" t="str">
            <v>panel 300 x 300 mm</v>
          </cell>
        </row>
        <row r="2158">
          <cell r="D2158" t="str">
            <v>442BQ</v>
          </cell>
          <cell r="E2158" t="str">
            <v>panel 300 x 350 mm</v>
          </cell>
        </row>
        <row r="2159">
          <cell r="D2159" t="str">
            <v>442BR</v>
          </cell>
          <cell r="E2159" t="str">
            <v>panel 300 x 400 mm</v>
          </cell>
        </row>
        <row r="2160">
          <cell r="D2160" t="str">
            <v>442BS</v>
          </cell>
          <cell r="E2160" t="str">
            <v>panel 300 x 500 mm</v>
          </cell>
        </row>
        <row r="2161">
          <cell r="D2161" t="str">
            <v>442BT</v>
          </cell>
          <cell r="E2161" t="str">
            <v>panel 300 x 600 mm</v>
          </cell>
        </row>
        <row r="2162">
          <cell r="D2162" t="str">
            <v>442BU</v>
          </cell>
          <cell r="E2162" t="str">
            <v xml:space="preserve">panel 300 x 800 mm </v>
          </cell>
        </row>
        <row r="2163">
          <cell r="D2163" t="str">
            <v>442BV</v>
          </cell>
          <cell r="E2163" t="str">
            <v>panel 300 x x900 mm</v>
          </cell>
        </row>
        <row r="2164">
          <cell r="D2164" t="str">
            <v>442BW</v>
          </cell>
          <cell r="E2164" t="str">
            <v>panel 320 x 500 mm</v>
          </cell>
        </row>
        <row r="2165">
          <cell r="D2165" t="str">
            <v>442BX</v>
          </cell>
          <cell r="E2165" t="str">
            <v>panel 340 x x600 mm</v>
          </cell>
        </row>
        <row r="2166">
          <cell r="D2166" t="str">
            <v>442BY</v>
          </cell>
          <cell r="E2166" t="str">
            <v>panel 350 x 1200 mm</v>
          </cell>
        </row>
        <row r="2167">
          <cell r="D2167" t="str">
            <v>442BZ</v>
          </cell>
          <cell r="E2167" t="str">
            <v>panel 350 x 2400 mm</v>
          </cell>
        </row>
        <row r="2168">
          <cell r="D2168" t="str">
            <v>442C1</v>
          </cell>
          <cell r="E2168" t="str">
            <v>panel 350 x 500 mm</v>
          </cell>
        </row>
        <row r="2169">
          <cell r="D2169" t="str">
            <v>442C2</v>
          </cell>
          <cell r="E2169" t="str">
            <v>panel 350 x x600 mm</v>
          </cell>
        </row>
        <row r="2170">
          <cell r="D2170" t="str">
            <v>442C3</v>
          </cell>
          <cell r="E2170" t="str">
            <v>panel 370 x 600 mm</v>
          </cell>
        </row>
        <row r="2171">
          <cell r="D2171" t="str">
            <v>442C4</v>
          </cell>
          <cell r="E2171" t="str">
            <v>panel 380 x 600mm</v>
          </cell>
        </row>
        <row r="2172">
          <cell r="D2172" t="str">
            <v>442C5</v>
          </cell>
          <cell r="E2172" t="str">
            <v>panel 400 x 1000 mm</v>
          </cell>
        </row>
        <row r="2173">
          <cell r="D2173" t="str">
            <v>442C6</v>
          </cell>
          <cell r="E2173" t="str">
            <v>panel 400 x 1200 mm</v>
          </cell>
        </row>
        <row r="2174">
          <cell r="D2174" t="str">
            <v>442C7</v>
          </cell>
          <cell r="E2174" t="str">
            <v>panel 400 x 2400 mm</v>
          </cell>
        </row>
        <row r="2175">
          <cell r="D2175" t="str">
            <v>442C8</v>
          </cell>
          <cell r="E2175" t="str">
            <v>panel 400 x 500 mm</v>
          </cell>
        </row>
        <row r="2176">
          <cell r="D2176" t="str">
            <v>442C9</v>
          </cell>
          <cell r="E2176" t="str">
            <v>panel 400 x 600 mm</v>
          </cell>
        </row>
        <row r="2177">
          <cell r="D2177" t="str">
            <v>442CA</v>
          </cell>
          <cell r="E2177" t="str">
            <v>panel 420 x 600 mm</v>
          </cell>
        </row>
        <row r="2178">
          <cell r="D2178" t="str">
            <v>442CB</v>
          </cell>
          <cell r="E2178" t="str">
            <v>panel 450 x 1200 mm</v>
          </cell>
        </row>
        <row r="2179">
          <cell r="D2179" t="str">
            <v>442CC</v>
          </cell>
          <cell r="E2179" t="str">
            <v>panel 450 x 2400 mm</v>
          </cell>
        </row>
        <row r="2180">
          <cell r="D2180" t="str">
            <v>442CD</v>
          </cell>
          <cell r="E2180" t="str">
            <v>panel 450 x 600 mm</v>
          </cell>
        </row>
        <row r="2181">
          <cell r="D2181" t="str">
            <v>442CE</v>
          </cell>
          <cell r="E2181" t="str">
            <v>panel 470 x 600 mm</v>
          </cell>
        </row>
        <row r="2182">
          <cell r="D2182" t="str">
            <v>442CF</v>
          </cell>
          <cell r="E2182" t="str">
            <v>panel 480 x 600 mm</v>
          </cell>
        </row>
        <row r="2183">
          <cell r="D2183" t="str">
            <v>442CG</v>
          </cell>
          <cell r="E2183" t="str">
            <v>panel 50 x 200 mm</v>
          </cell>
        </row>
        <row r="2184">
          <cell r="D2184" t="str">
            <v>442CH</v>
          </cell>
          <cell r="E2184" t="str">
            <v xml:space="preserve">panel 50 x 250 mm </v>
          </cell>
        </row>
        <row r="2185">
          <cell r="D2185" t="str">
            <v>442CI</v>
          </cell>
          <cell r="E2185" t="str">
            <v>panel 50 x 300 mm</v>
          </cell>
        </row>
        <row r="2186">
          <cell r="D2186" t="str">
            <v>442CJ</v>
          </cell>
          <cell r="E2186" t="str">
            <v>panel 500 x 1000 mm</v>
          </cell>
        </row>
        <row r="2187">
          <cell r="D2187" t="str">
            <v>442CK</v>
          </cell>
          <cell r="E2187" t="str">
            <v xml:space="preserve">panel 500 x 1200 mm </v>
          </cell>
        </row>
        <row r="2188">
          <cell r="D2188" t="str">
            <v>442CL</v>
          </cell>
          <cell r="E2188" t="str">
            <v>panel 500 x 2400 mm</v>
          </cell>
        </row>
        <row r="2189">
          <cell r="D2189" t="str">
            <v>442CM</v>
          </cell>
          <cell r="E2189" t="str">
            <v>panel 500 x 600 mm</v>
          </cell>
        </row>
        <row r="2190">
          <cell r="D2190" t="str">
            <v>442CN</v>
          </cell>
          <cell r="E2190" t="str">
            <v>panel 500 x 700 mm</v>
          </cell>
        </row>
        <row r="2191">
          <cell r="D2191" t="str">
            <v>442CO</v>
          </cell>
          <cell r="E2191" t="str">
            <v>panel 550 x 1200 mm</v>
          </cell>
        </row>
        <row r="2192">
          <cell r="D2192" t="str">
            <v>442CP</v>
          </cell>
          <cell r="E2192" t="str">
            <v>panel 600 x 1200 mm</v>
          </cell>
        </row>
        <row r="2193">
          <cell r="D2193" t="str">
            <v>442CQ</v>
          </cell>
          <cell r="E2193" t="str">
            <v>panel 600 x 2400 mm</v>
          </cell>
        </row>
        <row r="2194">
          <cell r="D2194" t="str">
            <v>442CR</v>
          </cell>
          <cell r="E2194" t="str">
            <v>panel 600 x 200 mm</v>
          </cell>
        </row>
        <row r="2195">
          <cell r="D2195" t="str">
            <v>442CS</v>
          </cell>
          <cell r="E2195" t="str">
            <v>panel 600 x 600 mm</v>
          </cell>
        </row>
        <row r="2196">
          <cell r="D2196" t="str">
            <v>442CT</v>
          </cell>
          <cell r="E2196" t="str">
            <v>panel 600 x 800 mm</v>
          </cell>
        </row>
        <row r="2197">
          <cell r="D2197" t="str">
            <v>442CU</v>
          </cell>
          <cell r="E2197" t="str">
            <v>panel 600 x 900 mm</v>
          </cell>
        </row>
        <row r="2198">
          <cell r="D2198" t="str">
            <v>442CV</v>
          </cell>
          <cell r="E2198" t="str">
            <v>panel 70 x 600 mm</v>
          </cell>
        </row>
        <row r="2199">
          <cell r="D2199" t="str">
            <v>442CW</v>
          </cell>
          <cell r="E2199" t="str">
            <v>panel 80 x 600 mm</v>
          </cell>
        </row>
        <row r="2200">
          <cell r="D2200" t="str">
            <v>442CX</v>
          </cell>
          <cell r="E2200" t="str">
            <v>panel fenolico 18 mm de 1.20 m x 2.44 m</v>
          </cell>
        </row>
        <row r="2201">
          <cell r="D2201" t="str">
            <v>442CY</v>
          </cell>
          <cell r="E2201" t="str">
            <v>panel muro 0.30 x 2.50 m</v>
          </cell>
        </row>
        <row r="2202">
          <cell r="D2202" t="str">
            <v>442CZ</v>
          </cell>
          <cell r="E2202" t="str">
            <v>panel muro 0.30 x 2.90 m</v>
          </cell>
        </row>
        <row r="2203">
          <cell r="D2203" t="str">
            <v>442D1</v>
          </cell>
          <cell r="E2203" t="str">
            <v>panel muro 0.40 x 2.90 m</v>
          </cell>
        </row>
        <row r="2204">
          <cell r="D2204" t="str">
            <v>442D2</v>
          </cell>
          <cell r="E2204" t="str">
            <v>panel muro 0.50 x 2.42 m</v>
          </cell>
        </row>
        <row r="2205">
          <cell r="D2205" t="str">
            <v>442D3</v>
          </cell>
          <cell r="E2205" t="str">
            <v>panel muro 0.50 x 2.52 m</v>
          </cell>
        </row>
        <row r="2206">
          <cell r="D2206" t="str">
            <v>442D4</v>
          </cell>
          <cell r="E2206" t="str">
            <v>panel muro 0.50 x 2.54 m</v>
          </cell>
        </row>
        <row r="2207">
          <cell r="D2207" t="str">
            <v>442D5</v>
          </cell>
          <cell r="E2207" t="str">
            <v>panel muro 0.50 x 2.90 m</v>
          </cell>
        </row>
        <row r="2208">
          <cell r="D2208" t="str">
            <v>442D6</v>
          </cell>
          <cell r="E2208" t="str">
            <v>panel muro 0.54 x 2.90 m</v>
          </cell>
        </row>
        <row r="2209">
          <cell r="D2209" t="str">
            <v>442D7</v>
          </cell>
          <cell r="E2209" t="str">
            <v>panel muro 0.60 x 2.90 m</v>
          </cell>
        </row>
        <row r="2210">
          <cell r="D2210" t="str">
            <v>442D8</v>
          </cell>
          <cell r="E2210" t="str">
            <v>panel muro 0.75 x 2.90 m</v>
          </cell>
        </row>
        <row r="2211">
          <cell r="D2211" t="str">
            <v>442D9</v>
          </cell>
          <cell r="E2211" t="str">
            <v>panel para sardinel 0.40 x 2.00 m</v>
          </cell>
        </row>
        <row r="2212">
          <cell r="D2212" t="str">
            <v>442DA</v>
          </cell>
          <cell r="E2212" t="str">
            <v>mini angulo 1200 mm</v>
          </cell>
        </row>
        <row r="2213">
          <cell r="D2213" t="str">
            <v>442DB</v>
          </cell>
          <cell r="E2213" t="str">
            <v>pin doble</v>
          </cell>
        </row>
        <row r="2214">
          <cell r="D2214" t="str">
            <v>442DC</v>
          </cell>
          <cell r="E2214" t="str">
            <v>pin sencillo</v>
          </cell>
        </row>
        <row r="2215">
          <cell r="D2215" t="str">
            <v>442DD</v>
          </cell>
          <cell r="E2215" t="str">
            <v>poste para mensula</v>
          </cell>
        </row>
        <row r="2216">
          <cell r="D2216" t="str">
            <v>442M1</v>
          </cell>
          <cell r="E2216" t="str">
            <v xml:space="preserve">molinete </v>
          </cell>
        </row>
        <row r="2217">
          <cell r="D2217" t="str">
            <v>4541F</v>
          </cell>
          <cell r="E2217" t="str">
            <v>cono slump</v>
          </cell>
        </row>
        <row r="2218">
          <cell r="D2218" t="str">
            <v>46111</v>
          </cell>
          <cell r="E2218" t="str">
            <v>herramienta y equipo menor</v>
          </cell>
        </row>
        <row r="2219">
          <cell r="D2219" t="str">
            <v>46199</v>
          </cell>
          <cell r="E2219" t="str">
            <v>dotacion seguridad industrial</v>
          </cell>
        </row>
        <row r="2220">
          <cell r="D2220" t="str">
            <v>47111</v>
          </cell>
          <cell r="E2220" t="str">
            <v>elementos de consumo y proteccion</v>
          </cell>
        </row>
        <row r="2221">
          <cell r="D2221" t="str">
            <v>48141</v>
          </cell>
          <cell r="E2221" t="str">
            <v>cortadora de adobe/bloque</v>
          </cell>
        </row>
        <row r="2222">
          <cell r="D2222" t="str">
            <v>48142</v>
          </cell>
          <cell r="E2222" t="str">
            <v>disco diamante para cortadora adobe/bloque</v>
          </cell>
        </row>
        <row r="2223">
          <cell r="D2223" t="str">
            <v>48Z18</v>
          </cell>
          <cell r="E2223" t="str">
            <v>can madera abarco de 2.00-2.20 m</v>
          </cell>
        </row>
        <row r="2224">
          <cell r="D2224" t="str">
            <v>48Z19</v>
          </cell>
          <cell r="E2224" t="str">
            <v>can madera abarco de 2.80-3.00 m</v>
          </cell>
        </row>
        <row r="2225">
          <cell r="D2225" t="str">
            <v>48Z1A</v>
          </cell>
          <cell r="E2225" t="str">
            <v>can madera comun de 2.80-3.00 m</v>
          </cell>
        </row>
        <row r="2226">
          <cell r="D2226" t="str">
            <v>49111</v>
          </cell>
          <cell r="E2226" t="str">
            <v>torre grua</v>
          </cell>
        </row>
        <row r="2227">
          <cell r="D2227" t="str">
            <v>49112</v>
          </cell>
          <cell r="E2227" t="str">
            <v>malacate mixto</v>
          </cell>
        </row>
        <row r="2228">
          <cell r="D2228" t="str">
            <v>4J211</v>
          </cell>
          <cell r="E2228" t="str">
            <v>cortadora de baldosin</v>
          </cell>
        </row>
        <row r="2229">
          <cell r="D2229" t="str">
            <v>4K151</v>
          </cell>
          <cell r="E2229" t="str">
            <v>allanadora de 36"</v>
          </cell>
        </row>
        <row r="2230">
          <cell r="D2230" t="str">
            <v>4K152</v>
          </cell>
          <cell r="E2230" t="str">
            <v>cortadora de piso</v>
          </cell>
        </row>
        <row r="2231">
          <cell r="D2231" t="str">
            <v>4O311</v>
          </cell>
          <cell r="E2231" t="str">
            <v>sierra sable</v>
          </cell>
        </row>
        <row r="2232">
          <cell r="D2232" t="str">
            <v>4P111</v>
          </cell>
          <cell r="E2232" t="str">
            <v>sillas operativas giratorias</v>
          </cell>
        </row>
        <row r="2233">
          <cell r="D2233" t="str">
            <v>4P112</v>
          </cell>
          <cell r="E2233" t="str">
            <v>escritorios</v>
          </cell>
        </row>
        <row r="2234">
          <cell r="D2234" t="str">
            <v>4P113</v>
          </cell>
          <cell r="E2234" t="str">
            <v>mesas reuniones 6 puestos</v>
          </cell>
        </row>
        <row r="2235">
          <cell r="D2235" t="str">
            <v>4P114</v>
          </cell>
          <cell r="E2235" t="str">
            <v>computadores</v>
          </cell>
        </row>
        <row r="2236">
          <cell r="D2236" t="str">
            <v>4P115</v>
          </cell>
          <cell r="E2236" t="str">
            <v>impresoras</v>
          </cell>
        </row>
        <row r="2237">
          <cell r="D2237" t="str">
            <v>4V111</v>
          </cell>
          <cell r="E2237" t="str">
            <v>bulldozer cat d6h</v>
          </cell>
        </row>
        <row r="2238">
          <cell r="D2238" t="str">
            <v>4V311</v>
          </cell>
          <cell r="E2238" t="str">
            <v>cilindro vibrocompactador ingersoll rand dd22</v>
          </cell>
        </row>
        <row r="2239">
          <cell r="D2239" t="str">
            <v>4V511</v>
          </cell>
          <cell r="E2239" t="str">
            <v>carro tanque para agua</v>
          </cell>
        </row>
        <row r="2240">
          <cell r="D2240" t="str">
            <v>4V711</v>
          </cell>
          <cell r="E2240" t="str">
            <v>compresor ingersoll rand p185wjd</v>
          </cell>
        </row>
        <row r="2241">
          <cell r="D2241" t="str">
            <v>4V712</v>
          </cell>
          <cell r="E2241" t="str">
            <v>compresor</v>
          </cell>
        </row>
        <row r="2242">
          <cell r="D2242" t="str">
            <v>4Z111</v>
          </cell>
          <cell r="E2242" t="str">
            <v>abrazadera giratoria 48mm</v>
          </cell>
        </row>
        <row r="2243">
          <cell r="D2243" t="str">
            <v>4Z112</v>
          </cell>
          <cell r="E2243" t="str">
            <v>tornillo nivelador escualizable 600mm</v>
          </cell>
        </row>
        <row r="2244">
          <cell r="D2244" t="str">
            <v>4Z113</v>
          </cell>
          <cell r="E2244" t="str">
            <v>vertical 1500mm con pin</v>
          </cell>
        </row>
        <row r="2245">
          <cell r="D2245" t="str">
            <v>4Z114</v>
          </cell>
          <cell r="E2245" t="str">
            <v>horizontal 1400mm</v>
          </cell>
        </row>
        <row r="2246">
          <cell r="D2246" t="str">
            <v>4Z115</v>
          </cell>
          <cell r="E2246" t="str">
            <v>diagonal 3000x2000mm</v>
          </cell>
        </row>
        <row r="2247">
          <cell r="D2247" t="str">
            <v>4Z116</v>
          </cell>
          <cell r="E2247" t="str">
            <v>plataforma 1400mm</v>
          </cell>
        </row>
        <row r="2248">
          <cell r="D2248" t="str">
            <v>4Z117</v>
          </cell>
          <cell r="E2248" t="str">
            <v>escalera</v>
          </cell>
        </row>
        <row r="2249">
          <cell r="D2249" t="str">
            <v>4Z118</v>
          </cell>
          <cell r="E2249" t="str">
            <v>tornillo nivelador con ruedas</v>
          </cell>
        </row>
        <row r="2250">
          <cell r="D2250" t="str">
            <v>4Z119</v>
          </cell>
          <cell r="E2250" t="str">
            <v>rodapies 1400mm</v>
          </cell>
        </row>
        <row r="2251">
          <cell r="D2251" t="str">
            <v>4Z121</v>
          </cell>
          <cell r="E2251" t="str">
            <v>vibrocompactador (canguro)</v>
          </cell>
        </row>
        <row r="2252">
          <cell r="D2252" t="str">
            <v>4Z122</v>
          </cell>
          <cell r="E2252" t="str">
            <v>vibrocompactador (rana)</v>
          </cell>
        </row>
        <row r="2253">
          <cell r="D2253" t="str">
            <v>4Z123</v>
          </cell>
          <cell r="E2253" t="str">
            <v>coche de una llanta</v>
          </cell>
        </row>
        <row r="2254">
          <cell r="D2254" t="str">
            <v>4Z124</v>
          </cell>
          <cell r="E2254" t="str">
            <v xml:space="preserve">andamio con tijera tramo completo 1.50 x 1.50 </v>
          </cell>
        </row>
        <row r="2255">
          <cell r="D2255" t="str">
            <v>4Z125</v>
          </cell>
          <cell r="E2255" t="str">
            <v>vibrador electrico para concreto</v>
          </cell>
        </row>
        <row r="2256">
          <cell r="D2256" t="str">
            <v>4Z126</v>
          </cell>
          <cell r="E2256" t="str">
            <v>pulidora manual electrica</v>
          </cell>
        </row>
        <row r="2257">
          <cell r="D2257" t="str">
            <v>4Z127</v>
          </cell>
          <cell r="E2257" t="str">
            <v>bascula de 500kg</v>
          </cell>
        </row>
        <row r="2258">
          <cell r="D2258" t="str">
            <v>4Z128</v>
          </cell>
          <cell r="E2258" t="str">
            <v>extencion cauchetada por metro</v>
          </cell>
        </row>
        <row r="2259">
          <cell r="D2259" t="str">
            <v>4Z129</v>
          </cell>
          <cell r="E2259" t="str">
            <v>concretadora 2 sacos</v>
          </cell>
        </row>
        <row r="2260">
          <cell r="D2260" t="str">
            <v>4Z131</v>
          </cell>
          <cell r="E2260" t="str">
            <v>andamio colgante 60 m</v>
          </cell>
        </row>
        <row r="2261">
          <cell r="D2261" t="str">
            <v>4Z132</v>
          </cell>
          <cell r="E2261" t="str">
            <v>andamio colgante 80 m</v>
          </cell>
        </row>
        <row r="2262">
          <cell r="D2262" t="str">
            <v>4Z133</v>
          </cell>
          <cell r="E2262" t="str">
            <v>taco metalico corto 2,00 a 3,30 m</v>
          </cell>
        </row>
        <row r="2263">
          <cell r="D2263" t="str">
            <v>4Z134</v>
          </cell>
          <cell r="E2263" t="str">
            <v>taco metalico largo de 2,20 a 3,80 m</v>
          </cell>
        </row>
        <row r="2264">
          <cell r="D2264" t="str">
            <v>4Z135</v>
          </cell>
          <cell r="E2264" t="str">
            <v>cercha 3,00 m</v>
          </cell>
        </row>
        <row r="2265">
          <cell r="D2265" t="str">
            <v>4Z136</v>
          </cell>
          <cell r="E2265" t="str">
            <v>formaleta columna circular 0.55, 0.60 x 2.40 m (juego)</v>
          </cell>
        </row>
        <row r="2266">
          <cell r="D2266" t="str">
            <v>4Z137</v>
          </cell>
          <cell r="E2266" t="str">
            <v>formaleta muro tapa 0.60 x 2.40 m</v>
          </cell>
        </row>
        <row r="2267">
          <cell r="D2267" t="str">
            <v>4Z138</v>
          </cell>
          <cell r="E2267" t="str">
            <v>tornillos (unir tapas entre si)</v>
          </cell>
        </row>
        <row r="2268">
          <cell r="D2268" t="str">
            <v>4Z139</v>
          </cell>
          <cell r="E2268" t="str">
            <v>herramienta y equipo menor</v>
          </cell>
        </row>
        <row r="2269">
          <cell r="D2269" t="str">
            <v>4Z141</v>
          </cell>
          <cell r="E2269" t="str">
            <v>dotacion seguridad industrial</v>
          </cell>
        </row>
        <row r="2270">
          <cell r="D2270" t="str">
            <v>4Z142</v>
          </cell>
          <cell r="E2270" t="str">
            <v>elementos de consumo y proteccion</v>
          </cell>
        </row>
        <row r="2271">
          <cell r="D2271" t="str">
            <v>4Z143</v>
          </cell>
          <cell r="E2271" t="str">
            <v>cortadora de adobe/bloque</v>
          </cell>
        </row>
        <row r="2272">
          <cell r="D2272" t="str">
            <v>4Z144</v>
          </cell>
          <cell r="E2272" t="str">
            <v>disco diamante para cortadora adobe/bloque</v>
          </cell>
        </row>
        <row r="2273">
          <cell r="D2273" t="str">
            <v>4Z145</v>
          </cell>
          <cell r="E2273" t="str">
            <v>plataforma escotilla 1400mm</v>
          </cell>
        </row>
        <row r="2274">
          <cell r="D2274" t="str">
            <v>4Z146</v>
          </cell>
          <cell r="E2274" t="str">
            <v>base</v>
          </cell>
        </row>
        <row r="2275">
          <cell r="D2275" t="str">
            <v>4Z147</v>
          </cell>
          <cell r="E2275" t="str">
            <v>conector mellizo</v>
          </cell>
        </row>
        <row r="2276">
          <cell r="D2276" t="str">
            <v>4Z148</v>
          </cell>
          <cell r="E2276" t="str">
            <v>horquilla</v>
          </cell>
        </row>
        <row r="2277">
          <cell r="D2277" t="str">
            <v>4Z149</v>
          </cell>
          <cell r="E2277" t="str">
            <v>pasador seguridad</v>
          </cell>
        </row>
        <row r="2278">
          <cell r="D2278" t="str">
            <v>4Z151</v>
          </cell>
          <cell r="E2278" t="str">
            <v>pin acople graduable</v>
          </cell>
        </row>
        <row r="2279">
          <cell r="D2279" t="str">
            <v>4Z152</v>
          </cell>
          <cell r="E2279" t="str">
            <v>caseton en icopor</v>
          </cell>
        </row>
        <row r="2280">
          <cell r="D2280" t="str">
            <v>4Z153</v>
          </cell>
          <cell r="E2280" t="str">
            <v>caseton en icopor</v>
          </cell>
        </row>
        <row r="2281">
          <cell r="D2281" t="str">
            <v>4Z154</v>
          </cell>
          <cell r="E2281" t="str">
            <v xml:space="preserve">cortadora de piso </v>
          </cell>
        </row>
        <row r="2282">
          <cell r="D2282" t="str">
            <v>4Z155</v>
          </cell>
          <cell r="E2282" t="str">
            <v>alineador 3000 mm</v>
          </cell>
        </row>
        <row r="2283">
          <cell r="D2283" t="str">
            <v>4Z156</v>
          </cell>
          <cell r="E2283" t="str">
            <v>corbata 600 mm</v>
          </cell>
        </row>
        <row r="2284">
          <cell r="D2284" t="str">
            <v>4Z157</v>
          </cell>
          <cell r="E2284" t="str">
            <v>molinetes con base y freno de mano</v>
          </cell>
        </row>
        <row r="2285">
          <cell r="D2285" t="str">
            <v>4Z158</v>
          </cell>
          <cell r="E2285" t="str">
            <v>molinetes de seguridad con base - freno de pie y mano</v>
          </cell>
        </row>
        <row r="2286">
          <cell r="D2286" t="str">
            <v>4Z159</v>
          </cell>
          <cell r="E2286" t="str">
            <v>manila para molinetes por metro</v>
          </cell>
        </row>
        <row r="2287">
          <cell r="D2287" t="str">
            <v>4Z161</v>
          </cell>
          <cell r="E2287" t="str">
            <v>taladro rotopercutor 1-1/4"</v>
          </cell>
        </row>
        <row r="2288">
          <cell r="D2288" t="str">
            <v>4Z162</v>
          </cell>
          <cell r="E2288" t="str">
            <v>tapa ajustable formaleta muro esquina todas las dimenciones</v>
          </cell>
        </row>
        <row r="2289">
          <cell r="D2289" t="str">
            <v>4Z163</v>
          </cell>
          <cell r="E2289" t="str">
            <v>angulo esquinero de 2.40 m</v>
          </cell>
        </row>
        <row r="2290">
          <cell r="D2290" t="str">
            <v>4Z164</v>
          </cell>
          <cell r="E2290" t="str">
            <v>formaleta columna tapa 0.60 x 2.40 m</v>
          </cell>
        </row>
        <row r="2291">
          <cell r="D2291" t="str">
            <v>4Z165</v>
          </cell>
          <cell r="E2291" t="str">
            <v>cuña perno columna</v>
          </cell>
        </row>
        <row r="2292">
          <cell r="D2292" t="str">
            <v>4Z166</v>
          </cell>
          <cell r="E2292" t="str">
            <v>panel muro 0.30 x 2.50 m</v>
          </cell>
        </row>
        <row r="2293">
          <cell r="D2293" t="str">
            <v>4Z167</v>
          </cell>
          <cell r="E2293" t="str">
            <v>can madera abarco de 2.80-3.00 m</v>
          </cell>
        </row>
        <row r="2294">
          <cell r="D2294" t="str">
            <v>4Z168</v>
          </cell>
          <cell r="E2294" t="str">
            <v>cortadora de baldosin</v>
          </cell>
        </row>
        <row r="2295">
          <cell r="D2295" t="str">
            <v>4Z169</v>
          </cell>
          <cell r="E2295" t="str">
            <v>allanadora de 36"</v>
          </cell>
        </row>
        <row r="2296">
          <cell r="D2296" t="str">
            <v>4Z171</v>
          </cell>
          <cell r="E2296" t="str">
            <v>cortadora de piso</v>
          </cell>
        </row>
        <row r="2297">
          <cell r="D2297" t="str">
            <v>4Z172</v>
          </cell>
          <cell r="E2297" t="str">
            <v>sierra sable</v>
          </cell>
        </row>
        <row r="2298">
          <cell r="D2298" t="str">
            <v>4Z173</v>
          </cell>
          <cell r="E2298" t="str">
            <v>base</v>
          </cell>
        </row>
        <row r="2299">
          <cell r="D2299" t="str">
            <v>4Z174</v>
          </cell>
          <cell r="E2299" t="str">
            <v>conector mellizo</v>
          </cell>
        </row>
        <row r="2300">
          <cell r="D2300" t="str">
            <v>4Z175</v>
          </cell>
          <cell r="E2300" t="str">
            <v>alineador 3000 mm</v>
          </cell>
        </row>
        <row r="2301">
          <cell r="D2301" t="str">
            <v>4Z176</v>
          </cell>
          <cell r="E2301" t="str">
            <v>taladro rotopercutor 1-1/4"</v>
          </cell>
        </row>
        <row r="2302">
          <cell r="D2302" t="str">
            <v>4Z177</v>
          </cell>
          <cell r="E2302" t="str">
            <v>angulo esquinero de 2.40 m</v>
          </cell>
        </row>
        <row r="2303">
          <cell r="D2303" t="str">
            <v>4Z178</v>
          </cell>
          <cell r="E2303" t="str">
            <v>can madera abarco de 2.80-3.00 m</v>
          </cell>
        </row>
        <row r="2304">
          <cell r="D2304" t="str">
            <v>4Z179</v>
          </cell>
          <cell r="E2304" t="str">
            <v>vibrocompactador (rana)</v>
          </cell>
        </row>
        <row r="2305">
          <cell r="D2305" t="str">
            <v>4Z181</v>
          </cell>
          <cell r="E2305" t="str">
            <v>pulidora manual electrica</v>
          </cell>
        </row>
        <row r="2306">
          <cell r="D2306" t="str">
            <v>4Z182</v>
          </cell>
          <cell r="E2306" t="str">
            <v>extencion cauchetada por metro</v>
          </cell>
        </row>
        <row r="2307">
          <cell r="D2307" t="str">
            <v>4Z183</v>
          </cell>
          <cell r="E2307" t="str">
            <v>andamio colgante 60 m</v>
          </cell>
        </row>
        <row r="2308">
          <cell r="D2308" t="str">
            <v>4Z184</v>
          </cell>
          <cell r="E2308" t="str">
            <v>formaleta columna circular 0.55, 0.60 x 2.40 m (juego)</v>
          </cell>
        </row>
        <row r="2309">
          <cell r="D2309" t="str">
            <v>4Z185</v>
          </cell>
          <cell r="E2309" t="str">
            <v>formaleta muro tapa 0.60 x 2.40 m</v>
          </cell>
        </row>
        <row r="2310">
          <cell r="D2310" t="str">
            <v>4Z186</v>
          </cell>
          <cell r="E2310" t="str">
            <v>plataforma escotilla 1400mm</v>
          </cell>
        </row>
        <row r="2311">
          <cell r="D2311" t="str">
            <v>4Z187</v>
          </cell>
          <cell r="E2311" t="str">
            <v>tapa ajustable formaleta muro esquina todas las dimenciones</v>
          </cell>
        </row>
        <row r="2312">
          <cell r="D2312" t="str">
            <v>4Z188</v>
          </cell>
          <cell r="E2312" t="str">
            <v>formaleta columna tapa 0.60 x 2.40 m</v>
          </cell>
        </row>
        <row r="2313">
          <cell r="D2313" t="str">
            <v>4Z189</v>
          </cell>
          <cell r="E2313" t="str">
            <v>sillas operativas giratorias</v>
          </cell>
        </row>
        <row r="2314">
          <cell r="D2314" t="str">
            <v>4Z191</v>
          </cell>
          <cell r="E2314" t="str">
            <v>mesas reuniones 6 puestos</v>
          </cell>
        </row>
        <row r="2315">
          <cell r="D2315" t="str">
            <v>4Z192</v>
          </cell>
          <cell r="E2315" t="str">
            <v>computadores</v>
          </cell>
        </row>
        <row r="2316">
          <cell r="D2316" t="str">
            <v>4Z193</v>
          </cell>
          <cell r="E2316" t="str">
            <v>impresoras</v>
          </cell>
        </row>
        <row r="2317">
          <cell r="D2317" t="str">
            <v>4Z194</v>
          </cell>
          <cell r="E2317" t="str">
            <v>bulldozer cat d6h</v>
          </cell>
        </row>
        <row r="2318">
          <cell r="D2318" t="str">
            <v>4Z195</v>
          </cell>
          <cell r="E2318" t="str">
            <v>cilindro vibrocompactador ingersoll rand dd22</v>
          </cell>
        </row>
        <row r="2319">
          <cell r="D2319" t="str">
            <v>4Z196</v>
          </cell>
          <cell r="E2319" t="str">
            <v>carro tanque para agua</v>
          </cell>
        </row>
        <row r="2320">
          <cell r="D2320" t="str">
            <v>4Z197</v>
          </cell>
          <cell r="E2320" t="str">
            <v>compresor ingersoll rand p185wjd</v>
          </cell>
        </row>
        <row r="2321">
          <cell r="D2321" t="str">
            <v>4Z198</v>
          </cell>
          <cell r="E2321" t="str">
            <v>escritorios</v>
          </cell>
        </row>
        <row r="2322">
          <cell r="D2322" t="str">
            <v>4Z199</v>
          </cell>
          <cell r="E2322" t="str">
            <v>caseton en icopor</v>
          </cell>
        </row>
        <row r="2323">
          <cell r="D2323" t="str">
            <v>4Z211</v>
          </cell>
          <cell r="E2323" t="str">
            <v>caseton en icopor</v>
          </cell>
        </row>
        <row r="2324">
          <cell r="D2324" t="str">
            <v>4Z212</v>
          </cell>
          <cell r="E2324" t="str">
            <v>torre grua</v>
          </cell>
        </row>
        <row r="2325">
          <cell r="D2325" t="str">
            <v>4Z213</v>
          </cell>
          <cell r="E2325" t="str">
            <v>malacate mixto</v>
          </cell>
        </row>
        <row r="2326">
          <cell r="D2326" t="str">
            <v>51111</v>
          </cell>
          <cell r="E2326" t="str">
            <v xml:space="preserve">finisher volvo blaw knox pf 161 </v>
          </cell>
        </row>
        <row r="2327">
          <cell r="D2327" t="str">
            <v>51112</v>
          </cell>
          <cell r="E2327" t="str">
            <v>compactador vibratorio</v>
          </cell>
        </row>
        <row r="2328">
          <cell r="D2328" t="str">
            <v>61211</v>
          </cell>
          <cell r="E2328" t="str">
            <v>transporte de bello a envigado (barrio la paz)</v>
          </cell>
        </row>
        <row r="2329">
          <cell r="D2329" t="str">
            <v>61212</v>
          </cell>
          <cell r="E2329" t="str">
            <v>transporte de bello a universidad eafit</v>
          </cell>
        </row>
        <row r="2330">
          <cell r="D2330" t="str">
            <v>61213</v>
          </cell>
          <cell r="E2330" t="str">
            <v>transporte de material granular</v>
          </cell>
        </row>
        <row r="2331">
          <cell r="D2331" t="str">
            <v>61214</v>
          </cell>
          <cell r="E2331" t="str">
            <v>transporte de bello a transito de envigado</v>
          </cell>
        </row>
        <row r="2332">
          <cell r="D2332" t="str">
            <v>61215</v>
          </cell>
          <cell r="E2332" t="str">
            <v>transporte de bello a barrio santa maria de los angeles</v>
          </cell>
        </row>
        <row r="2333">
          <cell r="D2333" t="str">
            <v>68421</v>
          </cell>
          <cell r="E2333" t="str">
            <v>transporte de sabaneta al cerro el volador</v>
          </cell>
        </row>
        <row r="2334">
          <cell r="D2334" t="str">
            <v>68422</v>
          </cell>
          <cell r="E2334" t="str">
            <v>transporte de sabaneta al transito de envigado</v>
          </cell>
        </row>
        <row r="2335">
          <cell r="D2335" t="str">
            <v>68423</v>
          </cell>
          <cell r="E2335" t="str">
            <v>transporte de equipo menor</v>
          </cell>
        </row>
        <row r="2336">
          <cell r="D2336" t="str">
            <v>68424</v>
          </cell>
          <cell r="E2336" t="str">
            <v>transporte adoquin rectangular vehicular 5x10x20 arcilla</v>
          </cell>
        </row>
        <row r="2337">
          <cell r="D2337" t="str">
            <v>68511</v>
          </cell>
          <cell r="E2337" t="str">
            <v>transporte ladrillo rayado horizontal 10x20x40 ne</v>
          </cell>
        </row>
        <row r="2338">
          <cell r="D2338" t="str">
            <v>68512</v>
          </cell>
          <cell r="E2338" t="str">
            <v>transporte ladrillo rayado horizontal 10x20x40 liviano ne</v>
          </cell>
        </row>
        <row r="2339">
          <cell r="D2339" t="str">
            <v>68513</v>
          </cell>
          <cell r="E2339" t="str">
            <v>transporte ladrillo rayado horizontal 12x20x40 ne</v>
          </cell>
        </row>
        <row r="2340">
          <cell r="D2340" t="str">
            <v>68514</v>
          </cell>
          <cell r="E2340" t="str">
            <v>transporte ladrillo rayado horizontal 12x20x40 liviano ne</v>
          </cell>
        </row>
        <row r="2341">
          <cell r="D2341" t="str">
            <v>68515</v>
          </cell>
          <cell r="E2341" t="str">
            <v>transporte bloque a obra</v>
          </cell>
        </row>
        <row r="2342">
          <cell r="D2342" t="str">
            <v>68516</v>
          </cell>
          <cell r="E2342" t="str">
            <v>transporte ladrillo rayado horizontal 15x20x40 liviano ne</v>
          </cell>
        </row>
        <row r="2343">
          <cell r="D2343" t="str">
            <v>68517</v>
          </cell>
          <cell r="E2343" t="str">
            <v>transporte ladrillo rayado horizontal 8x20x40 ne</v>
          </cell>
        </row>
        <row r="2344">
          <cell r="D2344" t="str">
            <v>68518</v>
          </cell>
          <cell r="E2344" t="str">
            <v>transporte ladrillo rayado vertical 10x20x40 e</v>
          </cell>
        </row>
        <row r="2345">
          <cell r="D2345" t="str">
            <v>68519</v>
          </cell>
          <cell r="E2345" t="str">
            <v xml:space="preserve">transporte ladrillo rayado vertical 12x20x40 e </v>
          </cell>
        </row>
        <row r="2346">
          <cell r="D2346" t="str">
            <v>6851A</v>
          </cell>
          <cell r="E2346" t="str">
            <v>transporte ladrillo rayado vertical 15x20x40 e</v>
          </cell>
        </row>
        <row r="2347">
          <cell r="D2347" t="str">
            <v>6851B</v>
          </cell>
          <cell r="E2347" t="str">
            <v>transporte ladrillo rayado vertical 10x20x40 ne</v>
          </cell>
        </row>
        <row r="2348">
          <cell r="D2348" t="str">
            <v>6851C</v>
          </cell>
          <cell r="E2348" t="str">
            <v>transporte ladrillo rayado vertical 12x20x40 ne</v>
          </cell>
        </row>
        <row r="2349">
          <cell r="D2349" t="str">
            <v>6851D</v>
          </cell>
          <cell r="E2349" t="str">
            <v>transporte ladrillo rayado vertical 15x20x40 ne</v>
          </cell>
        </row>
        <row r="2350">
          <cell r="D2350" t="str">
            <v>6851E</v>
          </cell>
          <cell r="E2350" t="str">
            <v>transporte ladrillo liso horizontal #4 10x20x40 ne</v>
          </cell>
        </row>
        <row r="2351">
          <cell r="D2351" t="str">
            <v>6851F</v>
          </cell>
          <cell r="E2351" t="str">
            <v>transporte ladrillo horizontal #5 12x20x33 ne</v>
          </cell>
        </row>
        <row r="2352">
          <cell r="D2352" t="str">
            <v>6851G</v>
          </cell>
          <cell r="E2352" t="str">
            <v>transporte ladrillo liso horizontal #6 15x20x40 ne</v>
          </cell>
        </row>
        <row r="2353">
          <cell r="D2353" t="str">
            <v>6851H</v>
          </cell>
          <cell r="E2353" t="str">
            <v>transporte ladrillo liso horizontal 8cm 8x20x40 ne</v>
          </cell>
        </row>
        <row r="2354">
          <cell r="D2354" t="str">
            <v>6851I</v>
          </cell>
          <cell r="E2354" t="str">
            <v>transporte ladrillo liso horizontal castellano 12x13x30 ne</v>
          </cell>
        </row>
        <row r="2355">
          <cell r="D2355" t="str">
            <v>6851J</v>
          </cell>
          <cell r="E2355" t="str">
            <v>transporte ladrillo liso horizontal catalan natural 10x15x30 ne</v>
          </cell>
        </row>
        <row r="2356">
          <cell r="D2356" t="str">
            <v>6851K</v>
          </cell>
          <cell r="E2356" t="str">
            <v>transporte ladrillo liso horizontal catalan palido 10x15x30 ne</v>
          </cell>
        </row>
        <row r="2357">
          <cell r="D2357" t="str">
            <v>6851L</v>
          </cell>
          <cell r="E2357" t="str">
            <v>transporte ladrillo liso horizontal catalan moreno 10x15x30 ne</v>
          </cell>
        </row>
        <row r="2358">
          <cell r="D2358" t="str">
            <v>6851M</v>
          </cell>
          <cell r="E2358" t="str">
            <v>transporte ladrillo liso horizontal catalan corcho10x15x30 ne</v>
          </cell>
        </row>
        <row r="2359">
          <cell r="D2359" t="str">
            <v>6851N</v>
          </cell>
          <cell r="E2359" t="str">
            <v>transporte ladrillo liso horizontal catalan grande 10x15x40</v>
          </cell>
        </row>
        <row r="2360">
          <cell r="D2360" t="str">
            <v>6851Ñ</v>
          </cell>
          <cell r="E2360" t="str">
            <v>transporte ladrillo liso horizontal bocadillo 6x12x25 ne</v>
          </cell>
        </row>
        <row r="2361">
          <cell r="D2361" t="str">
            <v>6851O</v>
          </cell>
          <cell r="E2361" t="str">
            <v>transporte ladrillo liso horizontal bocadillo corcho 6x12x25 ne</v>
          </cell>
        </row>
        <row r="2362">
          <cell r="D2362" t="str">
            <v>6851P</v>
          </cell>
          <cell r="E2362" t="str">
            <v>transporte ladrillo liso horizontal bocadillo multiperforado 6x12x25 ne</v>
          </cell>
        </row>
        <row r="2363">
          <cell r="D2363" t="str">
            <v>6851Q</v>
          </cell>
          <cell r="E2363" t="str">
            <v>transporte ladrillo liso horizontal milano natural 6x12x40 ne</v>
          </cell>
        </row>
        <row r="2364">
          <cell r="D2364" t="str">
            <v>6851R</v>
          </cell>
          <cell r="E2364" t="str">
            <v>transporte ladrillo liso horizontal milano palido 6x12x40 ne</v>
          </cell>
        </row>
        <row r="2365">
          <cell r="D2365" t="str">
            <v>6851S</v>
          </cell>
          <cell r="E2365" t="str">
            <v>transporte ladrillo liso horizontal milano moreno 6x12x40 ne</v>
          </cell>
        </row>
        <row r="2366">
          <cell r="D2366" t="str">
            <v>6851T</v>
          </cell>
          <cell r="E2366" t="str">
            <v>transporte ladrillo natural liso vertical bocadillo stiff 6x12x24 e</v>
          </cell>
        </row>
        <row r="2367">
          <cell r="D2367" t="str">
            <v>6851U</v>
          </cell>
          <cell r="E2367" t="str">
            <v>transporte ladrillo liso vertical bocadillo palido stiff 6x12x24 e</v>
          </cell>
        </row>
        <row r="2368">
          <cell r="D2368" t="str">
            <v>6851V</v>
          </cell>
          <cell r="E2368" t="str">
            <v>transporte ladrillo liso vertical bocadillo moreno stiff 6x12x24 e</v>
          </cell>
        </row>
        <row r="2369">
          <cell r="D2369" t="str">
            <v>6851W</v>
          </cell>
          <cell r="E2369" t="str">
            <v>transporte ladrillo liso vertical terminal bocadillo corcho 6x12x24 e</v>
          </cell>
        </row>
        <row r="2370">
          <cell r="D2370" t="str">
            <v>6851X</v>
          </cell>
          <cell r="E2370" t="str">
            <v>transporte ladrillo liso vertical terminal catalan esctuctural 10x15x30 e</v>
          </cell>
        </row>
        <row r="2371">
          <cell r="D2371" t="str">
            <v>6851Y</v>
          </cell>
          <cell r="E2371" t="str">
            <v>transporte ladrillo liso vertical terminal catalan palido stiff 10x15x30 e</v>
          </cell>
        </row>
        <row r="2372">
          <cell r="D2372" t="str">
            <v>6851Z</v>
          </cell>
          <cell r="E2372" t="str">
            <v>transporte ladrillo liso vertical terminal caralan moreno stiff 10x15x40</v>
          </cell>
        </row>
        <row r="2373">
          <cell r="D2373" t="str">
            <v>68521</v>
          </cell>
          <cell r="E2373" t="str">
            <v>ladrllo liso vertical terminal bocadillo 6x12x24 ne</v>
          </cell>
        </row>
        <row r="2374">
          <cell r="D2374" t="str">
            <v>68522</v>
          </cell>
          <cell r="E2374" t="str">
            <v>transporte ladrillo liso vertical terminal catalan 10x15x30 ne</v>
          </cell>
        </row>
        <row r="2375">
          <cell r="D2375" t="str">
            <v>685A1</v>
          </cell>
          <cell r="E2375" t="str">
            <v>transporte calado cuadro 10x20x20 ne</v>
          </cell>
        </row>
        <row r="2376">
          <cell r="D2376" t="str">
            <v>685A2</v>
          </cell>
          <cell r="E2376" t="str">
            <v>transporte calado cuadro 12x20x20 ne</v>
          </cell>
        </row>
        <row r="2377">
          <cell r="D2377" t="str">
            <v>685A3</v>
          </cell>
          <cell r="E2377" t="str">
            <v>transporte calado cuadro 15x20x20 ne</v>
          </cell>
        </row>
        <row r="2378">
          <cell r="D2378" t="str">
            <v>685C1</v>
          </cell>
          <cell r="E2378" t="str">
            <v>transporte chapa catalan extruida 2x10x30 ne</v>
          </cell>
        </row>
        <row r="2379">
          <cell r="D2379" t="str">
            <v>685C2</v>
          </cell>
          <cell r="E2379" t="str">
            <v>transporte chapa catalan palida 2x10x30 ne</v>
          </cell>
        </row>
        <row r="2380">
          <cell r="D2380" t="str">
            <v>685C3</v>
          </cell>
          <cell r="E2380" t="str">
            <v>transporte chapa bocadillo romano natural 2x10x30 ne</v>
          </cell>
        </row>
        <row r="2381">
          <cell r="D2381" t="str">
            <v>685C4</v>
          </cell>
          <cell r="E2381" t="str">
            <v>transporte chapa bocadillo romano palido 2x6x30 ne</v>
          </cell>
        </row>
        <row r="2382">
          <cell r="D2382" t="str">
            <v>685C5</v>
          </cell>
          <cell r="E2382" t="str">
            <v>transporte chapa bocadillo romano moreno 2x6x30</v>
          </cell>
        </row>
        <row r="2383">
          <cell r="D2383" t="str">
            <v>685C6</v>
          </cell>
          <cell r="E2383" t="str">
            <v>transporte chapa bocadillo natural 2x6x25 ne</v>
          </cell>
        </row>
        <row r="2384">
          <cell r="D2384" t="str">
            <v>685C7</v>
          </cell>
          <cell r="E2384" t="str">
            <v>transporte chapa bocadillo palido 2x6x25 ne</v>
          </cell>
        </row>
        <row r="2385">
          <cell r="D2385" t="str">
            <v>685C8</v>
          </cell>
          <cell r="E2385" t="str">
            <v>transporte chapa bocadillo moreno 2x6x25 ne</v>
          </cell>
        </row>
        <row r="2386">
          <cell r="D2386" t="str">
            <v>6N471</v>
          </cell>
          <cell r="E2386" t="str">
            <v>transporte divisiones para baños</v>
          </cell>
        </row>
        <row r="2387">
          <cell r="D2387" t="str">
            <v>69000</v>
          </cell>
          <cell r="E2387" t="str">
            <v>transporte materiales y equipos a municipio</v>
          </cell>
        </row>
        <row r="2388">
          <cell r="D2388" t="str">
            <v>69001</v>
          </cell>
          <cell r="E2388" t="str">
            <v>transporte bloque a municipio/ie</v>
          </cell>
        </row>
        <row r="2389">
          <cell r="D2389" t="str">
            <v>71111</v>
          </cell>
          <cell r="E2389" t="str">
            <v>aux mo ayudante</v>
          </cell>
        </row>
        <row r="2390">
          <cell r="D2390" t="str">
            <v>71121</v>
          </cell>
          <cell r="E2390" t="str">
            <v>aux mo oficial obra negra</v>
          </cell>
        </row>
        <row r="2391">
          <cell r="D2391" t="str">
            <v>71123</v>
          </cell>
          <cell r="E2391" t="str">
            <v>aux mo oficial obra blanca</v>
          </cell>
        </row>
        <row r="2392">
          <cell r="D2392" t="str">
            <v>71125</v>
          </cell>
          <cell r="E2392" t="str">
            <v>aux mo oficial carpintero</v>
          </cell>
        </row>
        <row r="2393">
          <cell r="D2393" t="str">
            <v>71129</v>
          </cell>
          <cell r="E2393" t="str">
            <v>aux mo oficial obra electrica</v>
          </cell>
        </row>
        <row r="2394">
          <cell r="D2394" t="str">
            <v>71171</v>
          </cell>
          <cell r="E2394" t="str">
            <v>aux mo celador</v>
          </cell>
        </row>
        <row r="2395">
          <cell r="D2395" t="str">
            <v>71511</v>
          </cell>
          <cell r="E2395" t="str">
            <v>aux acero de refuerzo</v>
          </cell>
        </row>
        <row r="2396">
          <cell r="D2396" t="str">
            <v>71A13</v>
          </cell>
          <cell r="E2396" t="str">
            <v>aux mortero de pega 1:3</v>
          </cell>
        </row>
        <row r="2397">
          <cell r="D2397" t="str">
            <v>71A14</v>
          </cell>
          <cell r="E2397" t="str">
            <v>aux mortero de pega 1:4</v>
          </cell>
        </row>
        <row r="2398">
          <cell r="D2398" t="str">
            <v>71A33</v>
          </cell>
          <cell r="E2398" t="str">
            <v>aux grouting concreto 3/8 - 210kg/cm2</v>
          </cell>
        </row>
        <row r="2399">
          <cell r="D2399" t="str">
            <v>71A36</v>
          </cell>
          <cell r="E2399" t="str">
            <v>aux grouting concreto 3/8 - 120kg/cm2</v>
          </cell>
        </row>
        <row r="2400">
          <cell r="D2400" t="str">
            <v>71A45</v>
          </cell>
          <cell r="E2400" t="str">
            <v>aux mortero de pega 1:4 impermeabilizado</v>
          </cell>
        </row>
        <row r="2401">
          <cell r="D2401" t="str">
            <v>71A46</v>
          </cell>
          <cell r="E2401" t="str">
            <v>aux mortero de pega 1:3 impermeabilizado</v>
          </cell>
        </row>
        <row r="2402">
          <cell r="D2402" t="str">
            <v>71A54</v>
          </cell>
          <cell r="E2402" t="str">
            <v>aux mortero de pañete 1:4:1/4</v>
          </cell>
        </row>
        <row r="2403">
          <cell r="D2403" t="str">
            <v>71A61</v>
          </cell>
          <cell r="E2403" t="str">
            <v>aux mortero de pega 1:4 con cemento blanco</v>
          </cell>
        </row>
        <row r="2404">
          <cell r="D2404" t="str">
            <v>72132</v>
          </cell>
          <cell r="E2404" t="str">
            <v>aux concreto 3000 psi (21.1 MPa) -obra- 3/4"</v>
          </cell>
        </row>
        <row r="2405">
          <cell r="D2405" t="str">
            <v>72134</v>
          </cell>
          <cell r="E2405" t="str">
            <v>aux concreto 3500 psi (24.1 MPa) -obra- 3/4"</v>
          </cell>
        </row>
        <row r="2406">
          <cell r="D2406" t="str">
            <v>72135</v>
          </cell>
          <cell r="E2406" t="str">
            <v>aux concreto 4000 psi (27.6 MPa) -obra- 3/4"</v>
          </cell>
        </row>
        <row r="2407">
          <cell r="D2407" t="str">
            <v>72137</v>
          </cell>
          <cell r="E2407" t="str">
            <v>aux concreto 1500 psi (10.3 MPa) - obra -3/4"</v>
          </cell>
        </row>
        <row r="2408">
          <cell r="D2408" t="str">
            <v>72138</v>
          </cell>
          <cell r="E2408" t="str">
            <v>aux concreto 2000 psi (14.0 MPa) -obra- 3/4"</v>
          </cell>
        </row>
        <row r="2409">
          <cell r="D2409" t="str">
            <v>72139</v>
          </cell>
          <cell r="E2409" t="str">
            <v>aux concreto 2500 psi (17.5 MPa) -obra- 3/4"</v>
          </cell>
        </row>
        <row r="2410">
          <cell r="D2410" t="str">
            <v>7213A</v>
          </cell>
          <cell r="E2410" t="str">
            <v>aux concreto 5000 psi (34.5 MPa) -obra- 3/4"</v>
          </cell>
        </row>
        <row r="2411">
          <cell r="D2411" t="str">
            <v>7213B</v>
          </cell>
          <cell r="E2411" t="str">
            <v>aux concreto 3000 psi (21.1 MPa) -obra- 3/8"</v>
          </cell>
        </row>
        <row r="2412">
          <cell r="D2412" t="str">
            <v>7213C</v>
          </cell>
          <cell r="E2412" t="str">
            <v xml:space="preserve">aux concreto para pega de baldosas </v>
          </cell>
        </row>
        <row r="2413">
          <cell r="D2413" t="str">
            <v>72561</v>
          </cell>
          <cell r="E2413" t="str">
            <v>aux curado concreto</v>
          </cell>
        </row>
        <row r="2414">
          <cell r="D2414" t="str">
            <v>72711</v>
          </cell>
          <cell r="E2414" t="str">
            <v>aux desmoldante -separol-</v>
          </cell>
        </row>
        <row r="2415">
          <cell r="D2415" t="str">
            <v>74271</v>
          </cell>
          <cell r="E2415" t="str">
            <v>aux formaleta metalica muro-m2 contac-</v>
          </cell>
        </row>
        <row r="2416">
          <cell r="D2416" t="str">
            <v>74F11</v>
          </cell>
          <cell r="E2416" t="str">
            <v>aux formaleta losa tradicional hasta h=3 m</v>
          </cell>
        </row>
        <row r="2417">
          <cell r="D2417" t="str">
            <v>74F21</v>
          </cell>
          <cell r="E2417" t="str">
            <v>aux formaleta lateral para bordes de losa h = 50 cm</v>
          </cell>
        </row>
        <row r="2418">
          <cell r="D2418" t="str">
            <v>74F22</v>
          </cell>
          <cell r="E2418" t="str">
            <v>aux formaleta lateral en telera h=0.90 m</v>
          </cell>
        </row>
        <row r="2419">
          <cell r="D2419" t="str">
            <v>74F23</v>
          </cell>
          <cell r="E2419" t="str">
            <v>aux formaleta lateral en telera h=0.45 m</v>
          </cell>
        </row>
        <row r="2420">
          <cell r="D2420" t="str">
            <v>74F24</v>
          </cell>
          <cell r="E2420" t="str">
            <v>aux formaleta lateral para anillos pilas</v>
          </cell>
        </row>
        <row r="2421">
          <cell r="D2421" t="str">
            <v>74F31</v>
          </cell>
          <cell r="E2421" t="str">
            <v>aux formaleta en madera para columnas en concreto a la vista</v>
          </cell>
        </row>
        <row r="2422">
          <cell r="D2422" t="str">
            <v>74O32</v>
          </cell>
          <cell r="E2422" t="str">
            <v>aux andamio metalico tijera tramo completo</v>
          </cell>
        </row>
        <row r="2423">
          <cell r="D2423" t="str">
            <v>74O33</v>
          </cell>
          <cell r="E2423" t="str">
            <v>aux andamios de carga - tramo h=1.50m</v>
          </cell>
        </row>
        <row r="2424">
          <cell r="D2424" t="str">
            <v>74O34</v>
          </cell>
          <cell r="E2424" t="str">
            <v>aux andamios de carga - tramo h=9.00m</v>
          </cell>
        </row>
        <row r="2425">
          <cell r="D2425" t="str">
            <v>75A71</v>
          </cell>
          <cell r="E2425" t="str">
            <v>aux malla electrosoldada d50</v>
          </cell>
        </row>
        <row r="2426">
          <cell r="D2426" t="str">
            <v>75A73</v>
          </cell>
          <cell r="E2426" t="str">
            <v>aux malla electrosoldada d84</v>
          </cell>
        </row>
        <row r="2427">
          <cell r="D2427" t="str">
            <v>75A75</v>
          </cell>
          <cell r="E2427" t="str">
            <v>aux malla electrosoldada d131</v>
          </cell>
        </row>
        <row r="2428">
          <cell r="D2428" t="str">
            <v>7A921</v>
          </cell>
          <cell r="E2428" t="str">
            <v>aux dotacion instalaciones provisionales</v>
          </cell>
        </row>
        <row r="2429">
          <cell r="D2429" t="str">
            <v>7D831</v>
          </cell>
          <cell r="E2429" t="str">
            <v>dovelas para muros e: 0.20</v>
          </cell>
        </row>
        <row r="2430">
          <cell r="D2430" t="str">
            <v>7D832</v>
          </cell>
          <cell r="E2430" t="str">
            <v>dovelas para muros e: 0.15</v>
          </cell>
        </row>
        <row r="2431">
          <cell r="D2431" t="str">
            <v>7EA11</v>
          </cell>
          <cell r="E2431" t="str">
            <v>aux materiales para muro en paneleria: tablayeso rh liviana 2c</v>
          </cell>
        </row>
        <row r="2432">
          <cell r="D2432" t="str">
            <v>7EA12</v>
          </cell>
          <cell r="E2432" t="str">
            <v>aux materiales para muro en paneleria: tablayeso + fibrocemento liviana 2c</v>
          </cell>
        </row>
        <row r="2433">
          <cell r="D2433" t="str">
            <v>7EA13</v>
          </cell>
          <cell r="E2433" t="str">
            <v>aux materiales para muro en paneleria: tablayeso rh + fibrocemento liviana 2c</v>
          </cell>
        </row>
        <row r="2434">
          <cell r="D2434" t="str">
            <v>7EA14</v>
          </cell>
          <cell r="E2434" t="str">
            <v>aux materiales para muro en paneleria: tablayeso rh liviana 1c</v>
          </cell>
        </row>
        <row r="2435">
          <cell r="D2435" t="str">
            <v>7EA16</v>
          </cell>
          <cell r="E2435" t="str">
            <v>aux materiales para muro en paneleria: fibrocemento liviana 2c</v>
          </cell>
        </row>
        <row r="2436">
          <cell r="D2436" t="str">
            <v>7EA17</v>
          </cell>
          <cell r="E2436" t="str">
            <v>aux materiales para muro en paneleria: fibrocemento liviana 1c</v>
          </cell>
        </row>
        <row r="2437">
          <cell r="D2437" t="str">
            <v>7EA18</v>
          </cell>
          <cell r="E2437" t="str">
            <v>aux materiales para muro en paneleria: tablayeso liviana 2c</v>
          </cell>
        </row>
        <row r="2438">
          <cell r="D2438" t="str">
            <v>7EA19</v>
          </cell>
          <cell r="E2438" t="str">
            <v>aux materiales para muro en paneleria: tablayeso liviana 1c</v>
          </cell>
        </row>
        <row r="2439">
          <cell r="D2439" t="str">
            <v>7F661</v>
          </cell>
          <cell r="E2439" t="str">
            <v>aux materiales para cielo en tablayeso</v>
          </cell>
        </row>
        <row r="2440">
          <cell r="D2440" t="str">
            <v>7MBN5</v>
          </cell>
          <cell r="E2440" t="str">
            <v>aux muro bloque no. 5</v>
          </cell>
        </row>
        <row r="2441">
          <cell r="D2441" t="str">
            <v>7O311</v>
          </cell>
          <cell r="E2441" t="str">
            <v>aux abonos, fertilizantes, reguladores de humedad, micorrizas</v>
          </cell>
        </row>
        <row r="2442">
          <cell r="D2442" t="str">
            <v>7O312</v>
          </cell>
          <cell r="E2442" t="str">
            <v>aux transportes especies vegetales, residuos e insumos</v>
          </cell>
        </row>
        <row r="2443">
          <cell r="D2443" t="str">
            <v>7O313</v>
          </cell>
          <cell r="E2443" t="str">
            <v>aux excavacion, siembra y asesoria tecnica</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
      <sheetName val="SUB 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 val="SUB_APU"/>
      <sheetName val="RESUMEN_PRESUPU_"/>
      <sheetName val="SUB_APU2"/>
      <sheetName val="RESUMEN_PRESUPU_2"/>
      <sheetName val="SUB_APU1"/>
      <sheetName val="RESUMEN_PRESUPU_1"/>
      <sheetName val="SUB_APU3"/>
      <sheetName val="RESUMEN_PRESUPU_3"/>
      <sheetName val="Indicadores"/>
      <sheetName val="SIMULACIÓNEDIFICIO.ok"/>
      <sheetName val="Propiedad"/>
      <sheetName val="Reparación"/>
      <sheetName val="SUB_APU4"/>
      <sheetName val="RESUMEN_PRESUPU_4"/>
    </sheetNames>
    <sheetDataSet>
      <sheetData sheetId="0">
        <row r="1">
          <cell r="A1" t="str">
            <v>CODIGO</v>
          </cell>
        </row>
      </sheetData>
      <sheetData sheetId="1">
        <row r="1">
          <cell r="A1" t="str">
            <v>CODIGO</v>
          </cell>
        </row>
      </sheetData>
      <sheetData sheetId="2">
        <row r="1">
          <cell r="A1" t="str">
            <v>CODIGO</v>
          </cell>
          <cell r="B1" t="str">
            <v>ITEM</v>
          </cell>
          <cell r="C1" t="str">
            <v>UNIDAD</v>
          </cell>
        </row>
        <row r="2">
          <cell r="A2" t="str">
            <v>Z100</v>
          </cell>
          <cell r="B2" t="str">
            <v>MORTERO 1:4</v>
          </cell>
          <cell r="C2" t="str">
            <v>M3</v>
          </cell>
          <cell r="D2">
            <v>181373</v>
          </cell>
        </row>
        <row r="3">
          <cell r="B3" t="str">
            <v>CODIGO</v>
          </cell>
          <cell r="C3" t="str">
            <v>Z100</v>
          </cell>
        </row>
        <row r="4">
          <cell r="A4" t="str">
            <v>CODIGO</v>
          </cell>
          <cell r="B4" t="str">
            <v>RECURSOS</v>
          </cell>
          <cell r="C4" t="str">
            <v>UNIDAD</v>
          </cell>
          <cell r="D4" t="str">
            <v>CANT.</v>
          </cell>
        </row>
        <row r="5">
          <cell r="B5" t="str">
            <v>MATERIALES</v>
          </cell>
        </row>
        <row r="6">
          <cell r="A6" t="str">
            <v>M010</v>
          </cell>
          <cell r="B6" t="str">
            <v>CEMENTO</v>
          </cell>
          <cell r="C6" t="str">
            <v>SACO</v>
          </cell>
          <cell r="D6">
            <v>7.3</v>
          </cell>
        </row>
        <row r="7">
          <cell r="A7" t="str">
            <v>M020</v>
          </cell>
          <cell r="B7" t="str">
            <v>AGUA</v>
          </cell>
          <cell r="C7" t="str">
            <v>LT</v>
          </cell>
          <cell r="D7">
            <v>212</v>
          </cell>
        </row>
        <row r="8">
          <cell r="A8" t="str">
            <v>M070</v>
          </cell>
          <cell r="B8" t="str">
            <v>ARENA DE PEGA</v>
          </cell>
          <cell r="C8" t="str">
            <v>M3</v>
          </cell>
          <cell r="D8">
            <v>1.4</v>
          </cell>
        </row>
        <row r="9">
          <cell r="B9">
            <v>0</v>
          </cell>
          <cell r="C9">
            <v>0</v>
          </cell>
        </row>
        <row r="11">
          <cell r="B11" t="str">
            <v>EQUIPO</v>
          </cell>
        </row>
        <row r="12">
          <cell r="B12" t="str">
            <v>HTA MENOR (5% de M. de O.)</v>
          </cell>
        </row>
        <row r="17">
          <cell r="B17" t="str">
            <v>MANO DE OBRA</v>
          </cell>
        </row>
        <row r="18">
          <cell r="A18" t="str">
            <v>O110</v>
          </cell>
          <cell r="B18" t="str">
            <v>1 OFIC. Y 1 AYUD.</v>
          </cell>
          <cell r="C18" t="str">
            <v>DIA</v>
          </cell>
          <cell r="D18">
            <v>0.4</v>
          </cell>
        </row>
        <row r="21">
          <cell r="A21">
            <v>0</v>
          </cell>
          <cell r="B21">
            <v>0</v>
          </cell>
          <cell r="C21">
            <v>0</v>
          </cell>
        </row>
        <row r="23">
          <cell r="B23" t="str">
            <v>TRANSPORTE</v>
          </cell>
        </row>
        <row r="27">
          <cell r="A27">
            <v>0</v>
          </cell>
          <cell r="B27">
            <v>0</v>
          </cell>
          <cell r="C27">
            <v>0</v>
          </cell>
        </row>
        <row r="31">
          <cell r="A31" t="str">
            <v>CODIGO</v>
          </cell>
          <cell r="B31" t="str">
            <v>ITEM</v>
          </cell>
          <cell r="C31" t="str">
            <v>UNIDAD</v>
          </cell>
        </row>
        <row r="32">
          <cell r="A32" t="str">
            <v>Z110</v>
          </cell>
          <cell r="B32" t="str">
            <v>MORTERO 1:5</v>
          </cell>
          <cell r="C32" t="str">
            <v>M3</v>
          </cell>
          <cell r="D32">
            <v>151123.875</v>
          </cell>
        </row>
        <row r="33">
          <cell r="B33" t="str">
            <v>CODIGO</v>
          </cell>
          <cell r="C33" t="str">
            <v>Z110</v>
          </cell>
        </row>
        <row r="34">
          <cell r="A34" t="str">
            <v>CODIGO</v>
          </cell>
          <cell r="B34" t="str">
            <v>RECURSOS</v>
          </cell>
          <cell r="C34" t="str">
            <v>UNIDAD</v>
          </cell>
          <cell r="D34" t="str">
            <v>CANT.</v>
          </cell>
        </row>
        <row r="35">
          <cell r="B35" t="str">
            <v>MATERIALES</v>
          </cell>
        </row>
        <row r="36">
          <cell r="A36" t="str">
            <v>M010</v>
          </cell>
          <cell r="B36" t="str">
            <v>CEMENTO</v>
          </cell>
          <cell r="C36" t="str">
            <v>SACO</v>
          </cell>
          <cell r="D36">
            <v>6</v>
          </cell>
        </row>
        <row r="37">
          <cell r="A37" t="str">
            <v>M020</v>
          </cell>
          <cell r="B37" t="str">
            <v>AGUA</v>
          </cell>
          <cell r="C37" t="str">
            <v>LT</v>
          </cell>
          <cell r="D37">
            <v>48</v>
          </cell>
        </row>
        <row r="38">
          <cell r="A38" t="str">
            <v>M070</v>
          </cell>
          <cell r="B38" t="str">
            <v>ARENA DE PEGA</v>
          </cell>
          <cell r="C38" t="str">
            <v>M3</v>
          </cell>
          <cell r="D38">
            <v>1.2</v>
          </cell>
        </row>
        <row r="39">
          <cell r="B39">
            <v>0</v>
          </cell>
          <cell r="C39">
            <v>0</v>
          </cell>
        </row>
        <row r="41">
          <cell r="B41" t="str">
            <v>EQUIPO</v>
          </cell>
        </row>
        <row r="42">
          <cell r="B42" t="str">
            <v>HTA MENOR (5% de M. de O.)</v>
          </cell>
        </row>
        <row r="44">
          <cell r="A44">
            <v>0</v>
          </cell>
          <cell r="B44">
            <v>0</v>
          </cell>
          <cell r="C44">
            <v>0</v>
          </cell>
        </row>
        <row r="46">
          <cell r="B46" t="str">
            <v>MANO DE OBRA</v>
          </cell>
        </row>
        <row r="47">
          <cell r="A47" t="str">
            <v>O110</v>
          </cell>
          <cell r="B47" t="str">
            <v>1 OFIC. Y 1 AYUD.</v>
          </cell>
          <cell r="C47" t="str">
            <v>DIA</v>
          </cell>
          <cell r="D47">
            <v>0.35</v>
          </cell>
        </row>
        <row r="49">
          <cell r="A49">
            <v>0</v>
          </cell>
          <cell r="B49">
            <v>0</v>
          </cell>
          <cell r="C49">
            <v>0</v>
          </cell>
        </row>
        <row r="51">
          <cell r="B51" t="str">
            <v>TRANSPORTE</v>
          </cell>
        </row>
        <row r="55">
          <cell r="A55">
            <v>0</v>
          </cell>
          <cell r="B55">
            <v>0</v>
          </cell>
          <cell r="C55">
            <v>0</v>
          </cell>
        </row>
        <row r="58">
          <cell r="A58" t="str">
            <v>CODIGO</v>
          </cell>
          <cell r="B58" t="str">
            <v>ITEM</v>
          </cell>
          <cell r="C58" t="str">
            <v>UNIDAD</v>
          </cell>
        </row>
        <row r="59">
          <cell r="A59" t="str">
            <v>Z120</v>
          </cell>
          <cell r="B59" t="str">
            <v>MORTERO 1:6</v>
          </cell>
          <cell r="C59" t="str">
            <v>M3</v>
          </cell>
          <cell r="D59">
            <v>145003.125</v>
          </cell>
        </row>
        <row r="60">
          <cell r="B60" t="str">
            <v>CODIGO</v>
          </cell>
          <cell r="C60" t="str">
            <v>Z120</v>
          </cell>
        </row>
        <row r="61">
          <cell r="A61" t="str">
            <v>CODIGO</v>
          </cell>
          <cell r="B61" t="str">
            <v>RECURSOS</v>
          </cell>
          <cell r="C61" t="str">
            <v>UNIDAD</v>
          </cell>
          <cell r="D61" t="str">
            <v>CANT.</v>
          </cell>
        </row>
        <row r="62">
          <cell r="B62" t="str">
            <v>MATERIALES</v>
          </cell>
        </row>
        <row r="63">
          <cell r="A63" t="str">
            <v>M010</v>
          </cell>
          <cell r="B63" t="str">
            <v>CEMENTO</v>
          </cell>
          <cell r="C63" t="str">
            <v>SACO</v>
          </cell>
          <cell r="D63">
            <v>5.25</v>
          </cell>
        </row>
        <row r="64">
          <cell r="A64" t="str">
            <v>M020</v>
          </cell>
          <cell r="B64" t="str">
            <v>AGUA</v>
          </cell>
          <cell r="C64" t="str">
            <v>LT</v>
          </cell>
          <cell r="D64">
            <v>233</v>
          </cell>
        </row>
        <row r="65">
          <cell r="A65" t="str">
            <v>M070</v>
          </cell>
          <cell r="B65" t="str">
            <v>ARENA DE PEGA</v>
          </cell>
          <cell r="C65" t="str">
            <v>M3</v>
          </cell>
          <cell r="D65">
            <v>1.2</v>
          </cell>
        </row>
        <row r="66">
          <cell r="B66">
            <v>0</v>
          </cell>
          <cell r="C66">
            <v>0</v>
          </cell>
        </row>
        <row r="68">
          <cell r="B68" t="str">
            <v>EQUIPO</v>
          </cell>
        </row>
        <row r="69">
          <cell r="B69" t="str">
            <v>HTA MENOR (5% de M. de O.)</v>
          </cell>
        </row>
        <row r="70">
          <cell r="A70">
            <v>0</v>
          </cell>
          <cell r="B70">
            <v>0</v>
          </cell>
          <cell r="C70">
            <v>0</v>
          </cell>
        </row>
        <row r="72">
          <cell r="B72" t="str">
            <v>MANO DE OBRA</v>
          </cell>
        </row>
        <row r="73">
          <cell r="A73" t="str">
            <v>O110</v>
          </cell>
          <cell r="B73" t="str">
            <v>1 OFIC. Y 1 AYUD.</v>
          </cell>
          <cell r="C73" t="str">
            <v>DIA</v>
          </cell>
          <cell r="D73">
            <v>0.45</v>
          </cell>
        </row>
        <row r="74">
          <cell r="A74">
            <v>0</v>
          </cell>
          <cell r="B74">
            <v>0</v>
          </cell>
          <cell r="C74">
            <v>0</v>
          </cell>
        </row>
        <row r="75">
          <cell r="A75">
            <v>0</v>
          </cell>
          <cell r="B75">
            <v>0</v>
          </cell>
          <cell r="C75">
            <v>0</v>
          </cell>
        </row>
        <row r="77">
          <cell r="B77" t="str">
            <v>TRANSPORTE</v>
          </cell>
        </row>
        <row r="79">
          <cell r="A79">
            <v>0</v>
          </cell>
          <cell r="B79">
            <v>0</v>
          </cell>
          <cell r="C79">
            <v>0</v>
          </cell>
        </row>
        <row r="80">
          <cell r="A80">
            <v>0</v>
          </cell>
          <cell r="B80">
            <v>0</v>
          </cell>
          <cell r="C80">
            <v>0</v>
          </cell>
        </row>
        <row r="81">
          <cell r="A81">
            <v>0</v>
          </cell>
          <cell r="B81">
            <v>0</v>
          </cell>
          <cell r="C81">
            <v>0</v>
          </cell>
        </row>
        <row r="86">
          <cell r="A86" t="str">
            <v>CODIGO</v>
          </cell>
          <cell r="B86" t="str">
            <v>ITEM</v>
          </cell>
          <cell r="C86" t="str">
            <v>UNIDAD</v>
          </cell>
        </row>
        <row r="87">
          <cell r="A87" t="str">
            <v>Z130</v>
          </cell>
          <cell r="B87" t="str">
            <v>MORTERO 1:7</v>
          </cell>
          <cell r="C87" t="str">
            <v>M3</v>
          </cell>
          <cell r="D87">
            <v>121172.625</v>
          </cell>
        </row>
        <row r="88">
          <cell r="B88" t="str">
            <v>CODIGO</v>
          </cell>
          <cell r="C88" t="str">
            <v>Z130</v>
          </cell>
        </row>
        <row r="89">
          <cell r="A89" t="str">
            <v>CODIGO</v>
          </cell>
          <cell r="B89" t="str">
            <v>RECURSOS</v>
          </cell>
          <cell r="C89" t="str">
            <v>UNIDAD</v>
          </cell>
          <cell r="D89" t="str">
            <v>CANT.</v>
          </cell>
        </row>
        <row r="90">
          <cell r="B90" t="str">
            <v>MATERIALES</v>
          </cell>
        </row>
        <row r="91">
          <cell r="A91" t="str">
            <v>M010</v>
          </cell>
          <cell r="B91" t="str">
            <v>CEMENTO</v>
          </cell>
          <cell r="C91" t="str">
            <v>SACO</v>
          </cell>
          <cell r="D91">
            <v>4.5</v>
          </cell>
        </row>
        <row r="92">
          <cell r="A92" t="str">
            <v>M020</v>
          </cell>
          <cell r="B92" t="str">
            <v>AGUA</v>
          </cell>
          <cell r="C92" t="str">
            <v>LT</v>
          </cell>
          <cell r="D92">
            <v>204</v>
          </cell>
        </row>
        <row r="93">
          <cell r="A93" t="str">
            <v>M070</v>
          </cell>
          <cell r="B93" t="str">
            <v>ARENA DE PEGA</v>
          </cell>
          <cell r="C93" t="str">
            <v>M3</v>
          </cell>
          <cell r="D93">
            <v>1.25</v>
          </cell>
        </row>
        <row r="94">
          <cell r="B94">
            <v>0</v>
          </cell>
          <cell r="C94">
            <v>0</v>
          </cell>
        </row>
        <row r="96">
          <cell r="B96" t="str">
            <v>EQUIPO</v>
          </cell>
        </row>
        <row r="97">
          <cell r="B97" t="str">
            <v>HTA MENOR (5% de M. de O.)</v>
          </cell>
        </row>
        <row r="98">
          <cell r="A98">
            <v>0</v>
          </cell>
          <cell r="B98">
            <v>0</v>
          </cell>
          <cell r="C98">
            <v>0</v>
          </cell>
        </row>
        <row r="99">
          <cell r="A99">
            <v>0</v>
          </cell>
          <cell r="B99">
            <v>0</v>
          </cell>
          <cell r="C99">
            <v>0</v>
          </cell>
        </row>
        <row r="100">
          <cell r="A100">
            <v>0</v>
          </cell>
          <cell r="B100">
            <v>0</v>
          </cell>
          <cell r="C100">
            <v>0</v>
          </cell>
        </row>
        <row r="102">
          <cell r="B102" t="str">
            <v>MANO DE OBRA</v>
          </cell>
        </row>
        <row r="103">
          <cell r="A103" t="str">
            <v>O110</v>
          </cell>
          <cell r="B103" t="str">
            <v>1 OFIC. Y 1 AYUD.</v>
          </cell>
          <cell r="C103" t="str">
            <v>DIA</v>
          </cell>
          <cell r="D103">
            <v>0.25</v>
          </cell>
        </row>
        <row r="104">
          <cell r="A104">
            <v>0</v>
          </cell>
          <cell r="B104">
            <v>0</v>
          </cell>
          <cell r="C104">
            <v>0</v>
          </cell>
        </row>
        <row r="105">
          <cell r="A105">
            <v>0</v>
          </cell>
          <cell r="B105">
            <v>0</v>
          </cell>
          <cell r="C105">
            <v>0</v>
          </cell>
        </row>
        <row r="106">
          <cell r="A106">
            <v>0</v>
          </cell>
          <cell r="B106">
            <v>0</v>
          </cell>
          <cell r="C106">
            <v>0</v>
          </cell>
        </row>
        <row r="108">
          <cell r="B108" t="str">
            <v>TRANSPORTE</v>
          </cell>
        </row>
        <row r="110">
          <cell r="A110">
            <v>0</v>
          </cell>
          <cell r="B110">
            <v>0</v>
          </cell>
          <cell r="C110">
            <v>0</v>
          </cell>
        </row>
        <row r="111">
          <cell r="A111">
            <v>0</v>
          </cell>
          <cell r="B111">
            <v>0</v>
          </cell>
          <cell r="C111">
            <v>0</v>
          </cell>
        </row>
        <row r="112">
          <cell r="A112">
            <v>0</v>
          </cell>
          <cell r="B112">
            <v>0</v>
          </cell>
          <cell r="C112">
            <v>0</v>
          </cell>
        </row>
        <row r="115">
          <cell r="A115" t="str">
            <v>CODIGO</v>
          </cell>
          <cell r="B115" t="str">
            <v>ITEM</v>
          </cell>
          <cell r="C115" t="str">
            <v>UNIDAD</v>
          </cell>
        </row>
        <row r="116">
          <cell r="A116" t="str">
            <v>Z140</v>
          </cell>
          <cell r="B116" t="str">
            <v>MORTERO REV.  1:3</v>
          </cell>
          <cell r="C116" t="str">
            <v>M3</v>
          </cell>
          <cell r="D116">
            <v>192469.5</v>
          </cell>
        </row>
        <row r="117">
          <cell r="B117" t="str">
            <v>CODIGO</v>
          </cell>
          <cell r="C117" t="str">
            <v>Z140</v>
          </cell>
        </row>
        <row r="118">
          <cell r="A118" t="str">
            <v>CODIGO</v>
          </cell>
          <cell r="B118" t="str">
            <v>RECURSOS</v>
          </cell>
          <cell r="C118" t="str">
            <v>UNIDAD</v>
          </cell>
          <cell r="D118" t="str">
            <v>CANT.</v>
          </cell>
        </row>
        <row r="119">
          <cell r="B119" t="str">
            <v>MATERIALES</v>
          </cell>
        </row>
        <row r="120">
          <cell r="A120" t="str">
            <v>M010</v>
          </cell>
          <cell r="B120" t="str">
            <v>CEMENTO</v>
          </cell>
          <cell r="C120" t="str">
            <v>SACO</v>
          </cell>
          <cell r="D120">
            <v>9</v>
          </cell>
        </row>
        <row r="121">
          <cell r="A121" t="str">
            <v>M020</v>
          </cell>
          <cell r="B121" t="str">
            <v>AGUA</v>
          </cell>
          <cell r="C121" t="str">
            <v>LT</v>
          </cell>
          <cell r="D121">
            <v>252</v>
          </cell>
        </row>
        <row r="122">
          <cell r="A122" t="str">
            <v>M050</v>
          </cell>
          <cell r="B122" t="str">
            <v xml:space="preserve">ARENA DE REVOQUE. </v>
          </cell>
          <cell r="C122" t="str">
            <v>M3</v>
          </cell>
          <cell r="D122">
            <v>1.1000000000000001</v>
          </cell>
        </row>
        <row r="123">
          <cell r="B123">
            <v>0</v>
          </cell>
          <cell r="C123">
            <v>0</v>
          </cell>
        </row>
        <row r="125">
          <cell r="B125" t="str">
            <v>EQUIPO</v>
          </cell>
        </row>
        <row r="126">
          <cell r="B126" t="str">
            <v>HTA MENOR (5% de M. de O.)</v>
          </cell>
        </row>
        <row r="127">
          <cell r="A127">
            <v>0</v>
          </cell>
          <cell r="B127">
            <v>0</v>
          </cell>
          <cell r="C127">
            <v>0</v>
          </cell>
        </row>
        <row r="128">
          <cell r="A128">
            <v>0</v>
          </cell>
          <cell r="B128">
            <v>0</v>
          </cell>
          <cell r="C128">
            <v>0</v>
          </cell>
        </row>
        <row r="129">
          <cell r="A129">
            <v>0</v>
          </cell>
          <cell r="B129">
            <v>0</v>
          </cell>
          <cell r="C129">
            <v>0</v>
          </cell>
        </row>
        <row r="131">
          <cell r="B131" t="str">
            <v>MANO DE OBRA</v>
          </cell>
        </row>
        <row r="132">
          <cell r="A132" t="str">
            <v>O110</v>
          </cell>
          <cell r="B132" t="str">
            <v>1 OFIC. Y 1 AYUD.</v>
          </cell>
          <cell r="C132" t="str">
            <v>DIA</v>
          </cell>
          <cell r="D132">
            <v>0.2</v>
          </cell>
        </row>
        <row r="133">
          <cell r="A133">
            <v>0</v>
          </cell>
          <cell r="B133">
            <v>0</v>
          </cell>
          <cell r="C133">
            <v>0</v>
          </cell>
        </row>
        <row r="134">
          <cell r="A134">
            <v>0</v>
          </cell>
          <cell r="B134">
            <v>0</v>
          </cell>
          <cell r="C134">
            <v>0</v>
          </cell>
        </row>
        <row r="135">
          <cell r="A135">
            <v>0</v>
          </cell>
          <cell r="B135">
            <v>0</v>
          </cell>
          <cell r="C135">
            <v>0</v>
          </cell>
        </row>
        <row r="137">
          <cell r="B137" t="str">
            <v>TRANSPORTE</v>
          </cell>
        </row>
        <row r="139">
          <cell r="A139">
            <v>0</v>
          </cell>
          <cell r="B139">
            <v>0</v>
          </cell>
          <cell r="C139">
            <v>0</v>
          </cell>
        </row>
        <row r="140">
          <cell r="A140">
            <v>0</v>
          </cell>
          <cell r="B140">
            <v>0</v>
          </cell>
          <cell r="C140">
            <v>0</v>
          </cell>
        </row>
        <row r="141">
          <cell r="A141">
            <v>0</v>
          </cell>
          <cell r="B141">
            <v>0</v>
          </cell>
          <cell r="C141">
            <v>0</v>
          </cell>
        </row>
        <row r="145">
          <cell r="A145" t="str">
            <v>CODIGO</v>
          </cell>
          <cell r="B145" t="str">
            <v>ITEM</v>
          </cell>
          <cell r="C145" t="str">
            <v>UNIDAD</v>
          </cell>
        </row>
        <row r="146">
          <cell r="A146" t="str">
            <v>Z150</v>
          </cell>
          <cell r="B146" t="str">
            <v>MORTERO REV.  1:4</v>
          </cell>
          <cell r="C146" t="str">
            <v>M3</v>
          </cell>
          <cell r="D146">
            <v>160884.5</v>
          </cell>
        </row>
        <row r="147">
          <cell r="B147" t="str">
            <v>CODIGO</v>
          </cell>
          <cell r="C147" t="str">
            <v>Z150</v>
          </cell>
        </row>
        <row r="148">
          <cell r="A148" t="str">
            <v>CODIGO</v>
          </cell>
          <cell r="B148" t="str">
            <v>RECURSOS</v>
          </cell>
          <cell r="C148" t="str">
            <v>UNIDAD</v>
          </cell>
          <cell r="D148" t="str">
            <v>CANT.</v>
          </cell>
        </row>
        <row r="149">
          <cell r="B149" t="str">
            <v>MATERIALES</v>
          </cell>
        </row>
        <row r="150">
          <cell r="A150" t="str">
            <v>M010</v>
          </cell>
          <cell r="B150" t="str">
            <v>CEMENTO</v>
          </cell>
          <cell r="C150" t="str">
            <v>SACO</v>
          </cell>
          <cell r="D150">
            <v>7</v>
          </cell>
        </row>
        <row r="151">
          <cell r="A151" t="str">
            <v>M020</v>
          </cell>
          <cell r="B151" t="str">
            <v>AGUA</v>
          </cell>
          <cell r="C151" t="str">
            <v>LT</v>
          </cell>
          <cell r="D151">
            <v>252</v>
          </cell>
        </row>
        <row r="152">
          <cell r="A152" t="str">
            <v>M050</v>
          </cell>
          <cell r="B152" t="str">
            <v xml:space="preserve">ARENA DE REVOQUE. </v>
          </cell>
          <cell r="C152" t="str">
            <v>M3</v>
          </cell>
          <cell r="D152">
            <v>1.2</v>
          </cell>
        </row>
        <row r="153">
          <cell r="B153">
            <v>0</v>
          </cell>
          <cell r="C153">
            <v>0</v>
          </cell>
        </row>
        <row r="155">
          <cell r="B155" t="str">
            <v>EQUIPO</v>
          </cell>
        </row>
        <row r="156">
          <cell r="B156" t="str">
            <v>HTA MENOR (5% de M. de O.)</v>
          </cell>
        </row>
        <row r="157">
          <cell r="A157">
            <v>0</v>
          </cell>
          <cell r="B157">
            <v>0</v>
          </cell>
          <cell r="C157">
            <v>0</v>
          </cell>
        </row>
        <row r="158">
          <cell r="A158">
            <v>0</v>
          </cell>
          <cell r="B158">
            <v>0</v>
          </cell>
          <cell r="C158">
            <v>0</v>
          </cell>
        </row>
        <row r="159">
          <cell r="A159">
            <v>0</v>
          </cell>
          <cell r="B159">
            <v>0</v>
          </cell>
          <cell r="C159">
            <v>0</v>
          </cell>
        </row>
        <row r="161">
          <cell r="B161" t="str">
            <v>MANO DE OBRA</v>
          </cell>
        </row>
        <row r="162">
          <cell r="A162" t="str">
            <v>O110</v>
          </cell>
          <cell r="B162" t="str">
            <v>1 OFIC. Y 1 AYUD.</v>
          </cell>
          <cell r="C162" t="str">
            <v>DIA</v>
          </cell>
          <cell r="D162">
            <v>0.2</v>
          </cell>
        </row>
        <row r="163">
          <cell r="A163">
            <v>0</v>
          </cell>
          <cell r="B163">
            <v>0</v>
          </cell>
          <cell r="C163">
            <v>0</v>
          </cell>
        </row>
        <row r="164">
          <cell r="A164">
            <v>0</v>
          </cell>
          <cell r="B164">
            <v>0</v>
          </cell>
          <cell r="C164">
            <v>0</v>
          </cell>
        </row>
        <row r="166">
          <cell r="B166" t="str">
            <v>TRANSPORTE</v>
          </cell>
        </row>
        <row r="168">
          <cell r="A168">
            <v>0</v>
          </cell>
          <cell r="B168">
            <v>0</v>
          </cell>
          <cell r="C168">
            <v>0</v>
          </cell>
        </row>
        <row r="169">
          <cell r="A169">
            <v>0</v>
          </cell>
          <cell r="B169">
            <v>0</v>
          </cell>
          <cell r="C169">
            <v>0</v>
          </cell>
        </row>
        <row r="173">
          <cell r="A173" t="str">
            <v>CODIGO</v>
          </cell>
          <cell r="B173" t="str">
            <v>ITEM</v>
          </cell>
          <cell r="C173" t="str">
            <v>UNIDAD</v>
          </cell>
        </row>
        <row r="174">
          <cell r="A174" t="str">
            <v>Z160</v>
          </cell>
          <cell r="B174" t="str">
            <v>MORTERO REV.  1:5</v>
          </cell>
          <cell r="C174" t="str">
            <v>M3</v>
          </cell>
          <cell r="D174">
            <v>139009.5</v>
          </cell>
        </row>
        <row r="175">
          <cell r="B175" t="str">
            <v>CODIGO</v>
          </cell>
          <cell r="C175" t="str">
            <v>Z160</v>
          </cell>
        </row>
        <row r="176">
          <cell r="A176" t="str">
            <v>CODIGO</v>
          </cell>
          <cell r="B176" t="str">
            <v>RECURSOS</v>
          </cell>
          <cell r="C176" t="str">
            <v>UNIDAD</v>
          </cell>
          <cell r="D176" t="str">
            <v>CANT.</v>
          </cell>
        </row>
        <row r="177">
          <cell r="B177" t="str">
            <v>MATERIALES</v>
          </cell>
        </row>
        <row r="178">
          <cell r="A178" t="str">
            <v>M010</v>
          </cell>
          <cell r="B178" t="str">
            <v>CEMENTO</v>
          </cell>
          <cell r="C178" t="str">
            <v>SACO</v>
          </cell>
          <cell r="D178">
            <v>6</v>
          </cell>
        </row>
        <row r="179">
          <cell r="A179" t="str">
            <v>M020</v>
          </cell>
          <cell r="B179" t="str">
            <v>AGUA</v>
          </cell>
          <cell r="C179" t="str">
            <v>LT</v>
          </cell>
          <cell r="D179">
            <v>237</v>
          </cell>
        </row>
        <row r="180">
          <cell r="A180" t="str">
            <v>M050</v>
          </cell>
          <cell r="B180" t="str">
            <v xml:space="preserve">ARENA DE REVOQUE. </v>
          </cell>
          <cell r="C180" t="str">
            <v>M3</v>
          </cell>
          <cell r="D180">
            <v>1</v>
          </cell>
        </row>
        <row r="181">
          <cell r="B181">
            <v>0</v>
          </cell>
          <cell r="C181">
            <v>0</v>
          </cell>
        </row>
        <row r="183">
          <cell r="B183" t="str">
            <v>EQUIPO</v>
          </cell>
        </row>
        <row r="184">
          <cell r="B184" t="str">
            <v>HTA MENOR (5% de M. de O.)</v>
          </cell>
        </row>
        <row r="185">
          <cell r="A185">
            <v>0</v>
          </cell>
          <cell r="B185">
            <v>0</v>
          </cell>
          <cell r="C185">
            <v>0</v>
          </cell>
        </row>
        <row r="186">
          <cell r="A186">
            <v>0</v>
          </cell>
          <cell r="B186">
            <v>0</v>
          </cell>
          <cell r="C186">
            <v>0</v>
          </cell>
        </row>
        <row r="187">
          <cell r="A187">
            <v>0</v>
          </cell>
          <cell r="B187">
            <v>0</v>
          </cell>
          <cell r="C187">
            <v>0</v>
          </cell>
        </row>
        <row r="189">
          <cell r="B189" t="str">
            <v>MANO DE OBRA</v>
          </cell>
        </row>
        <row r="190">
          <cell r="A190" t="str">
            <v>O110</v>
          </cell>
          <cell r="B190" t="str">
            <v>1 OFIC. Y 1 AYUD.</v>
          </cell>
          <cell r="C190" t="str">
            <v>DIA</v>
          </cell>
          <cell r="D190">
            <v>0.2</v>
          </cell>
        </row>
        <row r="191">
          <cell r="A191">
            <v>0</v>
          </cell>
          <cell r="B191">
            <v>0</v>
          </cell>
          <cell r="C191">
            <v>0</v>
          </cell>
        </row>
        <row r="192">
          <cell r="A192">
            <v>0</v>
          </cell>
          <cell r="B192">
            <v>0</v>
          </cell>
          <cell r="C192">
            <v>0</v>
          </cell>
        </row>
        <row r="193">
          <cell r="A193">
            <v>0</v>
          </cell>
          <cell r="B193">
            <v>0</v>
          </cell>
          <cell r="C193">
            <v>0</v>
          </cell>
        </row>
        <row r="195">
          <cell r="B195" t="str">
            <v>TRANSPORTE</v>
          </cell>
        </row>
        <row r="197">
          <cell r="A197">
            <v>0</v>
          </cell>
          <cell r="B197">
            <v>0</v>
          </cell>
          <cell r="C197">
            <v>0</v>
          </cell>
        </row>
        <row r="198">
          <cell r="A198">
            <v>0</v>
          </cell>
          <cell r="B198">
            <v>0</v>
          </cell>
          <cell r="C198">
            <v>0</v>
          </cell>
        </row>
        <row r="199">
          <cell r="A199">
            <v>0</v>
          </cell>
          <cell r="B199">
            <v>0</v>
          </cell>
          <cell r="C199">
            <v>0</v>
          </cell>
        </row>
        <row r="202">
          <cell r="A202" t="str">
            <v>CODIGO</v>
          </cell>
          <cell r="B202" t="str">
            <v>ITEM</v>
          </cell>
          <cell r="C202" t="str">
            <v>UNIDAD</v>
          </cell>
        </row>
        <row r="203">
          <cell r="A203" t="str">
            <v>Z170</v>
          </cell>
          <cell r="B203" t="str">
            <v>MORTERO REV.  1:6</v>
          </cell>
          <cell r="C203" t="str">
            <v>M3</v>
          </cell>
          <cell r="D203">
            <v>125409.5</v>
          </cell>
        </row>
        <row r="204">
          <cell r="B204" t="str">
            <v>CODIGO</v>
          </cell>
          <cell r="C204" t="str">
            <v>Z170</v>
          </cell>
        </row>
        <row r="205">
          <cell r="A205" t="str">
            <v>CODIGO</v>
          </cell>
          <cell r="B205" t="str">
            <v>RECURSOS</v>
          </cell>
          <cell r="C205" t="str">
            <v>UNIDAD</v>
          </cell>
          <cell r="D205" t="str">
            <v>CANT.</v>
          </cell>
        </row>
        <row r="206">
          <cell r="B206" t="str">
            <v>MATERIALES</v>
          </cell>
        </row>
        <row r="207">
          <cell r="A207" t="str">
            <v>M010</v>
          </cell>
          <cell r="B207" t="str">
            <v>CEMENTO</v>
          </cell>
          <cell r="C207" t="str">
            <v>SACO</v>
          </cell>
          <cell r="D207">
            <v>5.2</v>
          </cell>
        </row>
        <row r="208">
          <cell r="A208" t="str">
            <v>M020</v>
          </cell>
          <cell r="B208" t="str">
            <v>AGUA</v>
          </cell>
          <cell r="C208" t="str">
            <v>LT</v>
          </cell>
          <cell r="D208">
            <v>237</v>
          </cell>
        </row>
        <row r="209">
          <cell r="A209" t="str">
            <v>M050</v>
          </cell>
          <cell r="B209" t="str">
            <v xml:space="preserve">ARENA DE REVOQUE. </v>
          </cell>
          <cell r="C209" t="str">
            <v>M3</v>
          </cell>
          <cell r="D209">
            <v>1</v>
          </cell>
        </row>
        <row r="210">
          <cell r="B210">
            <v>0</v>
          </cell>
          <cell r="C210">
            <v>0</v>
          </cell>
        </row>
        <row r="212">
          <cell r="B212" t="str">
            <v>EQUIPO</v>
          </cell>
        </row>
        <row r="213">
          <cell r="B213" t="str">
            <v>HTA MENOR (5% de M. de O.)</v>
          </cell>
        </row>
        <row r="214">
          <cell r="A214">
            <v>0</v>
          </cell>
          <cell r="B214">
            <v>0</v>
          </cell>
          <cell r="C214">
            <v>0</v>
          </cell>
        </row>
        <row r="215">
          <cell r="A215">
            <v>0</v>
          </cell>
          <cell r="B215">
            <v>0</v>
          </cell>
          <cell r="C215">
            <v>0</v>
          </cell>
        </row>
        <row r="216">
          <cell r="A216">
            <v>0</v>
          </cell>
          <cell r="B216">
            <v>0</v>
          </cell>
          <cell r="C216">
            <v>0</v>
          </cell>
        </row>
        <row r="218">
          <cell r="B218" t="str">
            <v>MANO DE OBRA</v>
          </cell>
        </row>
        <row r="219">
          <cell r="A219" t="str">
            <v>O110</v>
          </cell>
          <cell r="B219" t="str">
            <v>1 OFIC. Y 1 AYUD.</v>
          </cell>
          <cell r="C219" t="str">
            <v>DIA</v>
          </cell>
          <cell r="D219">
            <v>0.2</v>
          </cell>
        </row>
        <row r="220">
          <cell r="A220">
            <v>0</v>
          </cell>
          <cell r="B220">
            <v>0</v>
          </cell>
          <cell r="C220">
            <v>0</v>
          </cell>
        </row>
        <row r="221">
          <cell r="A221">
            <v>0</v>
          </cell>
          <cell r="B221">
            <v>0</v>
          </cell>
          <cell r="C221">
            <v>0</v>
          </cell>
        </row>
        <row r="222">
          <cell r="A222">
            <v>0</v>
          </cell>
          <cell r="B222">
            <v>0</v>
          </cell>
          <cell r="C222">
            <v>0</v>
          </cell>
        </row>
        <row r="224">
          <cell r="B224" t="str">
            <v>TRANSPORTE</v>
          </cell>
        </row>
        <row r="226">
          <cell r="A226">
            <v>0</v>
          </cell>
          <cell r="B226">
            <v>0</v>
          </cell>
          <cell r="C226">
            <v>0</v>
          </cell>
        </row>
        <row r="227">
          <cell r="A227">
            <v>0</v>
          </cell>
          <cell r="B227">
            <v>0</v>
          </cell>
          <cell r="C227">
            <v>0</v>
          </cell>
        </row>
        <row r="230">
          <cell r="A230" t="str">
            <v>CODIGO</v>
          </cell>
          <cell r="B230" t="str">
            <v>ITEM</v>
          </cell>
          <cell r="C230" t="str">
            <v>UNIDAD</v>
          </cell>
        </row>
        <row r="231">
          <cell r="A231" t="str">
            <v>Z180</v>
          </cell>
          <cell r="B231" t="str">
            <v>MORTERO.  1:3</v>
          </cell>
          <cell r="C231" t="str">
            <v>M3</v>
          </cell>
          <cell r="D231">
            <v>194177.625</v>
          </cell>
        </row>
        <row r="232">
          <cell r="B232" t="str">
            <v>CODIGO</v>
          </cell>
          <cell r="C232" t="str">
            <v>Z180</v>
          </cell>
        </row>
        <row r="233">
          <cell r="A233" t="str">
            <v>CODIGO</v>
          </cell>
          <cell r="B233" t="str">
            <v>RECURSOS</v>
          </cell>
          <cell r="C233" t="str">
            <v>UNIDAD</v>
          </cell>
          <cell r="D233" t="str">
            <v>CANT.</v>
          </cell>
        </row>
        <row r="234">
          <cell r="B234" t="str">
            <v>MATERIALES</v>
          </cell>
        </row>
        <row r="235">
          <cell r="A235" t="str">
            <v>M010</v>
          </cell>
          <cell r="B235" t="str">
            <v>CEMENTO</v>
          </cell>
          <cell r="C235" t="str">
            <v>SACO</v>
          </cell>
          <cell r="D235">
            <v>9</v>
          </cell>
        </row>
        <row r="236">
          <cell r="A236" t="str">
            <v>M020</v>
          </cell>
          <cell r="B236" t="str">
            <v>AGUA</v>
          </cell>
          <cell r="C236" t="str">
            <v>LT</v>
          </cell>
          <cell r="D236">
            <v>40</v>
          </cell>
        </row>
        <row r="237">
          <cell r="A237" t="str">
            <v>M070</v>
          </cell>
          <cell r="B237" t="str">
            <v>ARENA DE PEGA</v>
          </cell>
          <cell r="C237" t="str">
            <v>M3</v>
          </cell>
          <cell r="D237">
            <v>1.1200000000000001</v>
          </cell>
        </row>
        <row r="238">
          <cell r="B238">
            <v>0</v>
          </cell>
          <cell r="C238">
            <v>0</v>
          </cell>
        </row>
        <row r="240">
          <cell r="B240" t="str">
            <v>EQUIPO</v>
          </cell>
        </row>
        <row r="241">
          <cell r="B241" t="str">
            <v>HTA MENOR (5% de M. de O.)</v>
          </cell>
        </row>
        <row r="242">
          <cell r="A242">
            <v>0</v>
          </cell>
          <cell r="B242">
            <v>0</v>
          </cell>
          <cell r="C242">
            <v>0</v>
          </cell>
        </row>
        <row r="243">
          <cell r="A243">
            <v>0</v>
          </cell>
          <cell r="B243">
            <v>0</v>
          </cell>
          <cell r="C243">
            <v>0</v>
          </cell>
        </row>
        <row r="244">
          <cell r="A244">
            <v>0</v>
          </cell>
          <cell r="B244">
            <v>0</v>
          </cell>
          <cell r="C244">
            <v>0</v>
          </cell>
        </row>
        <row r="246">
          <cell r="B246" t="str">
            <v>MANO DE OBRA</v>
          </cell>
        </row>
        <row r="247">
          <cell r="A247" t="str">
            <v>O110</v>
          </cell>
          <cell r="B247" t="str">
            <v>1 OFIC. Y 1 AYUD.</v>
          </cell>
          <cell r="C247" t="str">
            <v>DIA</v>
          </cell>
          <cell r="D247">
            <v>0.25</v>
          </cell>
        </row>
        <row r="248">
          <cell r="A248">
            <v>0</v>
          </cell>
          <cell r="B248">
            <v>0</v>
          </cell>
          <cell r="C248">
            <v>0</v>
          </cell>
        </row>
        <row r="249">
          <cell r="A249">
            <v>0</v>
          </cell>
          <cell r="B249">
            <v>0</v>
          </cell>
          <cell r="C249">
            <v>0</v>
          </cell>
        </row>
        <row r="250">
          <cell r="A250">
            <v>0</v>
          </cell>
          <cell r="B250">
            <v>0</v>
          </cell>
          <cell r="C250">
            <v>0</v>
          </cell>
        </row>
        <row r="252">
          <cell r="B252" t="str">
            <v>TRANSPORTE</v>
          </cell>
        </row>
        <row r="254">
          <cell r="A254">
            <v>0</v>
          </cell>
          <cell r="B254">
            <v>0</v>
          </cell>
          <cell r="C254">
            <v>0</v>
          </cell>
        </row>
        <row r="255">
          <cell r="A255">
            <v>0</v>
          </cell>
          <cell r="B255">
            <v>0</v>
          </cell>
          <cell r="C255">
            <v>0</v>
          </cell>
        </row>
        <row r="259">
          <cell r="A259" t="str">
            <v>CODIGO</v>
          </cell>
          <cell r="B259" t="str">
            <v>ITEM</v>
          </cell>
          <cell r="C259" t="str">
            <v>UNIDAD</v>
          </cell>
        </row>
        <row r="260">
          <cell r="A260" t="str">
            <v>Z190</v>
          </cell>
          <cell r="B260" t="str">
            <v>MORTERO  1:2</v>
          </cell>
          <cell r="C260" t="str">
            <v>M3</v>
          </cell>
          <cell r="D260">
            <v>247343.5</v>
          </cell>
        </row>
        <row r="261">
          <cell r="B261" t="str">
            <v>CODIGO</v>
          </cell>
          <cell r="C261" t="str">
            <v>Z190</v>
          </cell>
        </row>
        <row r="262">
          <cell r="A262" t="str">
            <v>CODIGO</v>
          </cell>
          <cell r="B262" t="str">
            <v>RECURSOS</v>
          </cell>
          <cell r="C262" t="str">
            <v>UNIDAD</v>
          </cell>
          <cell r="D262" t="str">
            <v>CANT.</v>
          </cell>
        </row>
        <row r="263">
          <cell r="B263" t="str">
            <v>MATERIALES</v>
          </cell>
        </row>
        <row r="264">
          <cell r="A264" t="str">
            <v>M010</v>
          </cell>
          <cell r="B264" t="str">
            <v>CEMENTO</v>
          </cell>
          <cell r="C264" t="str">
            <v>SACO</v>
          </cell>
          <cell r="D264">
            <v>12.5</v>
          </cell>
        </row>
        <row r="265">
          <cell r="A265" t="str">
            <v>M020</v>
          </cell>
          <cell r="B265" t="str">
            <v>AGUA</v>
          </cell>
          <cell r="C265" t="str">
            <v>LT</v>
          </cell>
          <cell r="D265">
            <v>250</v>
          </cell>
        </row>
        <row r="266">
          <cell r="A266" t="str">
            <v>M070</v>
          </cell>
          <cell r="B266" t="str">
            <v>ARENA DE PEGA</v>
          </cell>
          <cell r="C266" t="str">
            <v>M3</v>
          </cell>
          <cell r="D266">
            <v>0.95</v>
          </cell>
        </row>
        <row r="267">
          <cell r="B267">
            <v>0</v>
          </cell>
          <cell r="C267">
            <v>0</v>
          </cell>
        </row>
        <row r="269">
          <cell r="B269" t="str">
            <v>EQUIPO</v>
          </cell>
        </row>
        <row r="270">
          <cell r="B270" t="str">
            <v>HTA MENOR (5% de M. de O.)</v>
          </cell>
        </row>
        <row r="271">
          <cell r="A271">
            <v>0</v>
          </cell>
          <cell r="B271">
            <v>0</v>
          </cell>
          <cell r="C271">
            <v>0</v>
          </cell>
        </row>
        <row r="272">
          <cell r="A272">
            <v>0</v>
          </cell>
          <cell r="B272">
            <v>0</v>
          </cell>
          <cell r="C272">
            <v>0</v>
          </cell>
        </row>
        <row r="274">
          <cell r="B274" t="str">
            <v>MANO DE OBRA</v>
          </cell>
        </row>
        <row r="275">
          <cell r="A275" t="str">
            <v>O110</v>
          </cell>
          <cell r="B275" t="str">
            <v>1 OFIC. Y 1 AYUD.</v>
          </cell>
          <cell r="C275" t="str">
            <v>DIA</v>
          </cell>
          <cell r="D275">
            <v>0.2</v>
          </cell>
        </row>
        <row r="276">
          <cell r="A276">
            <v>0</v>
          </cell>
          <cell r="B276">
            <v>0</v>
          </cell>
          <cell r="C276">
            <v>0</v>
          </cell>
        </row>
        <row r="277">
          <cell r="A277">
            <v>0</v>
          </cell>
          <cell r="B277">
            <v>0</v>
          </cell>
          <cell r="C277">
            <v>0</v>
          </cell>
        </row>
        <row r="278">
          <cell r="A278">
            <v>0</v>
          </cell>
          <cell r="B278">
            <v>0</v>
          </cell>
          <cell r="C278">
            <v>0</v>
          </cell>
        </row>
        <row r="280">
          <cell r="B280" t="str">
            <v>TRANSPORTE</v>
          </cell>
        </row>
        <row r="282">
          <cell r="A282">
            <v>0</v>
          </cell>
          <cell r="B282">
            <v>0</v>
          </cell>
          <cell r="C282">
            <v>0</v>
          </cell>
        </row>
        <row r="283">
          <cell r="A283">
            <v>0</v>
          </cell>
          <cell r="B283">
            <v>0</v>
          </cell>
          <cell r="C283">
            <v>0</v>
          </cell>
        </row>
        <row r="284">
          <cell r="A284">
            <v>0</v>
          </cell>
          <cell r="B284">
            <v>0</v>
          </cell>
          <cell r="C284">
            <v>0</v>
          </cell>
        </row>
        <row r="288">
          <cell r="A288" t="str">
            <v>CODIGO</v>
          </cell>
          <cell r="B288" t="str">
            <v>ITEM</v>
          </cell>
          <cell r="C288" t="str">
            <v>UNIDAD</v>
          </cell>
        </row>
        <row r="289">
          <cell r="A289" t="str">
            <v>Z200</v>
          </cell>
          <cell r="B289" t="str">
            <v>CONCRETO f'c=140 kg/cm2</v>
          </cell>
          <cell r="C289" t="str">
            <v>M3</v>
          </cell>
          <cell r="D289">
            <v>158178</v>
          </cell>
        </row>
        <row r="290">
          <cell r="B290" t="str">
            <v>CODIGO</v>
          </cell>
          <cell r="C290" t="str">
            <v>Z200</v>
          </cell>
        </row>
        <row r="291">
          <cell r="A291" t="str">
            <v>CODIGO</v>
          </cell>
          <cell r="B291" t="str">
            <v>RECURSOS</v>
          </cell>
          <cell r="C291" t="str">
            <v>UNIDAD</v>
          </cell>
          <cell r="D291" t="str">
            <v>CANT.</v>
          </cell>
        </row>
        <row r="292">
          <cell r="B292" t="str">
            <v>MATERIALES</v>
          </cell>
        </row>
        <row r="293">
          <cell r="A293" t="str">
            <v>M010</v>
          </cell>
          <cell r="B293" t="str">
            <v>CEMENTO</v>
          </cell>
          <cell r="C293" t="str">
            <v>SACO</v>
          </cell>
          <cell r="D293">
            <v>5</v>
          </cell>
        </row>
        <row r="294">
          <cell r="A294" t="str">
            <v>M020</v>
          </cell>
          <cell r="B294" t="str">
            <v>AGUA</v>
          </cell>
          <cell r="C294" t="str">
            <v>LT</v>
          </cell>
          <cell r="D294">
            <v>40</v>
          </cell>
        </row>
        <row r="295">
          <cell r="A295" t="str">
            <v>M080</v>
          </cell>
          <cell r="B295" t="str">
            <v>ARENA PARA CONCRETO</v>
          </cell>
          <cell r="C295" t="str">
            <v>M3</v>
          </cell>
          <cell r="D295">
            <v>0.6</v>
          </cell>
        </row>
        <row r="296">
          <cell r="A296" t="str">
            <v>M240</v>
          </cell>
          <cell r="B296" t="str">
            <v>TRITURADO 1 1/2"</v>
          </cell>
          <cell r="C296" t="str">
            <v>M3</v>
          </cell>
          <cell r="D296">
            <v>0.92</v>
          </cell>
        </row>
        <row r="297">
          <cell r="B297">
            <v>0</v>
          </cell>
          <cell r="C297">
            <v>0</v>
          </cell>
        </row>
        <row r="299">
          <cell r="B299" t="str">
            <v>EQUIPO</v>
          </cell>
        </row>
        <row r="300">
          <cell r="B300" t="str">
            <v>HTA MENOR (5% de M. de O.)</v>
          </cell>
        </row>
        <row r="301">
          <cell r="A301" t="str">
            <v>E080</v>
          </cell>
          <cell r="B301" t="str">
            <v>CONCRETADORA 1 1/2 SACOS ELECT.</v>
          </cell>
          <cell r="C301" t="str">
            <v>DIA</v>
          </cell>
          <cell r="D301">
            <v>0.4</v>
          </cell>
        </row>
        <row r="302">
          <cell r="A302">
            <v>0</v>
          </cell>
          <cell r="B302">
            <v>0</v>
          </cell>
          <cell r="C302">
            <v>0</v>
          </cell>
        </row>
        <row r="303">
          <cell r="A303">
            <v>0</v>
          </cell>
          <cell r="B303">
            <v>0</v>
          </cell>
          <cell r="C303">
            <v>0</v>
          </cell>
        </row>
        <row r="305">
          <cell r="B305" t="str">
            <v>MANO DE OBRA</v>
          </cell>
        </row>
        <row r="306">
          <cell r="A306" t="str">
            <v>O030</v>
          </cell>
          <cell r="B306" t="str">
            <v>1 OFIC. Y 2 AYUD.</v>
          </cell>
          <cell r="C306" t="str">
            <v>DIA</v>
          </cell>
          <cell r="D306">
            <v>0.4</v>
          </cell>
        </row>
        <row r="307">
          <cell r="A307">
            <v>0</v>
          </cell>
          <cell r="B307">
            <v>0</v>
          </cell>
          <cell r="C307">
            <v>0</v>
          </cell>
        </row>
        <row r="308">
          <cell r="A308">
            <v>0</v>
          </cell>
          <cell r="B308">
            <v>0</v>
          </cell>
          <cell r="C308">
            <v>0</v>
          </cell>
        </row>
        <row r="309">
          <cell r="A309">
            <v>0</v>
          </cell>
          <cell r="B309">
            <v>0</v>
          </cell>
          <cell r="C309">
            <v>0</v>
          </cell>
        </row>
        <row r="311">
          <cell r="B311" t="str">
            <v>TRANSPORTE</v>
          </cell>
        </row>
        <row r="313">
          <cell r="A313">
            <v>0</v>
          </cell>
          <cell r="B313">
            <v>0</v>
          </cell>
          <cell r="C313">
            <v>0</v>
          </cell>
        </row>
        <row r="314">
          <cell r="A314">
            <v>0</v>
          </cell>
          <cell r="B314">
            <v>0</v>
          </cell>
          <cell r="C314">
            <v>0</v>
          </cell>
        </row>
        <row r="318">
          <cell r="A318" t="str">
            <v>CODIGO</v>
          </cell>
          <cell r="B318" t="str">
            <v>ITEM</v>
          </cell>
          <cell r="C318" t="str">
            <v>UNIDAD</v>
          </cell>
        </row>
        <row r="319">
          <cell r="A319" t="str">
            <v>Z210</v>
          </cell>
          <cell r="B319" t="str">
            <v>CONCRETO f'c=175 kg/cm2</v>
          </cell>
          <cell r="C319" t="str">
            <v>M3</v>
          </cell>
          <cell r="D319">
            <v>153121.5</v>
          </cell>
        </row>
        <row r="320">
          <cell r="B320" t="str">
            <v>CODIGO</v>
          </cell>
          <cell r="C320" t="str">
            <v>Z210</v>
          </cell>
        </row>
        <row r="321">
          <cell r="A321" t="str">
            <v>CODIGO</v>
          </cell>
          <cell r="B321" t="str">
            <v>RECURSOS</v>
          </cell>
          <cell r="C321" t="str">
            <v>UNIDAD</v>
          </cell>
          <cell r="D321" t="str">
            <v>CANT.</v>
          </cell>
        </row>
        <row r="322">
          <cell r="B322" t="str">
            <v>MATERIALES</v>
          </cell>
        </row>
        <row r="323">
          <cell r="A323" t="str">
            <v>M010</v>
          </cell>
          <cell r="B323" t="str">
            <v>CEMENTO</v>
          </cell>
          <cell r="C323" t="str">
            <v>SACO</v>
          </cell>
          <cell r="D323">
            <v>6</v>
          </cell>
        </row>
        <row r="324">
          <cell r="A324" t="str">
            <v>M020</v>
          </cell>
          <cell r="B324" t="str">
            <v>AGUA</v>
          </cell>
          <cell r="C324" t="str">
            <v>LT</v>
          </cell>
          <cell r="D324">
            <v>80</v>
          </cell>
        </row>
        <row r="325">
          <cell r="A325" t="str">
            <v>M080</v>
          </cell>
          <cell r="B325" t="str">
            <v>ARENA PARA CONCRETO</v>
          </cell>
          <cell r="C325" t="str">
            <v>M3</v>
          </cell>
          <cell r="D325">
            <v>0.67</v>
          </cell>
        </row>
        <row r="326">
          <cell r="A326" t="str">
            <v>M240</v>
          </cell>
          <cell r="B326" t="str">
            <v>TRITURADO 1 1/2"</v>
          </cell>
          <cell r="C326" t="str">
            <v>M3</v>
          </cell>
          <cell r="D326">
            <v>0.71499999999999997</v>
          </cell>
        </row>
        <row r="328">
          <cell r="B328" t="str">
            <v>EQUIPO</v>
          </cell>
        </row>
        <row r="329">
          <cell r="B329" t="str">
            <v>HTA MENOR (5% de M. de O.)</v>
          </cell>
        </row>
        <row r="330">
          <cell r="A330" t="str">
            <v>E080</v>
          </cell>
          <cell r="B330" t="str">
            <v>CONCRETADORA 1 1/2 SACOS ELECT.</v>
          </cell>
          <cell r="C330" t="str">
            <v>DIA</v>
          </cell>
          <cell r="D330">
            <v>0.2</v>
          </cell>
        </row>
        <row r="331">
          <cell r="A331">
            <v>0</v>
          </cell>
          <cell r="B331">
            <v>0</v>
          </cell>
          <cell r="C331">
            <v>0</v>
          </cell>
        </row>
        <row r="332">
          <cell r="A332">
            <v>0</v>
          </cell>
          <cell r="B332">
            <v>0</v>
          </cell>
          <cell r="C332">
            <v>0</v>
          </cell>
        </row>
        <row r="334">
          <cell r="B334" t="str">
            <v>MANO DE OBRA</v>
          </cell>
        </row>
        <row r="335">
          <cell r="A335" t="str">
            <v>O030</v>
          </cell>
          <cell r="B335" t="str">
            <v>1 OFIC. Y 2 AYUD.</v>
          </cell>
          <cell r="C335" t="str">
            <v>DIA</v>
          </cell>
          <cell r="D335">
            <v>0.2</v>
          </cell>
        </row>
        <row r="336">
          <cell r="B336">
            <v>0</v>
          </cell>
          <cell r="C336">
            <v>0</v>
          </cell>
        </row>
        <row r="337">
          <cell r="A337">
            <v>0</v>
          </cell>
          <cell r="B337">
            <v>0</v>
          </cell>
          <cell r="C337">
            <v>0</v>
          </cell>
        </row>
        <row r="339">
          <cell r="B339" t="str">
            <v>TRANSPORTE</v>
          </cell>
        </row>
        <row r="341">
          <cell r="A341">
            <v>0</v>
          </cell>
          <cell r="B341">
            <v>0</v>
          </cell>
          <cell r="C341">
            <v>0</v>
          </cell>
        </row>
        <row r="342">
          <cell r="A342">
            <v>0</v>
          </cell>
          <cell r="B342">
            <v>0</v>
          </cell>
          <cell r="C342">
            <v>0</v>
          </cell>
        </row>
        <row r="346">
          <cell r="A346" t="str">
            <v>CODIGO</v>
          </cell>
          <cell r="B346" t="str">
            <v>ITEM</v>
          </cell>
          <cell r="C346" t="str">
            <v>UNIDAD</v>
          </cell>
        </row>
        <row r="347">
          <cell r="A347" t="str">
            <v>Z220</v>
          </cell>
          <cell r="B347" t="str">
            <v>CONCRETO f'c=210 kg/cm2</v>
          </cell>
          <cell r="C347" t="str">
            <v>M3</v>
          </cell>
          <cell r="D347">
            <v>241508</v>
          </cell>
        </row>
        <row r="348">
          <cell r="B348" t="str">
            <v>CODIGO</v>
          </cell>
          <cell r="C348" t="str">
            <v>Z220</v>
          </cell>
        </row>
        <row r="349">
          <cell r="A349" t="str">
            <v>CODIGO</v>
          </cell>
          <cell r="B349" t="str">
            <v>RECURSOS</v>
          </cell>
          <cell r="C349" t="str">
            <v>UNIDAD</v>
          </cell>
          <cell r="D349" t="str">
            <v>CANT.</v>
          </cell>
        </row>
        <row r="350">
          <cell r="B350" t="str">
            <v>MATERIALES</v>
          </cell>
        </row>
        <row r="351">
          <cell r="A351" t="str">
            <v>M010</v>
          </cell>
          <cell r="B351" t="str">
            <v>CEMENTO</v>
          </cell>
          <cell r="C351" t="str">
            <v>SACO</v>
          </cell>
          <cell r="D351">
            <v>7.5</v>
          </cell>
        </row>
        <row r="352">
          <cell r="A352" t="str">
            <v>M020</v>
          </cell>
          <cell r="B352" t="str">
            <v>AGUA</v>
          </cell>
          <cell r="C352" t="str">
            <v>LT</v>
          </cell>
          <cell r="D352">
            <v>175</v>
          </cell>
        </row>
        <row r="353">
          <cell r="A353" t="str">
            <v>M080</v>
          </cell>
          <cell r="B353" t="str">
            <v>ARENA PARA CONCRETO</v>
          </cell>
          <cell r="C353" t="str">
            <v>M3</v>
          </cell>
          <cell r="D353">
            <v>1.1599999999999999</v>
          </cell>
        </row>
        <row r="354">
          <cell r="A354" t="str">
            <v>M250</v>
          </cell>
          <cell r="B354" t="str">
            <v>TRITURADO 1/2"</v>
          </cell>
          <cell r="C354" t="str">
            <v>M3</v>
          </cell>
          <cell r="D354">
            <v>1.1599999999999999</v>
          </cell>
        </row>
        <row r="356">
          <cell r="B356" t="str">
            <v>EQUIPO</v>
          </cell>
        </row>
        <row r="357">
          <cell r="B357" t="str">
            <v>HTA MENOR (5% de M. de O.)</v>
          </cell>
        </row>
        <row r="358">
          <cell r="A358" t="str">
            <v>E080</v>
          </cell>
          <cell r="B358" t="str">
            <v>CONCRETADORA 1 1/2 SACOS ELECT.</v>
          </cell>
          <cell r="C358" t="str">
            <v>DIA</v>
          </cell>
          <cell r="D358">
            <v>0.5</v>
          </cell>
        </row>
        <row r="359">
          <cell r="A359">
            <v>0</v>
          </cell>
          <cell r="B359">
            <v>0</v>
          </cell>
          <cell r="C359">
            <v>0</v>
          </cell>
        </row>
        <row r="360">
          <cell r="A360">
            <v>0</v>
          </cell>
          <cell r="B360">
            <v>0</v>
          </cell>
          <cell r="C360">
            <v>0</v>
          </cell>
        </row>
        <row r="362">
          <cell r="B362" t="str">
            <v>MANO DE OBRA</v>
          </cell>
        </row>
        <row r="363">
          <cell r="A363" t="str">
            <v>O030</v>
          </cell>
          <cell r="B363" t="str">
            <v>1 OFIC. Y 2 AYUD.</v>
          </cell>
          <cell r="C363" t="str">
            <v>DIA</v>
          </cell>
          <cell r="D363">
            <v>0.65</v>
          </cell>
        </row>
        <row r="364">
          <cell r="B364">
            <v>0</v>
          </cell>
          <cell r="C364">
            <v>0</v>
          </cell>
        </row>
        <row r="365">
          <cell r="A365">
            <v>0</v>
          </cell>
          <cell r="B365">
            <v>0</v>
          </cell>
          <cell r="C365">
            <v>0</v>
          </cell>
        </row>
        <row r="366">
          <cell r="A366">
            <v>0</v>
          </cell>
          <cell r="B366">
            <v>0</v>
          </cell>
          <cell r="C366">
            <v>0</v>
          </cell>
        </row>
        <row r="368">
          <cell r="B368" t="str">
            <v>TRANSPORTE</v>
          </cell>
        </row>
        <row r="370">
          <cell r="A370">
            <v>0</v>
          </cell>
          <cell r="B370">
            <v>0</v>
          </cell>
          <cell r="C370">
            <v>0</v>
          </cell>
        </row>
        <row r="371">
          <cell r="A371">
            <v>0</v>
          </cell>
          <cell r="B371">
            <v>0</v>
          </cell>
          <cell r="C371">
            <v>0</v>
          </cell>
        </row>
        <row r="374">
          <cell r="A374" t="str">
            <v>CODIGO</v>
          </cell>
          <cell r="B374" t="str">
            <v>ITEM</v>
          </cell>
          <cell r="C374" t="str">
            <v>UNIDAD</v>
          </cell>
        </row>
        <row r="375">
          <cell r="A375" t="str">
            <v>Z230</v>
          </cell>
          <cell r="B375" t="str">
            <v>CONCRETO f'c=250 kg/cm2</v>
          </cell>
          <cell r="C375" t="str">
            <v>M3</v>
          </cell>
          <cell r="D375">
            <v>245808</v>
          </cell>
        </row>
        <row r="376">
          <cell r="B376" t="str">
            <v>CODIGO</v>
          </cell>
          <cell r="C376" t="str">
            <v>Z230</v>
          </cell>
        </row>
        <row r="377">
          <cell r="A377" t="str">
            <v>CODIGO</v>
          </cell>
          <cell r="B377" t="str">
            <v>RECURSOS</v>
          </cell>
          <cell r="C377" t="str">
            <v>UNIDAD</v>
          </cell>
          <cell r="D377" t="str">
            <v>CANT.</v>
          </cell>
        </row>
        <row r="378">
          <cell r="B378" t="str">
            <v>MATERIALES</v>
          </cell>
        </row>
        <row r="379">
          <cell r="A379" t="str">
            <v>M010</v>
          </cell>
          <cell r="B379" t="str">
            <v>CEMENTO</v>
          </cell>
          <cell r="C379" t="str">
            <v>SACO</v>
          </cell>
          <cell r="D379">
            <v>9</v>
          </cell>
        </row>
        <row r="380">
          <cell r="A380" t="str">
            <v>M020</v>
          </cell>
          <cell r="B380" t="str">
            <v>AGUA</v>
          </cell>
          <cell r="C380" t="str">
            <v>LT</v>
          </cell>
          <cell r="D380">
            <v>200</v>
          </cell>
        </row>
        <row r="381">
          <cell r="A381" t="str">
            <v>M080</v>
          </cell>
          <cell r="B381" t="str">
            <v>ARENA PARA CONCRETO</v>
          </cell>
          <cell r="C381" t="str">
            <v>M3</v>
          </cell>
          <cell r="D381">
            <v>0.7</v>
          </cell>
        </row>
        <row r="382">
          <cell r="A382" t="str">
            <v>M240</v>
          </cell>
          <cell r="B382" t="str">
            <v>TRITURADO 1 1/2"</v>
          </cell>
          <cell r="C382" t="str">
            <v>M3</v>
          </cell>
          <cell r="D382">
            <v>0.7</v>
          </cell>
        </row>
        <row r="384">
          <cell r="B384" t="str">
            <v>EQUIPO</v>
          </cell>
        </row>
        <row r="385">
          <cell r="B385" t="str">
            <v>HTA MENOR (5% de M. de O.)</v>
          </cell>
        </row>
        <row r="386">
          <cell r="A386" t="str">
            <v>E080</v>
          </cell>
          <cell r="B386" t="str">
            <v>CONCRETADORA 1 1/2 SACOS ELECT.</v>
          </cell>
          <cell r="C386" t="str">
            <v>DIA</v>
          </cell>
          <cell r="D386">
            <v>0.5</v>
          </cell>
        </row>
        <row r="387">
          <cell r="A387">
            <v>0</v>
          </cell>
          <cell r="B387">
            <v>0</v>
          </cell>
          <cell r="C387">
            <v>0</v>
          </cell>
        </row>
        <row r="388">
          <cell r="A388">
            <v>0</v>
          </cell>
          <cell r="B388">
            <v>0</v>
          </cell>
          <cell r="C388">
            <v>0</v>
          </cell>
        </row>
        <row r="390">
          <cell r="B390" t="str">
            <v>MANO DE OBRA</v>
          </cell>
        </row>
        <row r="391">
          <cell r="A391" t="str">
            <v>O030</v>
          </cell>
          <cell r="B391" t="str">
            <v>1 OFIC. Y 2 AYUD.</v>
          </cell>
          <cell r="C391" t="str">
            <v>DIA</v>
          </cell>
          <cell r="D391">
            <v>0.65</v>
          </cell>
        </row>
        <row r="392">
          <cell r="A392">
            <v>0</v>
          </cell>
          <cell r="B392">
            <v>0</v>
          </cell>
          <cell r="C392">
            <v>0</v>
          </cell>
        </row>
        <row r="393">
          <cell r="A393">
            <v>0</v>
          </cell>
          <cell r="B393">
            <v>0</v>
          </cell>
          <cell r="C393">
            <v>0</v>
          </cell>
        </row>
        <row r="394">
          <cell r="A394">
            <v>0</v>
          </cell>
          <cell r="B394">
            <v>0</v>
          </cell>
          <cell r="C394">
            <v>0</v>
          </cell>
        </row>
        <row r="396">
          <cell r="B396" t="str">
            <v>TRANSPORTE</v>
          </cell>
        </row>
        <row r="398">
          <cell r="A398">
            <v>0</v>
          </cell>
          <cell r="B398">
            <v>0</v>
          </cell>
          <cell r="C398">
            <v>0</v>
          </cell>
        </row>
        <row r="399">
          <cell r="A399">
            <v>0</v>
          </cell>
          <cell r="B399">
            <v>0</v>
          </cell>
          <cell r="C399">
            <v>0</v>
          </cell>
        </row>
        <row r="400">
          <cell r="A400">
            <v>0</v>
          </cell>
          <cell r="B400">
            <v>0</v>
          </cell>
          <cell r="C400">
            <v>0</v>
          </cell>
        </row>
        <row r="404">
          <cell r="A404" t="str">
            <v>CODIGO</v>
          </cell>
          <cell r="B404" t="str">
            <v>ITEM</v>
          </cell>
          <cell r="C404" t="str">
            <v>UNIDAD</v>
          </cell>
        </row>
        <row r="405">
          <cell r="A405" t="str">
            <v>Z240</v>
          </cell>
          <cell r="B405" t="str">
            <v>MORTERO REV.  1:8</v>
          </cell>
          <cell r="C405" t="str">
            <v>M3</v>
          </cell>
          <cell r="D405">
            <v>113573</v>
          </cell>
        </row>
        <row r="406">
          <cell r="B406" t="str">
            <v>CODIGO</v>
          </cell>
          <cell r="C406" t="str">
            <v>Z240</v>
          </cell>
        </row>
        <row r="407">
          <cell r="A407" t="str">
            <v>CODIGO</v>
          </cell>
          <cell r="B407" t="str">
            <v>RECURSOS</v>
          </cell>
          <cell r="C407" t="str">
            <v>UNIDAD</v>
          </cell>
          <cell r="D407" t="str">
            <v>CANT.</v>
          </cell>
        </row>
        <row r="408">
          <cell r="B408" t="str">
            <v>MATERIALES</v>
          </cell>
        </row>
        <row r="409">
          <cell r="A409" t="str">
            <v>M010</v>
          </cell>
          <cell r="B409" t="str">
            <v>CEMENTO</v>
          </cell>
          <cell r="C409" t="str">
            <v>SACO</v>
          </cell>
          <cell r="D409">
            <v>4</v>
          </cell>
        </row>
        <row r="410">
          <cell r="A410" t="str">
            <v>M020</v>
          </cell>
          <cell r="B410" t="str">
            <v>AGUA</v>
          </cell>
          <cell r="C410" t="str">
            <v>LT</v>
          </cell>
          <cell r="D410">
            <v>204</v>
          </cell>
        </row>
        <row r="411">
          <cell r="A411" t="str">
            <v>M080</v>
          </cell>
          <cell r="B411" t="str">
            <v>ARENA PARA CONCRETO</v>
          </cell>
          <cell r="C411" t="str">
            <v>M3</v>
          </cell>
          <cell r="D411">
            <v>1.25</v>
          </cell>
        </row>
        <row r="412">
          <cell r="B412">
            <v>0</v>
          </cell>
          <cell r="C412">
            <v>0</v>
          </cell>
        </row>
        <row r="414">
          <cell r="B414" t="str">
            <v>EQUIPO</v>
          </cell>
        </row>
        <row r="415">
          <cell r="B415" t="str">
            <v>HTA MENOR (5% de M. de O.)</v>
          </cell>
        </row>
        <row r="416">
          <cell r="A416">
            <v>0</v>
          </cell>
          <cell r="B416">
            <v>0</v>
          </cell>
          <cell r="C416">
            <v>0</v>
          </cell>
        </row>
        <row r="417">
          <cell r="A417">
            <v>0</v>
          </cell>
          <cell r="B417">
            <v>0</v>
          </cell>
          <cell r="C417">
            <v>0</v>
          </cell>
        </row>
        <row r="418">
          <cell r="A418">
            <v>0</v>
          </cell>
          <cell r="B418">
            <v>0</v>
          </cell>
          <cell r="C418">
            <v>0</v>
          </cell>
        </row>
        <row r="420">
          <cell r="B420" t="str">
            <v>MANO DE OBRA</v>
          </cell>
        </row>
        <row r="421">
          <cell r="A421" t="str">
            <v>O110</v>
          </cell>
          <cell r="B421" t="str">
            <v>1 OFIC. Y 1 AYUD.</v>
          </cell>
          <cell r="C421" t="str">
            <v>DIA</v>
          </cell>
          <cell r="D421">
            <v>0.2</v>
          </cell>
        </row>
        <row r="422">
          <cell r="A422">
            <v>0</v>
          </cell>
          <cell r="B422">
            <v>0</v>
          </cell>
          <cell r="C422">
            <v>0</v>
          </cell>
        </row>
        <row r="423">
          <cell r="A423">
            <v>0</v>
          </cell>
          <cell r="B423">
            <v>0</v>
          </cell>
          <cell r="C423">
            <v>0</v>
          </cell>
        </row>
        <row r="424">
          <cell r="A424">
            <v>0</v>
          </cell>
          <cell r="B424">
            <v>0</v>
          </cell>
          <cell r="C424">
            <v>0</v>
          </cell>
        </row>
        <row r="426">
          <cell r="B426" t="str">
            <v>TRANSPORTE</v>
          </cell>
        </row>
        <row r="428">
          <cell r="A428">
            <v>0</v>
          </cell>
          <cell r="B428">
            <v>0</v>
          </cell>
          <cell r="C428">
            <v>0</v>
          </cell>
        </row>
        <row r="429">
          <cell r="A429">
            <v>0</v>
          </cell>
          <cell r="B429">
            <v>0</v>
          </cell>
          <cell r="C429">
            <v>0</v>
          </cell>
        </row>
        <row r="432">
          <cell r="A432" t="str">
            <v>CODIGO</v>
          </cell>
          <cell r="B432" t="str">
            <v>ITEM</v>
          </cell>
          <cell r="C432" t="str">
            <v>UNIDAD</v>
          </cell>
        </row>
        <row r="433">
          <cell r="A433" t="str">
            <v>Z250</v>
          </cell>
          <cell r="B433" t="str">
            <v>MORTERO REV.  1:10</v>
          </cell>
          <cell r="C433" t="str">
            <v>M3</v>
          </cell>
          <cell r="D433">
            <v>99973</v>
          </cell>
        </row>
        <row r="434">
          <cell r="B434" t="str">
            <v>CODIGO</v>
          </cell>
          <cell r="C434" t="str">
            <v>Z250</v>
          </cell>
        </row>
        <row r="435">
          <cell r="A435" t="str">
            <v>CODIGO</v>
          </cell>
          <cell r="B435" t="str">
            <v>RECURSOS</v>
          </cell>
          <cell r="C435" t="str">
            <v>UNIDAD</v>
          </cell>
          <cell r="D435" t="str">
            <v>CANT.</v>
          </cell>
        </row>
        <row r="436">
          <cell r="B436" t="str">
            <v>MATERIALES</v>
          </cell>
        </row>
        <row r="437">
          <cell r="A437" t="str">
            <v>M010</v>
          </cell>
          <cell r="B437" t="str">
            <v>CEMENTO</v>
          </cell>
          <cell r="C437" t="str">
            <v>SACO</v>
          </cell>
          <cell r="D437">
            <v>3.2</v>
          </cell>
        </row>
        <row r="438">
          <cell r="A438" t="str">
            <v>M020</v>
          </cell>
          <cell r="B438" t="str">
            <v>AGUA</v>
          </cell>
          <cell r="C438" t="str">
            <v>LT</v>
          </cell>
          <cell r="D438">
            <v>204</v>
          </cell>
        </row>
        <row r="439">
          <cell r="A439" t="str">
            <v>M080</v>
          </cell>
          <cell r="B439" t="str">
            <v>ARENA PARA CONCRETO</v>
          </cell>
          <cell r="C439" t="str">
            <v>M3</v>
          </cell>
          <cell r="D439">
            <v>1.25</v>
          </cell>
        </row>
        <row r="440">
          <cell r="B440">
            <v>0</v>
          </cell>
          <cell r="C440">
            <v>0</v>
          </cell>
        </row>
        <row r="442">
          <cell r="B442" t="str">
            <v>EQUIPO</v>
          </cell>
        </row>
        <row r="443">
          <cell r="B443" t="str">
            <v>HTA MENOR (5% de M. de O.)</v>
          </cell>
        </row>
        <row r="444">
          <cell r="A444">
            <v>0</v>
          </cell>
          <cell r="B444">
            <v>0</v>
          </cell>
          <cell r="C444">
            <v>0</v>
          </cell>
        </row>
        <row r="445">
          <cell r="A445">
            <v>0</v>
          </cell>
          <cell r="B445">
            <v>0</v>
          </cell>
          <cell r="C445">
            <v>0</v>
          </cell>
        </row>
        <row r="446">
          <cell r="A446">
            <v>0</v>
          </cell>
          <cell r="B446">
            <v>0</v>
          </cell>
          <cell r="C446">
            <v>0</v>
          </cell>
        </row>
        <row r="448">
          <cell r="B448" t="str">
            <v>MANO DE OBRA</v>
          </cell>
        </row>
        <row r="449">
          <cell r="A449" t="str">
            <v>O110</v>
          </cell>
          <cell r="B449" t="str">
            <v>1 OFIC. Y 1 AYUD.</v>
          </cell>
          <cell r="C449" t="str">
            <v>DIA</v>
          </cell>
          <cell r="D449">
            <v>0.2</v>
          </cell>
        </row>
        <row r="450">
          <cell r="A450">
            <v>0</v>
          </cell>
          <cell r="B450">
            <v>0</v>
          </cell>
          <cell r="C450">
            <v>0</v>
          </cell>
        </row>
        <row r="451">
          <cell r="A451">
            <v>0</v>
          </cell>
          <cell r="B451">
            <v>0</v>
          </cell>
          <cell r="C451">
            <v>0</v>
          </cell>
        </row>
        <row r="452">
          <cell r="A452">
            <v>0</v>
          </cell>
          <cell r="B452">
            <v>0</v>
          </cell>
          <cell r="C452">
            <v>0</v>
          </cell>
        </row>
        <row r="454">
          <cell r="B454" t="str">
            <v>TRANSPORTE</v>
          </cell>
        </row>
        <row r="456">
          <cell r="A456">
            <v>0</v>
          </cell>
          <cell r="B456">
            <v>0</v>
          </cell>
          <cell r="C456">
            <v>0</v>
          </cell>
        </row>
        <row r="457">
          <cell r="A457">
            <v>0</v>
          </cell>
          <cell r="B457">
            <v>0</v>
          </cell>
          <cell r="C457">
            <v>0</v>
          </cell>
        </row>
        <row r="458">
          <cell r="A458">
            <v>0</v>
          </cell>
          <cell r="B458">
            <v>0</v>
          </cell>
          <cell r="C458">
            <v>0</v>
          </cell>
        </row>
        <row r="462">
          <cell r="A462" t="str">
            <v>CODIGO</v>
          </cell>
          <cell r="B462" t="str">
            <v>ITEM</v>
          </cell>
          <cell r="C462" t="str">
            <v>UNIDAD</v>
          </cell>
        </row>
        <row r="463">
          <cell r="A463" t="str">
            <v>Z260</v>
          </cell>
          <cell r="B463" t="str">
            <v>MORTERO REV.  1:12</v>
          </cell>
          <cell r="C463" t="str">
            <v>M3</v>
          </cell>
          <cell r="D463">
            <v>92311.5</v>
          </cell>
        </row>
        <row r="464">
          <cell r="B464" t="str">
            <v>CODIGO</v>
          </cell>
          <cell r="C464" t="str">
            <v>Z260</v>
          </cell>
        </row>
        <row r="465">
          <cell r="A465" t="str">
            <v>CODIGO</v>
          </cell>
          <cell r="B465" t="str">
            <v>RECURSOS</v>
          </cell>
          <cell r="C465" t="str">
            <v>UNIDAD</v>
          </cell>
          <cell r="D465" t="str">
            <v>CANT.</v>
          </cell>
        </row>
        <row r="466">
          <cell r="B466" t="str">
            <v>MATERIALES</v>
          </cell>
        </row>
        <row r="467">
          <cell r="A467" t="str">
            <v>M010</v>
          </cell>
          <cell r="B467" t="str">
            <v>CEMENTO</v>
          </cell>
          <cell r="C467" t="str">
            <v>SACO</v>
          </cell>
          <cell r="D467">
            <v>2.7</v>
          </cell>
        </row>
        <row r="468">
          <cell r="A468" t="str">
            <v>M020</v>
          </cell>
          <cell r="B468" t="str">
            <v>AGUA</v>
          </cell>
          <cell r="C468" t="str">
            <v>LT</v>
          </cell>
          <cell r="D468">
            <v>46</v>
          </cell>
        </row>
        <row r="469">
          <cell r="A469" t="str">
            <v>M080</v>
          </cell>
          <cell r="B469" t="str">
            <v>ARENA PARA CONCRETO</v>
          </cell>
          <cell r="C469" t="str">
            <v>M3</v>
          </cell>
          <cell r="D469">
            <v>1.3</v>
          </cell>
        </row>
        <row r="470">
          <cell r="B470">
            <v>0</v>
          </cell>
          <cell r="C470">
            <v>0</v>
          </cell>
        </row>
        <row r="472">
          <cell r="B472" t="str">
            <v>EQUIPO</v>
          </cell>
        </row>
        <row r="473">
          <cell r="B473" t="str">
            <v>HTA MENOR (5% de M. de O.)</v>
          </cell>
        </row>
        <row r="474">
          <cell r="A474">
            <v>0</v>
          </cell>
          <cell r="B474">
            <v>0</v>
          </cell>
          <cell r="C474">
            <v>0</v>
          </cell>
        </row>
        <row r="475">
          <cell r="A475">
            <v>0</v>
          </cell>
          <cell r="B475">
            <v>0</v>
          </cell>
          <cell r="C475">
            <v>0</v>
          </cell>
        </row>
        <row r="476">
          <cell r="A476">
            <v>0</v>
          </cell>
          <cell r="B476">
            <v>0</v>
          </cell>
          <cell r="C476">
            <v>0</v>
          </cell>
        </row>
        <row r="478">
          <cell r="B478" t="str">
            <v>MANO DE OBRA</v>
          </cell>
        </row>
        <row r="479">
          <cell r="A479" t="str">
            <v>O110</v>
          </cell>
          <cell r="B479" t="str">
            <v>1 OFIC. Y 1 AYUD.</v>
          </cell>
          <cell r="C479" t="str">
            <v>DIA</v>
          </cell>
          <cell r="D479">
            <v>0.2</v>
          </cell>
        </row>
        <row r="480">
          <cell r="A480">
            <v>0</v>
          </cell>
          <cell r="B480">
            <v>0</v>
          </cell>
          <cell r="C480">
            <v>0</v>
          </cell>
        </row>
        <row r="481">
          <cell r="A481">
            <v>0</v>
          </cell>
          <cell r="B481">
            <v>0</v>
          </cell>
          <cell r="C481">
            <v>0</v>
          </cell>
        </row>
        <row r="482">
          <cell r="A482">
            <v>0</v>
          </cell>
          <cell r="B482">
            <v>0</v>
          </cell>
          <cell r="C482">
            <v>0</v>
          </cell>
        </row>
        <row r="484">
          <cell r="B484" t="str">
            <v>TRANSPORTE</v>
          </cell>
        </row>
        <row r="486">
          <cell r="A486">
            <v>0</v>
          </cell>
          <cell r="B486">
            <v>0</v>
          </cell>
          <cell r="C486">
            <v>0</v>
          </cell>
        </row>
        <row r="487">
          <cell r="A487">
            <v>0</v>
          </cell>
          <cell r="B487">
            <v>0</v>
          </cell>
          <cell r="C487">
            <v>0</v>
          </cell>
        </row>
        <row r="488">
          <cell r="A488">
            <v>0</v>
          </cell>
          <cell r="B488">
            <v>0</v>
          </cell>
          <cell r="C488">
            <v>0</v>
          </cell>
        </row>
        <row r="493">
          <cell r="A493" t="str">
            <v>CODIGO</v>
          </cell>
          <cell r="B493" t="str">
            <v>ITEM</v>
          </cell>
          <cell r="C493" t="str">
            <v>UNIDAD</v>
          </cell>
        </row>
        <row r="494">
          <cell r="A494" t="str">
            <v>Z300</v>
          </cell>
          <cell r="B494" t="str">
            <v>MARCO METÁLICO MURO 10  - 0.60-1.00 M</v>
          </cell>
          <cell r="C494" t="str">
            <v>UN.</v>
          </cell>
          <cell r="D494">
            <v>38325</v>
          </cell>
        </row>
        <row r="495">
          <cell r="B495" t="str">
            <v>CODIGO</v>
          </cell>
          <cell r="C495" t="str">
            <v>Z300</v>
          </cell>
        </row>
        <row r="496">
          <cell r="A496" t="str">
            <v>CODIGO</v>
          </cell>
          <cell r="B496" t="str">
            <v>RECURSOS</v>
          </cell>
          <cell r="C496" t="str">
            <v>UNIDAD</v>
          </cell>
          <cell r="D496" t="str">
            <v>CANT.</v>
          </cell>
        </row>
        <row r="497">
          <cell r="B497" t="str">
            <v>MATERIALES</v>
          </cell>
        </row>
        <row r="498">
          <cell r="A498" t="str">
            <v>M1310</v>
          </cell>
          <cell r="B498" t="str">
            <v>LAMINA DOBLADA MARCO METALICO MURO 1O</v>
          </cell>
          <cell r="C498" t="str">
            <v>UN</v>
          </cell>
          <cell r="D498">
            <v>1</v>
          </cell>
        </row>
        <row r="499">
          <cell r="A499" t="str">
            <v>M1270</v>
          </cell>
          <cell r="B499" t="str">
            <v>ANTICORROSIVO GRIS</v>
          </cell>
          <cell r="C499" t="str">
            <v>GLN</v>
          </cell>
          <cell r="D499">
            <v>2.5000000000000001E-2</v>
          </cell>
        </row>
        <row r="500">
          <cell r="B500">
            <v>0</v>
          </cell>
          <cell r="C500">
            <v>0</v>
          </cell>
        </row>
        <row r="501">
          <cell r="B501">
            <v>0</v>
          </cell>
          <cell r="C501">
            <v>0</v>
          </cell>
        </row>
        <row r="503">
          <cell r="B503" t="str">
            <v>EQUIPO</v>
          </cell>
        </row>
        <row r="504">
          <cell r="B504" t="str">
            <v>HTA MENOR (5% de M. de O.)</v>
          </cell>
        </row>
        <row r="505">
          <cell r="A505">
            <v>0</v>
          </cell>
          <cell r="B505">
            <v>0</v>
          </cell>
          <cell r="C505">
            <v>0</v>
          </cell>
        </row>
        <row r="506">
          <cell r="A506">
            <v>0</v>
          </cell>
          <cell r="B506">
            <v>0</v>
          </cell>
          <cell r="C506">
            <v>0</v>
          </cell>
        </row>
        <row r="507">
          <cell r="A507">
            <v>0</v>
          </cell>
          <cell r="B507">
            <v>0</v>
          </cell>
          <cell r="C507">
            <v>0</v>
          </cell>
        </row>
        <row r="509">
          <cell r="B509" t="str">
            <v>MANO DE OBRA</v>
          </cell>
        </row>
        <row r="510">
          <cell r="A510" t="str">
            <v>M161</v>
          </cell>
          <cell r="B510" t="str">
            <v>M. DE O. CERRAJERO</v>
          </cell>
          <cell r="C510" t="str">
            <v>HR</v>
          </cell>
          <cell r="D510">
            <v>0.5</v>
          </cell>
        </row>
        <row r="511">
          <cell r="A511">
            <v>0</v>
          </cell>
          <cell r="B511">
            <v>0</v>
          </cell>
          <cell r="C511">
            <v>0</v>
          </cell>
        </row>
        <row r="512">
          <cell r="A512">
            <v>0</v>
          </cell>
          <cell r="B512">
            <v>0</v>
          </cell>
          <cell r="C512">
            <v>0</v>
          </cell>
        </row>
        <row r="513">
          <cell r="A513">
            <v>0</v>
          </cell>
          <cell r="B513">
            <v>0</v>
          </cell>
          <cell r="C513">
            <v>0</v>
          </cell>
        </row>
        <row r="515">
          <cell r="B515" t="str">
            <v>TRANSPORTE</v>
          </cell>
        </row>
        <row r="517">
          <cell r="A517">
            <v>0</v>
          </cell>
          <cell r="B517">
            <v>0</v>
          </cell>
          <cell r="C517">
            <v>0</v>
          </cell>
        </row>
        <row r="518">
          <cell r="A518">
            <v>0</v>
          </cell>
          <cell r="B518">
            <v>0</v>
          </cell>
          <cell r="C518">
            <v>0</v>
          </cell>
        </row>
        <row r="519">
          <cell r="A519">
            <v>0</v>
          </cell>
          <cell r="B519">
            <v>0</v>
          </cell>
          <cell r="C519">
            <v>0</v>
          </cell>
        </row>
        <row r="524">
          <cell r="A524" t="str">
            <v>CODIGO</v>
          </cell>
          <cell r="B524" t="str">
            <v>ITEM</v>
          </cell>
          <cell r="C524" t="str">
            <v>UNIDAD</v>
          </cell>
        </row>
        <row r="525">
          <cell r="A525" t="str">
            <v>Z310</v>
          </cell>
          <cell r="B525" t="str">
            <v>MARCO METÁLICO MURO 15  - 0.60-1.00 M</v>
          </cell>
          <cell r="C525" t="str">
            <v>UN.</v>
          </cell>
          <cell r="D525">
            <v>41185</v>
          </cell>
        </row>
        <row r="526">
          <cell r="B526" t="str">
            <v>CODIGO</v>
          </cell>
          <cell r="C526" t="str">
            <v>Z300</v>
          </cell>
        </row>
        <row r="527">
          <cell r="A527" t="str">
            <v>CODIGO</v>
          </cell>
          <cell r="B527" t="str">
            <v>RECURSOS</v>
          </cell>
          <cell r="C527" t="str">
            <v>UNIDAD</v>
          </cell>
          <cell r="D527" t="str">
            <v>CANT.</v>
          </cell>
        </row>
        <row r="528">
          <cell r="B528" t="str">
            <v>MATERIALES</v>
          </cell>
        </row>
        <row r="529">
          <cell r="A529" t="str">
            <v>M1311</v>
          </cell>
          <cell r="B529" t="str">
            <v>LAMINA DOBLADA MARCO METALICO MURO 15</v>
          </cell>
          <cell r="C529" t="str">
            <v>UN</v>
          </cell>
          <cell r="D529">
            <v>1</v>
          </cell>
        </row>
        <row r="530">
          <cell r="A530" t="str">
            <v>M1270</v>
          </cell>
          <cell r="B530" t="str">
            <v>ANTICORROSIVO GRIS</v>
          </cell>
          <cell r="C530" t="str">
            <v>GLN</v>
          </cell>
          <cell r="D530">
            <v>0.02</v>
          </cell>
        </row>
        <row r="531">
          <cell r="B531">
            <v>0</v>
          </cell>
          <cell r="C531">
            <v>0</v>
          </cell>
        </row>
        <row r="532">
          <cell r="B532">
            <v>0</v>
          </cell>
          <cell r="C532">
            <v>0</v>
          </cell>
        </row>
        <row r="534">
          <cell r="B534" t="str">
            <v>EQUIPO</v>
          </cell>
        </row>
        <row r="535">
          <cell r="B535" t="str">
            <v>HTA MENOR (5% de M. de O.)</v>
          </cell>
        </row>
        <row r="536">
          <cell r="A536">
            <v>0</v>
          </cell>
          <cell r="B536">
            <v>0</v>
          </cell>
          <cell r="C536">
            <v>0</v>
          </cell>
        </row>
        <row r="537">
          <cell r="A537">
            <v>0</v>
          </cell>
          <cell r="B537">
            <v>0</v>
          </cell>
          <cell r="C537">
            <v>0</v>
          </cell>
        </row>
        <row r="538">
          <cell r="A538">
            <v>0</v>
          </cell>
          <cell r="B538">
            <v>0</v>
          </cell>
          <cell r="C538">
            <v>0</v>
          </cell>
        </row>
        <row r="540">
          <cell r="B540" t="str">
            <v>MANO DE OBRA</v>
          </cell>
        </row>
        <row r="541">
          <cell r="A541" t="str">
            <v>M161</v>
          </cell>
          <cell r="B541" t="str">
            <v>M. DE O. CERRAJERO</v>
          </cell>
          <cell r="C541" t="str">
            <v>HR</v>
          </cell>
          <cell r="D541">
            <v>0.5</v>
          </cell>
        </row>
        <row r="542">
          <cell r="A542">
            <v>0</v>
          </cell>
          <cell r="B542">
            <v>0</v>
          </cell>
          <cell r="C542">
            <v>0</v>
          </cell>
        </row>
        <row r="543">
          <cell r="A543">
            <v>0</v>
          </cell>
          <cell r="B543">
            <v>0</v>
          </cell>
          <cell r="C543">
            <v>0</v>
          </cell>
        </row>
        <row r="544">
          <cell r="A544">
            <v>0</v>
          </cell>
          <cell r="B544">
            <v>0</v>
          </cell>
          <cell r="C544">
            <v>0</v>
          </cell>
        </row>
        <row r="546">
          <cell r="B546" t="str">
            <v>TRANSPORTE</v>
          </cell>
        </row>
        <row r="548">
          <cell r="A548">
            <v>0</v>
          </cell>
          <cell r="B548">
            <v>0</v>
          </cell>
          <cell r="C548">
            <v>0</v>
          </cell>
        </row>
        <row r="549">
          <cell r="A549">
            <v>0</v>
          </cell>
          <cell r="B549">
            <v>0</v>
          </cell>
          <cell r="C549">
            <v>0</v>
          </cell>
        </row>
        <row r="550">
          <cell r="A550">
            <v>0</v>
          </cell>
          <cell r="B550">
            <v>0</v>
          </cell>
          <cell r="C550">
            <v>0</v>
          </cell>
        </row>
        <row r="555">
          <cell r="A555" t="str">
            <v>CODIGO</v>
          </cell>
          <cell r="B555" t="str">
            <v>ITEM</v>
          </cell>
          <cell r="C555" t="str">
            <v>UNIDAD</v>
          </cell>
        </row>
        <row r="556">
          <cell r="A556" t="str">
            <v>Z330</v>
          </cell>
          <cell r="B556" t="str">
            <v>MARCO METÁLICO MURO 20  - 0.60-1.00 M</v>
          </cell>
          <cell r="C556" t="str">
            <v>UN.</v>
          </cell>
          <cell r="D556">
            <v>45965</v>
          </cell>
        </row>
        <row r="557">
          <cell r="B557" t="str">
            <v>CODIGO</v>
          </cell>
          <cell r="C557" t="str">
            <v>Z300</v>
          </cell>
        </row>
        <row r="558">
          <cell r="A558" t="str">
            <v>CODIGO</v>
          </cell>
          <cell r="B558" t="str">
            <v>RECURSOS</v>
          </cell>
          <cell r="C558" t="str">
            <v>UNIDAD</v>
          </cell>
          <cell r="D558" t="str">
            <v>CANT.</v>
          </cell>
        </row>
        <row r="559">
          <cell r="B559" t="str">
            <v>MATERIALES</v>
          </cell>
        </row>
        <row r="560">
          <cell r="A560" t="str">
            <v>M1312</v>
          </cell>
          <cell r="B560" t="str">
            <v>LAMINA DOBLADA MARCO METALICO MURO 20</v>
          </cell>
          <cell r="C560" t="str">
            <v>UN</v>
          </cell>
          <cell r="D560">
            <v>1</v>
          </cell>
        </row>
        <row r="561">
          <cell r="A561" t="str">
            <v>M1270</v>
          </cell>
          <cell r="B561" t="str">
            <v>ANTICORROSIVO GRIS</v>
          </cell>
          <cell r="C561" t="str">
            <v>GLN</v>
          </cell>
          <cell r="D561">
            <v>0.03</v>
          </cell>
        </row>
        <row r="562">
          <cell r="B562">
            <v>0</v>
          </cell>
          <cell r="C562">
            <v>0</v>
          </cell>
        </row>
        <row r="563">
          <cell r="B563">
            <v>0</v>
          </cell>
          <cell r="C563">
            <v>0</v>
          </cell>
        </row>
        <row r="565">
          <cell r="B565" t="str">
            <v>EQUIPO</v>
          </cell>
        </row>
        <row r="566">
          <cell r="B566" t="str">
            <v>HTA MENOR (5% de M. de O.)</v>
          </cell>
        </row>
        <row r="567">
          <cell r="A567">
            <v>0</v>
          </cell>
          <cell r="B567">
            <v>0</v>
          </cell>
          <cell r="C567">
            <v>0</v>
          </cell>
        </row>
        <row r="568">
          <cell r="A568">
            <v>0</v>
          </cell>
          <cell r="B568">
            <v>0</v>
          </cell>
          <cell r="C568">
            <v>0</v>
          </cell>
        </row>
        <row r="569">
          <cell r="A569">
            <v>0</v>
          </cell>
          <cell r="B569">
            <v>0</v>
          </cell>
          <cell r="C569">
            <v>0</v>
          </cell>
        </row>
        <row r="571">
          <cell r="B571" t="str">
            <v>MANO DE OBRA</v>
          </cell>
        </row>
        <row r="572">
          <cell r="A572" t="str">
            <v>M161</v>
          </cell>
          <cell r="B572" t="str">
            <v>M. DE O. CERRAJERO</v>
          </cell>
          <cell r="C572" t="str">
            <v>HR</v>
          </cell>
          <cell r="D572">
            <v>0.5</v>
          </cell>
        </row>
        <row r="573">
          <cell r="A573">
            <v>0</v>
          </cell>
          <cell r="B573">
            <v>0</v>
          </cell>
          <cell r="C573">
            <v>0</v>
          </cell>
        </row>
        <row r="574">
          <cell r="A574">
            <v>0</v>
          </cell>
          <cell r="B574">
            <v>0</v>
          </cell>
          <cell r="C574">
            <v>0</v>
          </cell>
        </row>
        <row r="575">
          <cell r="A575">
            <v>0</v>
          </cell>
          <cell r="B575">
            <v>0</v>
          </cell>
          <cell r="C575">
            <v>0</v>
          </cell>
        </row>
        <row r="577">
          <cell r="B577" t="str">
            <v>TRANSPORTE</v>
          </cell>
        </row>
        <row r="579">
          <cell r="A579">
            <v>0</v>
          </cell>
          <cell r="B579">
            <v>0</v>
          </cell>
          <cell r="C579">
            <v>0</v>
          </cell>
        </row>
        <row r="580">
          <cell r="A580">
            <v>0</v>
          </cell>
          <cell r="B580">
            <v>0</v>
          </cell>
          <cell r="C580">
            <v>0</v>
          </cell>
        </row>
        <row r="581">
          <cell r="A581">
            <v>0</v>
          </cell>
          <cell r="B581">
            <v>0</v>
          </cell>
          <cell r="C581">
            <v>0</v>
          </cell>
        </row>
        <row r="617">
          <cell r="A617" t="str">
            <v>CODIGO</v>
          </cell>
          <cell r="B617" t="str">
            <v>ITEM</v>
          </cell>
          <cell r="C617" t="str">
            <v>UNIDAD</v>
          </cell>
        </row>
        <row r="618">
          <cell r="D618">
            <v>0</v>
          </cell>
        </row>
        <row r="619">
          <cell r="B619" t="str">
            <v>CODIGO</v>
          </cell>
        </row>
        <row r="620">
          <cell r="A620" t="str">
            <v>CODIGO</v>
          </cell>
          <cell r="B620" t="str">
            <v>RECURSOS</v>
          </cell>
          <cell r="C620" t="str">
            <v>UNIDAD</v>
          </cell>
          <cell r="D620" t="str">
            <v>CANT.</v>
          </cell>
        </row>
        <row r="621">
          <cell r="B621" t="str">
            <v>MATERIALES</v>
          </cell>
        </row>
        <row r="622">
          <cell r="B622">
            <v>0</v>
          </cell>
          <cell r="C622">
            <v>0</v>
          </cell>
        </row>
        <row r="623">
          <cell r="B623">
            <v>0</v>
          </cell>
          <cell r="C623">
            <v>0</v>
          </cell>
        </row>
        <row r="624">
          <cell r="B624">
            <v>0</v>
          </cell>
          <cell r="C624">
            <v>0</v>
          </cell>
        </row>
        <row r="625">
          <cell r="B625">
            <v>0</v>
          </cell>
          <cell r="C625">
            <v>0</v>
          </cell>
        </row>
        <row r="627">
          <cell r="B627" t="str">
            <v>EQUIPO</v>
          </cell>
        </row>
        <row r="628">
          <cell r="B628" t="str">
            <v>HTA MENOR (5% de M. de O.)</v>
          </cell>
        </row>
        <row r="629">
          <cell r="A629">
            <v>0</v>
          </cell>
          <cell r="B629">
            <v>0</v>
          </cell>
          <cell r="C629">
            <v>0</v>
          </cell>
        </row>
        <row r="630">
          <cell r="A630">
            <v>0</v>
          </cell>
          <cell r="B630">
            <v>0</v>
          </cell>
          <cell r="C630">
            <v>0</v>
          </cell>
        </row>
        <row r="631">
          <cell r="A631">
            <v>0</v>
          </cell>
          <cell r="B631">
            <v>0</v>
          </cell>
          <cell r="C631">
            <v>0</v>
          </cell>
        </row>
        <row r="633">
          <cell r="B633" t="str">
            <v>MANO DE OBRA</v>
          </cell>
        </row>
        <row r="634">
          <cell r="B634">
            <v>0</v>
          </cell>
          <cell r="C634">
            <v>0</v>
          </cell>
        </row>
        <row r="635">
          <cell r="A635">
            <v>0</v>
          </cell>
          <cell r="B635">
            <v>0</v>
          </cell>
          <cell r="C635">
            <v>0</v>
          </cell>
        </row>
        <row r="636">
          <cell r="A636">
            <v>0</v>
          </cell>
          <cell r="B636">
            <v>0</v>
          </cell>
          <cell r="C636">
            <v>0</v>
          </cell>
        </row>
        <row r="637">
          <cell r="A637">
            <v>0</v>
          </cell>
          <cell r="B637">
            <v>0</v>
          </cell>
          <cell r="C637">
            <v>0</v>
          </cell>
        </row>
        <row r="639">
          <cell r="B639" t="str">
            <v>TRANSPORTE</v>
          </cell>
        </row>
        <row r="641">
          <cell r="A641">
            <v>0</v>
          </cell>
          <cell r="B641">
            <v>0</v>
          </cell>
          <cell r="C641">
            <v>0</v>
          </cell>
        </row>
        <row r="642">
          <cell r="A642">
            <v>0</v>
          </cell>
          <cell r="B642">
            <v>0</v>
          </cell>
          <cell r="C642">
            <v>0</v>
          </cell>
        </row>
        <row r="643">
          <cell r="A643">
            <v>0</v>
          </cell>
          <cell r="B643">
            <v>0</v>
          </cell>
          <cell r="C643">
            <v>0</v>
          </cell>
        </row>
        <row r="648">
          <cell r="A648" t="str">
            <v>CODIGO</v>
          </cell>
          <cell r="B648" t="str">
            <v>ITEM</v>
          </cell>
          <cell r="C648" t="str">
            <v>UNIDAD</v>
          </cell>
        </row>
        <row r="649">
          <cell r="D649">
            <v>0</v>
          </cell>
        </row>
        <row r="650">
          <cell r="B650" t="str">
            <v>CODIGO</v>
          </cell>
        </row>
        <row r="651">
          <cell r="A651" t="str">
            <v>CODIGO</v>
          </cell>
          <cell r="B651" t="str">
            <v>RECURSOS</v>
          </cell>
          <cell r="C651" t="str">
            <v>UNIDAD</v>
          </cell>
          <cell r="D651" t="str">
            <v>CANT.</v>
          </cell>
        </row>
        <row r="652">
          <cell r="B652" t="str">
            <v>MATERIALES</v>
          </cell>
        </row>
        <row r="653">
          <cell r="B653">
            <v>0</v>
          </cell>
          <cell r="C653">
            <v>0</v>
          </cell>
        </row>
        <row r="654">
          <cell r="B654">
            <v>0</v>
          </cell>
          <cell r="C654">
            <v>0</v>
          </cell>
        </row>
        <row r="655">
          <cell r="B655">
            <v>0</v>
          </cell>
          <cell r="C655">
            <v>0</v>
          </cell>
        </row>
        <row r="656">
          <cell r="B656">
            <v>0</v>
          </cell>
          <cell r="C656">
            <v>0</v>
          </cell>
        </row>
        <row r="658">
          <cell r="B658" t="str">
            <v>EQUIPO</v>
          </cell>
        </row>
        <row r="659">
          <cell r="B659" t="str">
            <v>HTA MENOR (5% de M. de O.)</v>
          </cell>
        </row>
        <row r="660">
          <cell r="A660">
            <v>0</v>
          </cell>
          <cell r="B660">
            <v>0</v>
          </cell>
          <cell r="C660">
            <v>0</v>
          </cell>
        </row>
        <row r="661">
          <cell r="A661">
            <v>0</v>
          </cell>
          <cell r="B661">
            <v>0</v>
          </cell>
          <cell r="C661">
            <v>0</v>
          </cell>
        </row>
        <row r="662">
          <cell r="A662">
            <v>0</v>
          </cell>
          <cell r="B662">
            <v>0</v>
          </cell>
          <cell r="C662">
            <v>0</v>
          </cell>
        </row>
        <row r="664">
          <cell r="B664" t="str">
            <v>MANO DE OBRA</v>
          </cell>
        </row>
        <row r="665">
          <cell r="B665">
            <v>0</v>
          </cell>
          <cell r="C665">
            <v>0</v>
          </cell>
        </row>
        <row r="666">
          <cell r="A666">
            <v>0</v>
          </cell>
          <cell r="B666">
            <v>0</v>
          </cell>
          <cell r="C666">
            <v>0</v>
          </cell>
        </row>
        <row r="667">
          <cell r="A667">
            <v>0</v>
          </cell>
          <cell r="B667">
            <v>0</v>
          </cell>
          <cell r="C667">
            <v>0</v>
          </cell>
        </row>
        <row r="668">
          <cell r="A668">
            <v>0</v>
          </cell>
          <cell r="B668">
            <v>0</v>
          </cell>
          <cell r="C668">
            <v>0</v>
          </cell>
        </row>
        <row r="670">
          <cell r="B670" t="str">
            <v>TRANSPORTE</v>
          </cell>
        </row>
        <row r="672">
          <cell r="A672">
            <v>0</v>
          </cell>
          <cell r="B672">
            <v>0</v>
          </cell>
          <cell r="C672">
            <v>0</v>
          </cell>
        </row>
        <row r="673">
          <cell r="A673">
            <v>0</v>
          </cell>
          <cell r="B673">
            <v>0</v>
          </cell>
          <cell r="C673">
            <v>0</v>
          </cell>
        </row>
        <row r="674">
          <cell r="A674">
            <v>0</v>
          </cell>
          <cell r="B674">
            <v>0</v>
          </cell>
          <cell r="C674">
            <v>0</v>
          </cell>
        </row>
        <row r="679">
          <cell r="A679" t="str">
            <v>CODIGO</v>
          </cell>
          <cell r="B679" t="str">
            <v>ITEM</v>
          </cell>
          <cell r="C679" t="str">
            <v>UNIDAD</v>
          </cell>
        </row>
        <row r="680">
          <cell r="D680">
            <v>0</v>
          </cell>
        </row>
        <row r="681">
          <cell r="B681" t="str">
            <v>CODIGO</v>
          </cell>
        </row>
        <row r="682">
          <cell r="A682" t="str">
            <v>CODIGO</v>
          </cell>
          <cell r="B682" t="str">
            <v>RECURSOS</v>
          </cell>
          <cell r="C682" t="str">
            <v>UNIDAD</v>
          </cell>
          <cell r="D682" t="str">
            <v>CANT.</v>
          </cell>
        </row>
        <row r="683">
          <cell r="B683" t="str">
            <v>MATERIALES</v>
          </cell>
        </row>
        <row r="684">
          <cell r="B684">
            <v>0</v>
          </cell>
          <cell r="C684">
            <v>0</v>
          </cell>
        </row>
        <row r="685">
          <cell r="B685">
            <v>0</v>
          </cell>
          <cell r="C685">
            <v>0</v>
          </cell>
        </row>
        <row r="686">
          <cell r="B686">
            <v>0</v>
          </cell>
          <cell r="C686">
            <v>0</v>
          </cell>
        </row>
        <row r="687">
          <cell r="B687">
            <v>0</v>
          </cell>
          <cell r="C687">
            <v>0</v>
          </cell>
        </row>
        <row r="689">
          <cell r="B689" t="str">
            <v>EQUIPO</v>
          </cell>
        </row>
        <row r="690">
          <cell r="B690" t="str">
            <v>HTA MENOR (5% de M. de O.)</v>
          </cell>
        </row>
        <row r="691">
          <cell r="A691">
            <v>0</v>
          </cell>
          <cell r="B691">
            <v>0</v>
          </cell>
          <cell r="C691">
            <v>0</v>
          </cell>
        </row>
        <row r="692">
          <cell r="A692">
            <v>0</v>
          </cell>
          <cell r="B692">
            <v>0</v>
          </cell>
          <cell r="C692">
            <v>0</v>
          </cell>
        </row>
        <row r="693">
          <cell r="A693">
            <v>0</v>
          </cell>
          <cell r="B693">
            <v>0</v>
          </cell>
          <cell r="C693">
            <v>0</v>
          </cell>
        </row>
        <row r="695">
          <cell r="B695" t="str">
            <v>MANO DE OBRA</v>
          </cell>
        </row>
        <row r="696">
          <cell r="B696">
            <v>0</v>
          </cell>
          <cell r="C696">
            <v>0</v>
          </cell>
        </row>
        <row r="697">
          <cell r="A697">
            <v>0</v>
          </cell>
          <cell r="B697">
            <v>0</v>
          </cell>
          <cell r="C697">
            <v>0</v>
          </cell>
        </row>
        <row r="698">
          <cell r="A698">
            <v>0</v>
          </cell>
          <cell r="B698">
            <v>0</v>
          </cell>
          <cell r="C698">
            <v>0</v>
          </cell>
        </row>
        <row r="699">
          <cell r="A699">
            <v>0</v>
          </cell>
          <cell r="B699">
            <v>0</v>
          </cell>
          <cell r="C699">
            <v>0</v>
          </cell>
        </row>
        <row r="701">
          <cell r="B701" t="str">
            <v>TRANSPORTE</v>
          </cell>
        </row>
        <row r="703">
          <cell r="A703">
            <v>0</v>
          </cell>
          <cell r="B703">
            <v>0</v>
          </cell>
          <cell r="C703">
            <v>0</v>
          </cell>
        </row>
        <row r="704">
          <cell r="A704">
            <v>0</v>
          </cell>
          <cell r="B704">
            <v>0</v>
          </cell>
          <cell r="C704">
            <v>0</v>
          </cell>
        </row>
        <row r="705">
          <cell r="A705">
            <v>0</v>
          </cell>
          <cell r="B705">
            <v>0</v>
          </cell>
          <cell r="C705">
            <v>0</v>
          </cell>
        </row>
        <row r="710">
          <cell r="A710" t="str">
            <v>CODIGO</v>
          </cell>
          <cell r="B710" t="str">
            <v>ITEM</v>
          </cell>
          <cell r="C710" t="str">
            <v>UNIDAD</v>
          </cell>
        </row>
        <row r="711">
          <cell r="D711">
            <v>0</v>
          </cell>
        </row>
        <row r="712">
          <cell r="B712" t="str">
            <v>CODIGO</v>
          </cell>
        </row>
        <row r="713">
          <cell r="A713" t="str">
            <v>CODIGO</v>
          </cell>
          <cell r="B713" t="str">
            <v>RECURSOS</v>
          </cell>
          <cell r="C713" t="str">
            <v>UNIDAD</v>
          </cell>
          <cell r="D713" t="str">
            <v>CANT.</v>
          </cell>
        </row>
        <row r="714">
          <cell r="B714" t="str">
            <v>MATERIALES</v>
          </cell>
        </row>
        <row r="715">
          <cell r="B715">
            <v>0</v>
          </cell>
          <cell r="C715">
            <v>0</v>
          </cell>
        </row>
        <row r="716">
          <cell r="B716">
            <v>0</v>
          </cell>
          <cell r="C716">
            <v>0</v>
          </cell>
        </row>
        <row r="717">
          <cell r="B717">
            <v>0</v>
          </cell>
          <cell r="C717">
            <v>0</v>
          </cell>
        </row>
        <row r="718">
          <cell r="B718">
            <v>0</v>
          </cell>
          <cell r="C718">
            <v>0</v>
          </cell>
        </row>
        <row r="720">
          <cell r="B720" t="str">
            <v>EQUIPO</v>
          </cell>
        </row>
        <row r="721">
          <cell r="B721" t="str">
            <v>HTA MENOR (5% de M. de O.)</v>
          </cell>
        </row>
        <row r="722">
          <cell r="A722">
            <v>0</v>
          </cell>
          <cell r="B722">
            <v>0</v>
          </cell>
          <cell r="C722">
            <v>0</v>
          </cell>
        </row>
        <row r="723">
          <cell r="A723">
            <v>0</v>
          </cell>
          <cell r="B723">
            <v>0</v>
          </cell>
          <cell r="C723">
            <v>0</v>
          </cell>
        </row>
        <row r="724">
          <cell r="A724">
            <v>0</v>
          </cell>
          <cell r="B724">
            <v>0</v>
          </cell>
          <cell r="C724">
            <v>0</v>
          </cell>
        </row>
        <row r="726">
          <cell r="B726" t="str">
            <v>MANO DE OBRA</v>
          </cell>
        </row>
        <row r="727">
          <cell r="B727">
            <v>0</v>
          </cell>
          <cell r="C727">
            <v>0</v>
          </cell>
        </row>
        <row r="728">
          <cell r="A728">
            <v>0</v>
          </cell>
          <cell r="B728">
            <v>0</v>
          </cell>
          <cell r="C728">
            <v>0</v>
          </cell>
        </row>
        <row r="729">
          <cell r="A729">
            <v>0</v>
          </cell>
          <cell r="B729">
            <v>0</v>
          </cell>
          <cell r="C729">
            <v>0</v>
          </cell>
        </row>
        <row r="730">
          <cell r="A730">
            <v>0</v>
          </cell>
          <cell r="B730">
            <v>0</v>
          </cell>
          <cell r="C730">
            <v>0</v>
          </cell>
        </row>
        <row r="732">
          <cell r="B732" t="str">
            <v>TRANSPORTE</v>
          </cell>
        </row>
        <row r="734">
          <cell r="A734">
            <v>0</v>
          </cell>
          <cell r="B734">
            <v>0</v>
          </cell>
          <cell r="C734">
            <v>0</v>
          </cell>
        </row>
        <row r="735">
          <cell r="A735">
            <v>0</v>
          </cell>
          <cell r="B735">
            <v>0</v>
          </cell>
          <cell r="C735">
            <v>0</v>
          </cell>
        </row>
        <row r="736">
          <cell r="A736">
            <v>0</v>
          </cell>
          <cell r="B736">
            <v>0</v>
          </cell>
          <cell r="C736">
            <v>0</v>
          </cell>
        </row>
        <row r="741">
          <cell r="A741" t="str">
            <v>CODIGO</v>
          </cell>
          <cell r="B741" t="str">
            <v>ITEM</v>
          </cell>
          <cell r="C741" t="str">
            <v>UNIDAD</v>
          </cell>
        </row>
        <row r="742">
          <cell r="D742">
            <v>0</v>
          </cell>
        </row>
        <row r="743">
          <cell r="B743" t="str">
            <v>CODIGO</v>
          </cell>
        </row>
        <row r="744">
          <cell r="A744" t="str">
            <v>CODIGO</v>
          </cell>
          <cell r="B744" t="str">
            <v>RECURSOS</v>
          </cell>
          <cell r="C744" t="str">
            <v>UNIDAD</v>
          </cell>
          <cell r="D744" t="str">
            <v>CANT.</v>
          </cell>
        </row>
        <row r="745">
          <cell r="B745" t="str">
            <v>MATERIALES</v>
          </cell>
        </row>
        <row r="746">
          <cell r="B746">
            <v>0</v>
          </cell>
          <cell r="C746">
            <v>0</v>
          </cell>
        </row>
        <row r="747">
          <cell r="B747">
            <v>0</v>
          </cell>
          <cell r="C747">
            <v>0</v>
          </cell>
        </row>
        <row r="748">
          <cell r="B748">
            <v>0</v>
          </cell>
          <cell r="C748">
            <v>0</v>
          </cell>
        </row>
        <row r="749">
          <cell r="B749">
            <v>0</v>
          </cell>
          <cell r="C749">
            <v>0</v>
          </cell>
        </row>
        <row r="751">
          <cell r="B751" t="str">
            <v>EQUIPO</v>
          </cell>
        </row>
        <row r="752">
          <cell r="B752" t="str">
            <v>HTA MENOR (5% de M. de O.)</v>
          </cell>
        </row>
        <row r="753">
          <cell r="A753">
            <v>0</v>
          </cell>
          <cell r="B753">
            <v>0</v>
          </cell>
          <cell r="C753">
            <v>0</v>
          </cell>
        </row>
        <row r="754">
          <cell r="A754">
            <v>0</v>
          </cell>
          <cell r="B754">
            <v>0</v>
          </cell>
          <cell r="C754">
            <v>0</v>
          </cell>
        </row>
        <row r="755">
          <cell r="A755">
            <v>0</v>
          </cell>
          <cell r="B755">
            <v>0</v>
          </cell>
          <cell r="C755">
            <v>0</v>
          </cell>
        </row>
        <row r="757">
          <cell r="B757" t="str">
            <v>MANO DE OBRA</v>
          </cell>
        </row>
        <row r="758">
          <cell r="B758">
            <v>0</v>
          </cell>
          <cell r="C758">
            <v>0</v>
          </cell>
        </row>
        <row r="759">
          <cell r="A759">
            <v>0</v>
          </cell>
          <cell r="B759">
            <v>0</v>
          </cell>
          <cell r="C759">
            <v>0</v>
          </cell>
        </row>
        <row r="760">
          <cell r="A760">
            <v>0</v>
          </cell>
          <cell r="B760">
            <v>0</v>
          </cell>
          <cell r="C760">
            <v>0</v>
          </cell>
        </row>
        <row r="761">
          <cell r="A761">
            <v>0</v>
          </cell>
          <cell r="B761">
            <v>0</v>
          </cell>
          <cell r="C761">
            <v>0</v>
          </cell>
        </row>
        <row r="763">
          <cell r="B763" t="str">
            <v>TRANSPORTE</v>
          </cell>
        </row>
        <row r="765">
          <cell r="A765">
            <v>0</v>
          </cell>
          <cell r="B765">
            <v>0</v>
          </cell>
          <cell r="C765">
            <v>0</v>
          </cell>
        </row>
        <row r="766">
          <cell r="A766">
            <v>0</v>
          </cell>
          <cell r="B766">
            <v>0</v>
          </cell>
          <cell r="C766">
            <v>0</v>
          </cell>
        </row>
        <row r="767">
          <cell r="A767">
            <v>0</v>
          </cell>
          <cell r="B767">
            <v>0</v>
          </cell>
          <cell r="C767">
            <v>0</v>
          </cell>
        </row>
        <row r="772">
          <cell r="A772" t="str">
            <v>CODIGO</v>
          </cell>
          <cell r="B772" t="str">
            <v>ITEM</v>
          </cell>
          <cell r="C772" t="str">
            <v>UNIDAD</v>
          </cell>
        </row>
        <row r="773">
          <cell r="D773">
            <v>0</v>
          </cell>
        </row>
        <row r="774">
          <cell r="B774" t="str">
            <v>CODIGO</v>
          </cell>
        </row>
        <row r="775">
          <cell r="A775" t="str">
            <v>CODIGO</v>
          </cell>
          <cell r="B775" t="str">
            <v>RECURSOS</v>
          </cell>
          <cell r="C775" t="str">
            <v>UNIDAD</v>
          </cell>
          <cell r="D775" t="str">
            <v>CANT.</v>
          </cell>
        </row>
        <row r="776">
          <cell r="B776" t="str">
            <v>MATERIALES</v>
          </cell>
        </row>
        <row r="777">
          <cell r="B777">
            <v>0</v>
          </cell>
          <cell r="C777">
            <v>0</v>
          </cell>
        </row>
        <row r="778">
          <cell r="B778">
            <v>0</v>
          </cell>
          <cell r="C778">
            <v>0</v>
          </cell>
        </row>
        <row r="779">
          <cell r="B779">
            <v>0</v>
          </cell>
          <cell r="C779">
            <v>0</v>
          </cell>
        </row>
        <row r="780">
          <cell r="B780">
            <v>0</v>
          </cell>
          <cell r="C780">
            <v>0</v>
          </cell>
        </row>
        <row r="782">
          <cell r="B782" t="str">
            <v>EQUIPO</v>
          </cell>
        </row>
        <row r="783">
          <cell r="B783" t="str">
            <v>HTA MENOR (5% de M. de O.)</v>
          </cell>
        </row>
        <row r="784">
          <cell r="A784">
            <v>0</v>
          </cell>
          <cell r="B784">
            <v>0</v>
          </cell>
          <cell r="C784">
            <v>0</v>
          </cell>
        </row>
        <row r="785">
          <cell r="A785">
            <v>0</v>
          </cell>
          <cell r="B785">
            <v>0</v>
          </cell>
          <cell r="C785">
            <v>0</v>
          </cell>
        </row>
        <row r="786">
          <cell r="A786">
            <v>0</v>
          </cell>
          <cell r="B786">
            <v>0</v>
          </cell>
          <cell r="C786">
            <v>0</v>
          </cell>
        </row>
        <row r="788">
          <cell r="B788" t="str">
            <v>MANO DE OBRA</v>
          </cell>
        </row>
        <row r="789">
          <cell r="B789">
            <v>0</v>
          </cell>
          <cell r="C789">
            <v>0</v>
          </cell>
        </row>
        <row r="790">
          <cell r="A790">
            <v>0</v>
          </cell>
          <cell r="B790">
            <v>0</v>
          </cell>
          <cell r="C790">
            <v>0</v>
          </cell>
        </row>
        <row r="791">
          <cell r="A791">
            <v>0</v>
          </cell>
          <cell r="B791">
            <v>0</v>
          </cell>
          <cell r="C791">
            <v>0</v>
          </cell>
        </row>
        <row r="792">
          <cell r="A792">
            <v>0</v>
          </cell>
          <cell r="B792">
            <v>0</v>
          </cell>
          <cell r="C792">
            <v>0</v>
          </cell>
        </row>
        <row r="794">
          <cell r="B794" t="str">
            <v>TRANSPORTE</v>
          </cell>
        </row>
        <row r="796">
          <cell r="A796">
            <v>0</v>
          </cell>
          <cell r="B796">
            <v>0</v>
          </cell>
          <cell r="C796">
            <v>0</v>
          </cell>
        </row>
        <row r="797">
          <cell r="A797">
            <v>0</v>
          </cell>
          <cell r="B797">
            <v>0</v>
          </cell>
          <cell r="C797">
            <v>0</v>
          </cell>
        </row>
        <row r="798">
          <cell r="A798">
            <v>0</v>
          </cell>
          <cell r="B798">
            <v>0</v>
          </cell>
          <cell r="C798">
            <v>0</v>
          </cell>
        </row>
        <row r="803">
          <cell r="A803" t="str">
            <v>CODIGO</v>
          </cell>
          <cell r="B803" t="str">
            <v>ITEM</v>
          </cell>
          <cell r="C803" t="str">
            <v>UNIDAD</v>
          </cell>
        </row>
        <row r="804">
          <cell r="D804">
            <v>0</v>
          </cell>
        </row>
        <row r="805">
          <cell r="B805" t="str">
            <v>CODIGO</v>
          </cell>
        </row>
        <row r="806">
          <cell r="A806" t="str">
            <v>CODIGO</v>
          </cell>
          <cell r="B806" t="str">
            <v>RECURSOS</v>
          </cell>
          <cell r="C806" t="str">
            <v>UNIDAD</v>
          </cell>
          <cell r="D806" t="str">
            <v>CANT.</v>
          </cell>
        </row>
        <row r="807">
          <cell r="B807" t="str">
            <v>MATERIALES</v>
          </cell>
        </row>
        <row r="808">
          <cell r="B808">
            <v>0</v>
          </cell>
          <cell r="C808">
            <v>0</v>
          </cell>
        </row>
        <row r="809">
          <cell r="B809">
            <v>0</v>
          </cell>
          <cell r="C809">
            <v>0</v>
          </cell>
        </row>
        <row r="810">
          <cell r="B810">
            <v>0</v>
          </cell>
          <cell r="C810">
            <v>0</v>
          </cell>
        </row>
        <row r="811">
          <cell r="B811">
            <v>0</v>
          </cell>
          <cell r="C811">
            <v>0</v>
          </cell>
        </row>
        <row r="813">
          <cell r="B813" t="str">
            <v>EQUIPO</v>
          </cell>
        </row>
        <row r="814">
          <cell r="B814" t="str">
            <v>HTA MENOR (5% de M. de O.)</v>
          </cell>
        </row>
        <row r="815">
          <cell r="A815">
            <v>0</v>
          </cell>
          <cell r="B815">
            <v>0</v>
          </cell>
          <cell r="C815">
            <v>0</v>
          </cell>
        </row>
        <row r="816">
          <cell r="A816">
            <v>0</v>
          </cell>
          <cell r="B816">
            <v>0</v>
          </cell>
          <cell r="C816">
            <v>0</v>
          </cell>
        </row>
        <row r="817">
          <cell r="A817">
            <v>0</v>
          </cell>
          <cell r="B817">
            <v>0</v>
          </cell>
          <cell r="C817">
            <v>0</v>
          </cell>
        </row>
        <row r="819">
          <cell r="B819" t="str">
            <v>MANO DE OBRA</v>
          </cell>
        </row>
        <row r="820">
          <cell r="B820">
            <v>0</v>
          </cell>
          <cell r="C820">
            <v>0</v>
          </cell>
        </row>
        <row r="821">
          <cell r="A821">
            <v>0</v>
          </cell>
          <cell r="B821">
            <v>0</v>
          </cell>
          <cell r="C821">
            <v>0</v>
          </cell>
        </row>
        <row r="822">
          <cell r="A822">
            <v>0</v>
          </cell>
          <cell r="B822">
            <v>0</v>
          </cell>
          <cell r="C822">
            <v>0</v>
          </cell>
        </row>
        <row r="823">
          <cell r="A823">
            <v>0</v>
          </cell>
          <cell r="B823">
            <v>0</v>
          </cell>
          <cell r="C823">
            <v>0</v>
          </cell>
        </row>
        <row r="825">
          <cell r="B825" t="str">
            <v>TRANSPORTE</v>
          </cell>
        </row>
        <row r="827">
          <cell r="A827">
            <v>0</v>
          </cell>
          <cell r="B827">
            <v>0</v>
          </cell>
          <cell r="C827">
            <v>0</v>
          </cell>
        </row>
        <row r="828">
          <cell r="A828">
            <v>0</v>
          </cell>
          <cell r="B828">
            <v>0</v>
          </cell>
          <cell r="C828">
            <v>0</v>
          </cell>
        </row>
        <row r="829">
          <cell r="A829">
            <v>0</v>
          </cell>
          <cell r="B829">
            <v>0</v>
          </cell>
          <cell r="C829">
            <v>0</v>
          </cell>
        </row>
        <row r="834">
          <cell r="A834" t="str">
            <v>CODIGO</v>
          </cell>
          <cell r="B834" t="str">
            <v>ITEM</v>
          </cell>
          <cell r="C834" t="str">
            <v>UNIDAD</v>
          </cell>
        </row>
        <row r="835">
          <cell r="D835">
            <v>0</v>
          </cell>
        </row>
        <row r="836">
          <cell r="B836" t="str">
            <v>CODIGO</v>
          </cell>
        </row>
        <row r="837">
          <cell r="A837" t="str">
            <v>CODIGO</v>
          </cell>
          <cell r="B837" t="str">
            <v>RECURSOS</v>
          </cell>
          <cell r="C837" t="str">
            <v>UNIDAD</v>
          </cell>
          <cell r="D837" t="str">
            <v>CANT.</v>
          </cell>
        </row>
        <row r="838">
          <cell r="B838" t="str">
            <v>MATERIALES</v>
          </cell>
        </row>
        <row r="839">
          <cell r="B839">
            <v>0</v>
          </cell>
          <cell r="C839">
            <v>0</v>
          </cell>
        </row>
        <row r="840">
          <cell r="B840">
            <v>0</v>
          </cell>
          <cell r="C840">
            <v>0</v>
          </cell>
        </row>
        <row r="841">
          <cell r="B841">
            <v>0</v>
          </cell>
          <cell r="C841">
            <v>0</v>
          </cell>
        </row>
        <row r="842">
          <cell r="B842">
            <v>0</v>
          </cell>
          <cell r="C842">
            <v>0</v>
          </cell>
        </row>
        <row r="844">
          <cell r="B844" t="str">
            <v>EQUIPO</v>
          </cell>
        </row>
        <row r="845">
          <cell r="B845" t="str">
            <v>HTA MENOR (5% de M. de O.)</v>
          </cell>
        </row>
        <row r="846">
          <cell r="A846">
            <v>0</v>
          </cell>
          <cell r="B846">
            <v>0</v>
          </cell>
          <cell r="C846">
            <v>0</v>
          </cell>
        </row>
        <row r="847">
          <cell r="A847">
            <v>0</v>
          </cell>
          <cell r="B847">
            <v>0</v>
          </cell>
          <cell r="C847">
            <v>0</v>
          </cell>
        </row>
        <row r="848">
          <cell r="A848">
            <v>0</v>
          </cell>
          <cell r="B848">
            <v>0</v>
          </cell>
          <cell r="C848">
            <v>0</v>
          </cell>
        </row>
        <row r="850">
          <cell r="B850" t="str">
            <v>MANO DE OBRA</v>
          </cell>
        </row>
        <row r="851">
          <cell r="B851">
            <v>0</v>
          </cell>
          <cell r="C851">
            <v>0</v>
          </cell>
        </row>
        <row r="852">
          <cell r="A852">
            <v>0</v>
          </cell>
          <cell r="B852">
            <v>0</v>
          </cell>
          <cell r="C852">
            <v>0</v>
          </cell>
        </row>
        <row r="853">
          <cell r="A853">
            <v>0</v>
          </cell>
          <cell r="B853">
            <v>0</v>
          </cell>
          <cell r="C853">
            <v>0</v>
          </cell>
        </row>
        <row r="854">
          <cell r="A854">
            <v>0</v>
          </cell>
          <cell r="B854">
            <v>0</v>
          </cell>
          <cell r="C854">
            <v>0</v>
          </cell>
        </row>
        <row r="856">
          <cell r="B856" t="str">
            <v>TRANSPORTE</v>
          </cell>
        </row>
        <row r="858">
          <cell r="A858">
            <v>0</v>
          </cell>
          <cell r="B858">
            <v>0</v>
          </cell>
          <cell r="C858">
            <v>0</v>
          </cell>
        </row>
        <row r="859">
          <cell r="A859">
            <v>0</v>
          </cell>
          <cell r="B859">
            <v>0</v>
          </cell>
          <cell r="C859">
            <v>0</v>
          </cell>
        </row>
        <row r="860">
          <cell r="A860">
            <v>0</v>
          </cell>
          <cell r="B860">
            <v>0</v>
          </cell>
          <cell r="C860">
            <v>0</v>
          </cell>
        </row>
        <row r="865">
          <cell r="A865" t="str">
            <v>CODIGO</v>
          </cell>
          <cell r="B865" t="str">
            <v>ITEM</v>
          </cell>
          <cell r="C865" t="str">
            <v>UNIDAD</v>
          </cell>
        </row>
        <row r="866">
          <cell r="D866">
            <v>0</v>
          </cell>
        </row>
        <row r="867">
          <cell r="B867" t="str">
            <v>CODIGO</v>
          </cell>
        </row>
        <row r="868">
          <cell r="A868" t="str">
            <v>CODIGO</v>
          </cell>
          <cell r="B868" t="str">
            <v>RECURSOS</v>
          </cell>
          <cell r="C868" t="str">
            <v>UNIDAD</v>
          </cell>
          <cell r="D868" t="str">
            <v>CANT.</v>
          </cell>
        </row>
        <row r="869">
          <cell r="B869" t="str">
            <v>MATERIALES</v>
          </cell>
        </row>
        <row r="870">
          <cell r="B870">
            <v>0</v>
          </cell>
          <cell r="C870">
            <v>0</v>
          </cell>
        </row>
        <row r="871">
          <cell r="B871">
            <v>0</v>
          </cell>
          <cell r="C871">
            <v>0</v>
          </cell>
        </row>
        <row r="872">
          <cell r="B872">
            <v>0</v>
          </cell>
          <cell r="C872">
            <v>0</v>
          </cell>
        </row>
        <row r="873">
          <cell r="B873">
            <v>0</v>
          </cell>
          <cell r="C873">
            <v>0</v>
          </cell>
        </row>
        <row r="875">
          <cell r="B875" t="str">
            <v>EQUIPO</v>
          </cell>
        </row>
        <row r="876">
          <cell r="B876" t="str">
            <v>HTA MENOR (5% de M. de O.)</v>
          </cell>
        </row>
        <row r="877">
          <cell r="A877">
            <v>0</v>
          </cell>
          <cell r="B877">
            <v>0</v>
          </cell>
          <cell r="C877">
            <v>0</v>
          </cell>
        </row>
        <row r="878">
          <cell r="A878">
            <v>0</v>
          </cell>
          <cell r="B878">
            <v>0</v>
          </cell>
          <cell r="C878">
            <v>0</v>
          </cell>
        </row>
        <row r="879">
          <cell r="A879">
            <v>0</v>
          </cell>
          <cell r="B879">
            <v>0</v>
          </cell>
          <cell r="C879">
            <v>0</v>
          </cell>
        </row>
        <row r="881">
          <cell r="B881" t="str">
            <v>MANO DE OBRA</v>
          </cell>
        </row>
        <row r="882">
          <cell r="B882">
            <v>0</v>
          </cell>
          <cell r="C882">
            <v>0</v>
          </cell>
        </row>
        <row r="883">
          <cell r="A883">
            <v>0</v>
          </cell>
          <cell r="B883">
            <v>0</v>
          </cell>
          <cell r="C883">
            <v>0</v>
          </cell>
        </row>
        <row r="884">
          <cell r="A884">
            <v>0</v>
          </cell>
          <cell r="B884">
            <v>0</v>
          </cell>
          <cell r="C884">
            <v>0</v>
          </cell>
        </row>
        <row r="885">
          <cell r="A885">
            <v>0</v>
          </cell>
          <cell r="B885">
            <v>0</v>
          </cell>
          <cell r="C885">
            <v>0</v>
          </cell>
        </row>
        <row r="887">
          <cell r="B887" t="str">
            <v>TRANSPORTE</v>
          </cell>
        </row>
        <row r="889">
          <cell r="A889">
            <v>0</v>
          </cell>
          <cell r="B889">
            <v>0</v>
          </cell>
          <cell r="C889">
            <v>0</v>
          </cell>
        </row>
        <row r="890">
          <cell r="A890">
            <v>0</v>
          </cell>
          <cell r="B890">
            <v>0</v>
          </cell>
          <cell r="C890">
            <v>0</v>
          </cell>
        </row>
        <row r="891">
          <cell r="A891">
            <v>0</v>
          </cell>
          <cell r="B891">
            <v>0</v>
          </cell>
          <cell r="C891">
            <v>0</v>
          </cell>
        </row>
        <row r="896">
          <cell r="A896" t="str">
            <v>CODIGO</v>
          </cell>
          <cell r="B896" t="str">
            <v>ITEM</v>
          </cell>
          <cell r="C896" t="str">
            <v>UNIDAD</v>
          </cell>
        </row>
        <row r="897">
          <cell r="D897">
            <v>0</v>
          </cell>
        </row>
        <row r="898">
          <cell r="B898" t="str">
            <v>CODIGO</v>
          </cell>
        </row>
        <row r="899">
          <cell r="A899" t="str">
            <v>CODIGO</v>
          </cell>
          <cell r="B899" t="str">
            <v>RECURSOS</v>
          </cell>
          <cell r="C899" t="str">
            <v>UNIDAD</v>
          </cell>
          <cell r="D899" t="str">
            <v>CANT.</v>
          </cell>
        </row>
        <row r="900">
          <cell r="B900" t="str">
            <v>MATERIALES</v>
          </cell>
        </row>
        <row r="901">
          <cell r="B901">
            <v>0</v>
          </cell>
          <cell r="C901">
            <v>0</v>
          </cell>
        </row>
        <row r="902">
          <cell r="B902">
            <v>0</v>
          </cell>
          <cell r="C902">
            <v>0</v>
          </cell>
        </row>
        <row r="903">
          <cell r="B903">
            <v>0</v>
          </cell>
          <cell r="C903">
            <v>0</v>
          </cell>
        </row>
        <row r="904">
          <cell r="B904">
            <v>0</v>
          </cell>
          <cell r="C904">
            <v>0</v>
          </cell>
        </row>
        <row r="906">
          <cell r="B906" t="str">
            <v>EQUIPO</v>
          </cell>
        </row>
        <row r="907">
          <cell r="B907" t="str">
            <v>HTA MENOR (5% de M. de O.)</v>
          </cell>
        </row>
        <row r="908">
          <cell r="A908">
            <v>0</v>
          </cell>
          <cell r="B908">
            <v>0</v>
          </cell>
          <cell r="C908">
            <v>0</v>
          </cell>
        </row>
        <row r="909">
          <cell r="A909">
            <v>0</v>
          </cell>
          <cell r="B909">
            <v>0</v>
          </cell>
          <cell r="C909">
            <v>0</v>
          </cell>
        </row>
        <row r="910">
          <cell r="A910">
            <v>0</v>
          </cell>
          <cell r="B910">
            <v>0</v>
          </cell>
          <cell r="C910">
            <v>0</v>
          </cell>
        </row>
        <row r="912">
          <cell r="B912" t="str">
            <v>MANO DE OBRA</v>
          </cell>
        </row>
        <row r="913">
          <cell r="B913">
            <v>0</v>
          </cell>
          <cell r="C913">
            <v>0</v>
          </cell>
        </row>
        <row r="914">
          <cell r="A914">
            <v>0</v>
          </cell>
          <cell r="B914">
            <v>0</v>
          </cell>
          <cell r="C914">
            <v>0</v>
          </cell>
        </row>
        <row r="915">
          <cell r="A915">
            <v>0</v>
          </cell>
          <cell r="B915">
            <v>0</v>
          </cell>
          <cell r="C915">
            <v>0</v>
          </cell>
        </row>
        <row r="916">
          <cell r="A916">
            <v>0</v>
          </cell>
          <cell r="B916">
            <v>0</v>
          </cell>
          <cell r="C916">
            <v>0</v>
          </cell>
        </row>
        <row r="918">
          <cell r="B918" t="str">
            <v>TRANSPORTE</v>
          </cell>
        </row>
        <row r="920">
          <cell r="A920">
            <v>0</v>
          </cell>
          <cell r="B920">
            <v>0</v>
          </cell>
          <cell r="C920">
            <v>0</v>
          </cell>
        </row>
        <row r="921">
          <cell r="A921">
            <v>0</v>
          </cell>
          <cell r="B921">
            <v>0</v>
          </cell>
          <cell r="C921">
            <v>0</v>
          </cell>
        </row>
        <row r="922">
          <cell r="A922">
            <v>0</v>
          </cell>
          <cell r="B922">
            <v>0</v>
          </cell>
          <cell r="C922">
            <v>0</v>
          </cell>
        </row>
        <row r="927">
          <cell r="A927" t="str">
            <v>CODIGO</v>
          </cell>
          <cell r="B927" t="str">
            <v>ITEM</v>
          </cell>
          <cell r="C927" t="str">
            <v>UNIDAD</v>
          </cell>
        </row>
        <row r="928">
          <cell r="D928">
            <v>0</v>
          </cell>
        </row>
        <row r="929">
          <cell r="B929" t="str">
            <v>CODIGO</v>
          </cell>
        </row>
        <row r="930">
          <cell r="A930" t="str">
            <v>CODIGO</v>
          </cell>
          <cell r="B930" t="str">
            <v>RECURSOS</v>
          </cell>
          <cell r="C930" t="str">
            <v>UNIDAD</v>
          </cell>
          <cell r="D930" t="str">
            <v>CANT.</v>
          </cell>
        </row>
        <row r="931">
          <cell r="B931" t="str">
            <v>MATERIALES</v>
          </cell>
        </row>
        <row r="932">
          <cell r="B932">
            <v>0</v>
          </cell>
          <cell r="C932">
            <v>0</v>
          </cell>
        </row>
        <row r="933">
          <cell r="B933">
            <v>0</v>
          </cell>
          <cell r="C933">
            <v>0</v>
          </cell>
        </row>
        <row r="934">
          <cell r="B934">
            <v>0</v>
          </cell>
          <cell r="C934">
            <v>0</v>
          </cell>
        </row>
        <row r="935">
          <cell r="B935">
            <v>0</v>
          </cell>
          <cell r="C935">
            <v>0</v>
          </cell>
        </row>
        <row r="937">
          <cell r="B937" t="str">
            <v>EQUIPO</v>
          </cell>
        </row>
        <row r="938">
          <cell r="B938" t="str">
            <v>HTA MENOR (5% de M. de O.)</v>
          </cell>
        </row>
        <row r="939">
          <cell r="A939">
            <v>0</v>
          </cell>
          <cell r="B939">
            <v>0</v>
          </cell>
          <cell r="C939">
            <v>0</v>
          </cell>
        </row>
        <row r="940">
          <cell r="A940">
            <v>0</v>
          </cell>
          <cell r="B940">
            <v>0</v>
          </cell>
          <cell r="C940">
            <v>0</v>
          </cell>
        </row>
        <row r="941">
          <cell r="A941">
            <v>0</v>
          </cell>
          <cell r="B941">
            <v>0</v>
          </cell>
          <cell r="C941">
            <v>0</v>
          </cell>
        </row>
        <row r="943">
          <cell r="B943" t="str">
            <v>MANO DE OBRA</v>
          </cell>
        </row>
        <row r="944">
          <cell r="B944">
            <v>0</v>
          </cell>
          <cell r="C944">
            <v>0</v>
          </cell>
        </row>
        <row r="945">
          <cell r="A945">
            <v>0</v>
          </cell>
          <cell r="B945">
            <v>0</v>
          </cell>
          <cell r="C945">
            <v>0</v>
          </cell>
        </row>
        <row r="946">
          <cell r="A946">
            <v>0</v>
          </cell>
          <cell r="B946">
            <v>0</v>
          </cell>
          <cell r="C946">
            <v>0</v>
          </cell>
        </row>
        <row r="947">
          <cell r="A947">
            <v>0</v>
          </cell>
          <cell r="B947">
            <v>0</v>
          </cell>
          <cell r="C947">
            <v>0</v>
          </cell>
        </row>
        <row r="949">
          <cell r="B949" t="str">
            <v>TRANSPORTE</v>
          </cell>
        </row>
        <row r="951">
          <cell r="A951">
            <v>0</v>
          </cell>
          <cell r="B951">
            <v>0</v>
          </cell>
          <cell r="C951">
            <v>0</v>
          </cell>
        </row>
        <row r="952">
          <cell r="A952">
            <v>0</v>
          </cell>
          <cell r="B952">
            <v>0</v>
          </cell>
          <cell r="C952">
            <v>0</v>
          </cell>
        </row>
        <row r="953">
          <cell r="A953">
            <v>0</v>
          </cell>
          <cell r="B953">
            <v>0</v>
          </cell>
          <cell r="C953">
            <v>0</v>
          </cell>
        </row>
        <row r="959">
          <cell r="A959" t="str">
            <v>CODIGO</v>
          </cell>
          <cell r="B959" t="str">
            <v>ITEM</v>
          </cell>
          <cell r="C959" t="str">
            <v>UNIDAD</v>
          </cell>
        </row>
        <row r="960">
          <cell r="D960">
            <v>0</v>
          </cell>
        </row>
        <row r="961">
          <cell r="B961" t="str">
            <v>CODIGO</v>
          </cell>
        </row>
        <row r="962">
          <cell r="A962" t="str">
            <v>CODIGO</v>
          </cell>
          <cell r="B962" t="str">
            <v>RECURSOS</v>
          </cell>
          <cell r="C962" t="str">
            <v>UNIDAD</v>
          </cell>
          <cell r="D962" t="str">
            <v>CANT.</v>
          </cell>
        </row>
        <row r="963">
          <cell r="B963" t="str">
            <v>MATERIALES</v>
          </cell>
        </row>
        <row r="964">
          <cell r="B964">
            <v>0</v>
          </cell>
          <cell r="C964">
            <v>0</v>
          </cell>
        </row>
        <row r="965">
          <cell r="B965">
            <v>0</v>
          </cell>
          <cell r="C965">
            <v>0</v>
          </cell>
        </row>
        <row r="966">
          <cell r="B966">
            <v>0</v>
          </cell>
          <cell r="C966">
            <v>0</v>
          </cell>
        </row>
        <row r="967">
          <cell r="B967">
            <v>0</v>
          </cell>
          <cell r="C967">
            <v>0</v>
          </cell>
        </row>
        <row r="969">
          <cell r="B969" t="str">
            <v>EQUIPO</v>
          </cell>
        </row>
        <row r="970">
          <cell r="B970" t="str">
            <v>HTA MENOR (5% de M. de O.)</v>
          </cell>
        </row>
        <row r="971">
          <cell r="A971">
            <v>0</v>
          </cell>
          <cell r="B971">
            <v>0</v>
          </cell>
          <cell r="C971">
            <v>0</v>
          </cell>
        </row>
        <row r="972">
          <cell r="A972">
            <v>0</v>
          </cell>
          <cell r="B972">
            <v>0</v>
          </cell>
          <cell r="C972">
            <v>0</v>
          </cell>
        </row>
        <row r="973">
          <cell r="A973">
            <v>0</v>
          </cell>
          <cell r="B973">
            <v>0</v>
          </cell>
          <cell r="C973">
            <v>0</v>
          </cell>
        </row>
        <row r="975">
          <cell r="B975" t="str">
            <v>MANO DE OBRA</v>
          </cell>
        </row>
        <row r="976">
          <cell r="B976">
            <v>0</v>
          </cell>
          <cell r="C976">
            <v>0</v>
          </cell>
        </row>
        <row r="977">
          <cell r="A977">
            <v>0</v>
          </cell>
          <cell r="B977">
            <v>0</v>
          </cell>
          <cell r="C977">
            <v>0</v>
          </cell>
        </row>
        <row r="978">
          <cell r="A978">
            <v>0</v>
          </cell>
          <cell r="B978">
            <v>0</v>
          </cell>
          <cell r="C978">
            <v>0</v>
          </cell>
        </row>
        <row r="979">
          <cell r="A979">
            <v>0</v>
          </cell>
          <cell r="B979">
            <v>0</v>
          </cell>
          <cell r="C979">
            <v>0</v>
          </cell>
        </row>
        <row r="981">
          <cell r="B981" t="str">
            <v>TRANSPORTE</v>
          </cell>
        </row>
        <row r="983">
          <cell r="A983">
            <v>0</v>
          </cell>
          <cell r="B983">
            <v>0</v>
          </cell>
          <cell r="C983">
            <v>0</v>
          </cell>
        </row>
        <row r="984">
          <cell r="A984">
            <v>0</v>
          </cell>
          <cell r="B984">
            <v>0</v>
          </cell>
          <cell r="C984">
            <v>0</v>
          </cell>
        </row>
        <row r="985">
          <cell r="A985">
            <v>0</v>
          </cell>
          <cell r="B985">
            <v>0</v>
          </cell>
          <cell r="C985">
            <v>0</v>
          </cell>
        </row>
        <row r="990">
          <cell r="A990" t="str">
            <v>CODIGO</v>
          </cell>
          <cell r="B990" t="str">
            <v>ITEM</v>
          </cell>
          <cell r="C990" t="str">
            <v>UNIDAD</v>
          </cell>
        </row>
        <row r="991">
          <cell r="D991">
            <v>0</v>
          </cell>
        </row>
        <row r="992">
          <cell r="B992" t="str">
            <v>CODIGO</v>
          </cell>
        </row>
        <row r="993">
          <cell r="A993" t="str">
            <v>CODIGO</v>
          </cell>
          <cell r="B993" t="str">
            <v>RECURSOS</v>
          </cell>
          <cell r="C993" t="str">
            <v>UNIDAD</v>
          </cell>
          <cell r="D993" t="str">
            <v>CANT.</v>
          </cell>
        </row>
        <row r="994">
          <cell r="B994" t="str">
            <v>MATERIALES</v>
          </cell>
        </row>
        <row r="995">
          <cell r="B995">
            <v>0</v>
          </cell>
          <cell r="C995">
            <v>0</v>
          </cell>
        </row>
        <row r="996">
          <cell r="B996">
            <v>0</v>
          </cell>
          <cell r="C996">
            <v>0</v>
          </cell>
        </row>
        <row r="997">
          <cell r="B997">
            <v>0</v>
          </cell>
          <cell r="C997">
            <v>0</v>
          </cell>
        </row>
        <row r="998">
          <cell r="B998">
            <v>0</v>
          </cell>
          <cell r="C998">
            <v>0</v>
          </cell>
        </row>
        <row r="1000">
          <cell r="B1000" t="str">
            <v>EQUIPO</v>
          </cell>
        </row>
        <row r="1001">
          <cell r="B1001" t="str">
            <v>HTA MENOR (5% de M. de O.)</v>
          </cell>
        </row>
        <row r="1002">
          <cell r="A1002">
            <v>0</v>
          </cell>
          <cell r="B1002">
            <v>0</v>
          </cell>
          <cell r="C1002">
            <v>0</v>
          </cell>
        </row>
        <row r="1003">
          <cell r="A1003">
            <v>0</v>
          </cell>
          <cell r="B1003">
            <v>0</v>
          </cell>
          <cell r="C1003">
            <v>0</v>
          </cell>
        </row>
        <row r="1004">
          <cell r="A1004">
            <v>0</v>
          </cell>
          <cell r="B1004">
            <v>0</v>
          </cell>
          <cell r="C1004">
            <v>0</v>
          </cell>
        </row>
        <row r="1006">
          <cell r="B1006" t="str">
            <v>MANO DE OBRA</v>
          </cell>
        </row>
        <row r="1007">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2">
          <cell r="B1012" t="str">
            <v>TRANSPORTE</v>
          </cell>
        </row>
        <row r="1014">
          <cell r="A1014">
            <v>0</v>
          </cell>
          <cell r="B1014">
            <v>0</v>
          </cell>
          <cell r="C1014">
            <v>0</v>
          </cell>
        </row>
        <row r="1015">
          <cell r="A1015">
            <v>0</v>
          </cell>
          <cell r="B1015">
            <v>0</v>
          </cell>
          <cell r="C1015">
            <v>0</v>
          </cell>
        </row>
        <row r="1016">
          <cell r="A1016">
            <v>0</v>
          </cell>
          <cell r="B1016">
            <v>0</v>
          </cell>
          <cell r="C1016">
            <v>0</v>
          </cell>
        </row>
        <row r="1021">
          <cell r="A1021" t="str">
            <v>CODIGO</v>
          </cell>
          <cell r="B1021" t="str">
            <v>ITEM</v>
          </cell>
          <cell r="C1021" t="str">
            <v>UNIDAD</v>
          </cell>
        </row>
        <row r="1022">
          <cell r="D1022">
            <v>0</v>
          </cell>
        </row>
        <row r="1023">
          <cell r="B1023" t="str">
            <v>CODIGO</v>
          </cell>
        </row>
        <row r="1024">
          <cell r="A1024" t="str">
            <v>CODIGO</v>
          </cell>
          <cell r="B1024" t="str">
            <v>RECURSOS</v>
          </cell>
          <cell r="C1024" t="str">
            <v>UNIDAD</v>
          </cell>
          <cell r="D1024" t="str">
            <v>CANT.</v>
          </cell>
        </row>
        <row r="1025">
          <cell r="B1025" t="str">
            <v>MATERIALES</v>
          </cell>
        </row>
        <row r="1026">
          <cell r="B1026">
            <v>0</v>
          </cell>
          <cell r="C1026">
            <v>0</v>
          </cell>
        </row>
        <row r="1027">
          <cell r="B1027">
            <v>0</v>
          </cell>
          <cell r="C1027">
            <v>0</v>
          </cell>
        </row>
        <row r="1028">
          <cell r="B1028">
            <v>0</v>
          </cell>
          <cell r="C1028">
            <v>0</v>
          </cell>
        </row>
        <row r="1029">
          <cell r="B1029">
            <v>0</v>
          </cell>
          <cell r="C1029">
            <v>0</v>
          </cell>
        </row>
        <row r="1031">
          <cell r="B1031" t="str">
            <v>EQUIPO</v>
          </cell>
        </row>
        <row r="1032">
          <cell r="B1032" t="str">
            <v>HTA MENOR (5% de M. de O.)</v>
          </cell>
        </row>
        <row r="1033">
          <cell r="A1033">
            <v>0</v>
          </cell>
          <cell r="B1033">
            <v>0</v>
          </cell>
          <cell r="C1033">
            <v>0</v>
          </cell>
        </row>
        <row r="1034">
          <cell r="A1034">
            <v>0</v>
          </cell>
          <cell r="B1034">
            <v>0</v>
          </cell>
          <cell r="C1034">
            <v>0</v>
          </cell>
        </row>
        <row r="1035">
          <cell r="A1035">
            <v>0</v>
          </cell>
          <cell r="B1035">
            <v>0</v>
          </cell>
          <cell r="C1035">
            <v>0</v>
          </cell>
        </row>
        <row r="1037">
          <cell r="B1037" t="str">
            <v>MANO DE OBRA</v>
          </cell>
        </row>
        <row r="1038">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3">
          <cell r="B1043" t="str">
            <v>TRANSPORTE</v>
          </cell>
        </row>
        <row r="1045">
          <cell r="A1045">
            <v>0</v>
          </cell>
          <cell r="B1045">
            <v>0</v>
          </cell>
          <cell r="C1045">
            <v>0</v>
          </cell>
        </row>
        <row r="1046">
          <cell r="A1046">
            <v>0</v>
          </cell>
          <cell r="B1046">
            <v>0</v>
          </cell>
          <cell r="C1046">
            <v>0</v>
          </cell>
        </row>
        <row r="1047">
          <cell r="A1047">
            <v>0</v>
          </cell>
          <cell r="B1047">
            <v>0</v>
          </cell>
          <cell r="C1047">
            <v>0</v>
          </cell>
        </row>
        <row r="1052">
          <cell r="A1052" t="str">
            <v>CODIGO</v>
          </cell>
          <cell r="B1052" t="str">
            <v>ITEM</v>
          </cell>
          <cell r="C1052" t="str">
            <v>UNIDAD</v>
          </cell>
        </row>
        <row r="1053">
          <cell r="D1053">
            <v>0</v>
          </cell>
        </row>
        <row r="1054">
          <cell r="B1054" t="str">
            <v>CODIGO</v>
          </cell>
        </row>
        <row r="1055">
          <cell r="A1055" t="str">
            <v>CODIGO</v>
          </cell>
          <cell r="B1055" t="str">
            <v>RECURSOS</v>
          </cell>
          <cell r="C1055" t="str">
            <v>UNIDAD</v>
          </cell>
          <cell r="D1055" t="str">
            <v>CANT.</v>
          </cell>
        </row>
        <row r="1056">
          <cell r="B1056" t="str">
            <v>MATERIALES</v>
          </cell>
        </row>
        <row r="1057">
          <cell r="B1057">
            <v>0</v>
          </cell>
          <cell r="C1057">
            <v>0</v>
          </cell>
        </row>
        <row r="1058">
          <cell r="B1058">
            <v>0</v>
          </cell>
          <cell r="C1058">
            <v>0</v>
          </cell>
        </row>
        <row r="1059">
          <cell r="B1059">
            <v>0</v>
          </cell>
          <cell r="C1059">
            <v>0</v>
          </cell>
        </row>
        <row r="1060">
          <cell r="B1060">
            <v>0</v>
          </cell>
          <cell r="C1060">
            <v>0</v>
          </cell>
        </row>
        <row r="1062">
          <cell r="B1062" t="str">
            <v>EQUIPO</v>
          </cell>
        </row>
        <row r="1063">
          <cell r="B1063" t="str">
            <v>HTA MENOR (5% de M. de O.)</v>
          </cell>
        </row>
        <row r="1064">
          <cell r="A1064">
            <v>0</v>
          </cell>
          <cell r="B1064">
            <v>0</v>
          </cell>
          <cell r="C1064">
            <v>0</v>
          </cell>
        </row>
        <row r="1065">
          <cell r="A1065">
            <v>0</v>
          </cell>
          <cell r="B1065">
            <v>0</v>
          </cell>
          <cell r="C1065">
            <v>0</v>
          </cell>
        </row>
        <row r="1066">
          <cell r="A1066">
            <v>0</v>
          </cell>
          <cell r="B1066">
            <v>0</v>
          </cell>
          <cell r="C1066">
            <v>0</v>
          </cell>
        </row>
        <row r="1068">
          <cell r="B1068" t="str">
            <v>MANO DE OBRA</v>
          </cell>
        </row>
        <row r="1069">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4">
          <cell r="B1074" t="str">
            <v>TRANSPORTE</v>
          </cell>
        </row>
        <row r="1076">
          <cell r="A1076">
            <v>0</v>
          </cell>
          <cell r="B1076">
            <v>0</v>
          </cell>
          <cell r="C1076">
            <v>0</v>
          </cell>
        </row>
        <row r="1077">
          <cell r="A1077">
            <v>0</v>
          </cell>
          <cell r="B1077">
            <v>0</v>
          </cell>
          <cell r="C1077">
            <v>0</v>
          </cell>
        </row>
        <row r="1078">
          <cell r="A1078">
            <v>0</v>
          </cell>
          <cell r="B1078">
            <v>0</v>
          </cell>
          <cell r="C1078">
            <v>0</v>
          </cell>
        </row>
        <row r="1083">
          <cell r="A1083" t="str">
            <v>CODIGO</v>
          </cell>
          <cell r="B1083" t="str">
            <v>ITEM</v>
          </cell>
          <cell r="C1083" t="str">
            <v>UNIDAD</v>
          </cell>
        </row>
        <row r="1084">
          <cell r="D1084">
            <v>0</v>
          </cell>
        </row>
        <row r="1085">
          <cell r="B1085" t="str">
            <v>CODIGO</v>
          </cell>
        </row>
        <row r="1086">
          <cell r="A1086" t="str">
            <v>CODIGO</v>
          </cell>
          <cell r="B1086" t="str">
            <v>RECURSOS</v>
          </cell>
          <cell r="C1086" t="str">
            <v>UNIDAD</v>
          </cell>
          <cell r="D1086" t="str">
            <v>CANT.</v>
          </cell>
        </row>
        <row r="1087">
          <cell r="B1087" t="str">
            <v>MATERIALES</v>
          </cell>
        </row>
        <row r="1088">
          <cell r="B1088">
            <v>0</v>
          </cell>
          <cell r="C1088">
            <v>0</v>
          </cell>
        </row>
        <row r="1089">
          <cell r="B1089">
            <v>0</v>
          </cell>
          <cell r="C1089">
            <v>0</v>
          </cell>
        </row>
        <row r="1090">
          <cell r="B1090">
            <v>0</v>
          </cell>
          <cell r="C1090">
            <v>0</v>
          </cell>
        </row>
        <row r="1091">
          <cell r="B1091">
            <v>0</v>
          </cell>
          <cell r="C1091">
            <v>0</v>
          </cell>
        </row>
        <row r="1093">
          <cell r="B1093" t="str">
            <v>EQUIPO</v>
          </cell>
        </row>
        <row r="1094">
          <cell r="B1094" t="str">
            <v>HTA MENOR (5% de M. de O.)</v>
          </cell>
        </row>
        <row r="1095">
          <cell r="A1095">
            <v>0</v>
          </cell>
          <cell r="B1095">
            <v>0</v>
          </cell>
          <cell r="C1095">
            <v>0</v>
          </cell>
        </row>
        <row r="1096">
          <cell r="A1096">
            <v>0</v>
          </cell>
          <cell r="B1096">
            <v>0</v>
          </cell>
          <cell r="C1096">
            <v>0</v>
          </cell>
        </row>
        <row r="1097">
          <cell r="A1097">
            <v>0</v>
          </cell>
          <cell r="B1097">
            <v>0</v>
          </cell>
          <cell r="C1097">
            <v>0</v>
          </cell>
        </row>
        <row r="1099">
          <cell r="B1099" t="str">
            <v>MANO DE OBRA</v>
          </cell>
        </row>
        <row r="1100">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5">
          <cell r="B1105" t="str">
            <v>TRANSPORTE</v>
          </cell>
        </row>
        <row r="1107">
          <cell r="A1107">
            <v>0</v>
          </cell>
          <cell r="B1107">
            <v>0</v>
          </cell>
          <cell r="C1107">
            <v>0</v>
          </cell>
        </row>
        <row r="1108">
          <cell r="A1108">
            <v>0</v>
          </cell>
          <cell r="B1108">
            <v>0</v>
          </cell>
          <cell r="C1108">
            <v>0</v>
          </cell>
        </row>
        <row r="1109">
          <cell r="A1109">
            <v>0</v>
          </cell>
          <cell r="B1109">
            <v>0</v>
          </cell>
          <cell r="C1109">
            <v>0</v>
          </cell>
        </row>
        <row r="1114">
          <cell r="A1114" t="str">
            <v>CODIGO</v>
          </cell>
          <cell r="B1114" t="str">
            <v>ITEM</v>
          </cell>
          <cell r="C1114" t="str">
            <v>UNIDAD</v>
          </cell>
        </row>
        <row r="1115">
          <cell r="D1115">
            <v>0</v>
          </cell>
        </row>
        <row r="1116">
          <cell r="B1116" t="str">
            <v>CODIGO</v>
          </cell>
        </row>
        <row r="1117">
          <cell r="A1117" t="str">
            <v>CODIGO</v>
          </cell>
          <cell r="B1117" t="str">
            <v>RECURSOS</v>
          </cell>
          <cell r="C1117" t="str">
            <v>UNIDAD</v>
          </cell>
          <cell r="D1117" t="str">
            <v>CANT.</v>
          </cell>
        </row>
        <row r="1118">
          <cell r="B1118" t="str">
            <v>MATERIALES</v>
          </cell>
        </row>
        <row r="1119">
          <cell r="B1119">
            <v>0</v>
          </cell>
          <cell r="C1119">
            <v>0</v>
          </cell>
        </row>
        <row r="1120">
          <cell r="B1120">
            <v>0</v>
          </cell>
          <cell r="C1120">
            <v>0</v>
          </cell>
        </row>
        <row r="1121">
          <cell r="B1121">
            <v>0</v>
          </cell>
          <cell r="C1121">
            <v>0</v>
          </cell>
        </row>
        <row r="1122">
          <cell r="B1122">
            <v>0</v>
          </cell>
          <cell r="C1122">
            <v>0</v>
          </cell>
        </row>
        <row r="1124">
          <cell r="B1124" t="str">
            <v>EQUIPO</v>
          </cell>
        </row>
        <row r="1125">
          <cell r="B1125" t="str">
            <v>HTA MENOR (5% de M. de O.)</v>
          </cell>
        </row>
        <row r="1126">
          <cell r="A1126">
            <v>0</v>
          </cell>
          <cell r="B1126">
            <v>0</v>
          </cell>
          <cell r="C1126">
            <v>0</v>
          </cell>
        </row>
        <row r="1127">
          <cell r="A1127">
            <v>0</v>
          </cell>
          <cell r="B1127">
            <v>0</v>
          </cell>
          <cell r="C1127">
            <v>0</v>
          </cell>
        </row>
        <row r="1128">
          <cell r="A1128">
            <v>0</v>
          </cell>
          <cell r="B1128">
            <v>0</v>
          </cell>
          <cell r="C1128">
            <v>0</v>
          </cell>
        </row>
        <row r="1130">
          <cell r="B1130" t="str">
            <v>MANO DE OBRA</v>
          </cell>
        </row>
        <row r="1131">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6">
          <cell r="B1136" t="str">
            <v>TRANSPORTE</v>
          </cell>
        </row>
        <row r="1138">
          <cell r="A1138">
            <v>0</v>
          </cell>
          <cell r="B1138">
            <v>0</v>
          </cell>
          <cell r="C1138">
            <v>0</v>
          </cell>
        </row>
        <row r="1139">
          <cell r="A1139">
            <v>0</v>
          </cell>
          <cell r="B1139">
            <v>0</v>
          </cell>
          <cell r="C1139">
            <v>0</v>
          </cell>
        </row>
        <row r="1140">
          <cell r="A1140">
            <v>0</v>
          </cell>
          <cell r="B1140">
            <v>0</v>
          </cell>
          <cell r="C1140">
            <v>0</v>
          </cell>
        </row>
        <row r="1145">
          <cell r="A1145" t="str">
            <v>CODIGO</v>
          </cell>
          <cell r="B1145" t="str">
            <v>ITEM</v>
          </cell>
          <cell r="C1145" t="str">
            <v>UNIDAD</v>
          </cell>
        </row>
        <row r="1146">
          <cell r="D1146">
            <v>0</v>
          </cell>
        </row>
        <row r="1147">
          <cell r="B1147" t="str">
            <v>CODIGO</v>
          </cell>
        </row>
        <row r="1148">
          <cell r="A1148" t="str">
            <v>CODIGO</v>
          </cell>
          <cell r="B1148" t="str">
            <v>RECURSOS</v>
          </cell>
          <cell r="C1148" t="str">
            <v>UNIDAD</v>
          </cell>
          <cell r="D1148" t="str">
            <v>CANT.</v>
          </cell>
        </row>
        <row r="1149">
          <cell r="B1149" t="str">
            <v>MATERIALES</v>
          </cell>
        </row>
        <row r="1150">
          <cell r="B1150">
            <v>0</v>
          </cell>
          <cell r="C1150">
            <v>0</v>
          </cell>
        </row>
        <row r="1151">
          <cell r="B1151">
            <v>0</v>
          </cell>
          <cell r="C1151">
            <v>0</v>
          </cell>
        </row>
        <row r="1152">
          <cell r="B1152">
            <v>0</v>
          </cell>
          <cell r="C1152">
            <v>0</v>
          </cell>
        </row>
        <row r="1153">
          <cell r="B1153">
            <v>0</v>
          </cell>
          <cell r="C1153">
            <v>0</v>
          </cell>
        </row>
        <row r="1155">
          <cell r="B1155" t="str">
            <v>EQUIPO</v>
          </cell>
        </row>
        <row r="1156">
          <cell r="B1156" t="str">
            <v>HTA MENOR (5% de M. de O.)</v>
          </cell>
        </row>
        <row r="1157">
          <cell r="A1157">
            <v>0</v>
          </cell>
          <cell r="B1157">
            <v>0</v>
          </cell>
          <cell r="C1157">
            <v>0</v>
          </cell>
        </row>
        <row r="1158">
          <cell r="A1158">
            <v>0</v>
          </cell>
          <cell r="B1158">
            <v>0</v>
          </cell>
          <cell r="C1158">
            <v>0</v>
          </cell>
        </row>
        <row r="1159">
          <cell r="A1159">
            <v>0</v>
          </cell>
          <cell r="B1159">
            <v>0</v>
          </cell>
          <cell r="C1159">
            <v>0</v>
          </cell>
        </row>
        <row r="1161">
          <cell r="B1161" t="str">
            <v>MANO DE OBRA</v>
          </cell>
        </row>
        <row r="1162">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7">
          <cell r="B1167" t="str">
            <v>TRANSPORTE</v>
          </cell>
        </row>
        <row r="1169">
          <cell r="A1169">
            <v>0</v>
          </cell>
          <cell r="B1169">
            <v>0</v>
          </cell>
          <cell r="C1169">
            <v>0</v>
          </cell>
        </row>
        <row r="1170">
          <cell r="A1170">
            <v>0</v>
          </cell>
          <cell r="B1170">
            <v>0</v>
          </cell>
          <cell r="C1170">
            <v>0</v>
          </cell>
        </row>
        <row r="1171">
          <cell r="A1171">
            <v>0</v>
          </cell>
          <cell r="B1171">
            <v>0</v>
          </cell>
          <cell r="C1171">
            <v>0</v>
          </cell>
        </row>
        <row r="1176">
          <cell r="A1176" t="str">
            <v>CODIGO</v>
          </cell>
          <cell r="B1176" t="str">
            <v>ITEM</v>
          </cell>
          <cell r="C1176" t="str">
            <v>UNIDAD</v>
          </cell>
        </row>
        <row r="1177">
          <cell r="D1177">
            <v>0</v>
          </cell>
        </row>
        <row r="1178">
          <cell r="B1178" t="str">
            <v>CODIGO</v>
          </cell>
        </row>
        <row r="1179">
          <cell r="A1179" t="str">
            <v>CODIGO</v>
          </cell>
          <cell r="B1179" t="str">
            <v>RECURSOS</v>
          </cell>
          <cell r="C1179" t="str">
            <v>UNIDAD</v>
          </cell>
          <cell r="D1179" t="str">
            <v>CANT.</v>
          </cell>
        </row>
        <row r="1180">
          <cell r="B1180" t="str">
            <v>MATERIALES</v>
          </cell>
        </row>
        <row r="1181">
          <cell r="B1181">
            <v>0</v>
          </cell>
          <cell r="C1181">
            <v>0</v>
          </cell>
        </row>
        <row r="1182">
          <cell r="B1182">
            <v>0</v>
          </cell>
          <cell r="C1182">
            <v>0</v>
          </cell>
        </row>
        <row r="1183">
          <cell r="B1183">
            <v>0</v>
          </cell>
          <cell r="C1183">
            <v>0</v>
          </cell>
        </row>
        <row r="1184">
          <cell r="B1184">
            <v>0</v>
          </cell>
          <cell r="C1184">
            <v>0</v>
          </cell>
        </row>
        <row r="1186">
          <cell r="B1186" t="str">
            <v>EQUIPO</v>
          </cell>
        </row>
        <row r="1187">
          <cell r="B1187" t="str">
            <v>HTA MENOR (5% de M. de O.)</v>
          </cell>
        </row>
        <row r="1188">
          <cell r="A1188">
            <v>0</v>
          </cell>
          <cell r="B1188">
            <v>0</v>
          </cell>
          <cell r="C1188">
            <v>0</v>
          </cell>
        </row>
        <row r="1189">
          <cell r="A1189">
            <v>0</v>
          </cell>
          <cell r="B1189">
            <v>0</v>
          </cell>
          <cell r="C1189">
            <v>0</v>
          </cell>
        </row>
        <row r="1190">
          <cell r="A1190">
            <v>0</v>
          </cell>
          <cell r="B1190">
            <v>0</v>
          </cell>
          <cell r="C1190">
            <v>0</v>
          </cell>
        </row>
        <row r="1192">
          <cell r="B1192" t="str">
            <v>MANO DE OBRA</v>
          </cell>
        </row>
        <row r="1193">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8">
          <cell r="B1198" t="str">
            <v>TRANSPORTE</v>
          </cell>
        </row>
        <row r="1200">
          <cell r="A1200">
            <v>0</v>
          </cell>
          <cell r="B1200">
            <v>0</v>
          </cell>
          <cell r="C1200">
            <v>0</v>
          </cell>
        </row>
        <row r="1201">
          <cell r="A1201">
            <v>0</v>
          </cell>
          <cell r="B1201">
            <v>0</v>
          </cell>
          <cell r="C1201">
            <v>0</v>
          </cell>
        </row>
        <row r="1202">
          <cell r="A1202">
            <v>0</v>
          </cell>
          <cell r="B1202">
            <v>0</v>
          </cell>
          <cell r="C1202">
            <v>0</v>
          </cell>
        </row>
        <row r="1207">
          <cell r="A1207" t="str">
            <v>CODIGO</v>
          </cell>
          <cell r="B1207" t="str">
            <v>ITEM</v>
          </cell>
          <cell r="C1207" t="str">
            <v>UNIDAD</v>
          </cell>
        </row>
        <row r="1208">
          <cell r="D1208">
            <v>0</v>
          </cell>
        </row>
        <row r="1209">
          <cell r="B1209" t="str">
            <v>CODIGO</v>
          </cell>
        </row>
        <row r="1210">
          <cell r="A1210" t="str">
            <v>CODIGO</v>
          </cell>
          <cell r="B1210" t="str">
            <v>RECURSOS</v>
          </cell>
          <cell r="C1210" t="str">
            <v>UNIDAD</v>
          </cell>
          <cell r="D1210" t="str">
            <v>CANT.</v>
          </cell>
        </row>
        <row r="1211">
          <cell r="B1211" t="str">
            <v>MATERIALES</v>
          </cell>
        </row>
        <row r="1212">
          <cell r="B1212">
            <v>0</v>
          </cell>
          <cell r="C1212">
            <v>0</v>
          </cell>
        </row>
        <row r="1213">
          <cell r="B1213">
            <v>0</v>
          </cell>
          <cell r="C1213">
            <v>0</v>
          </cell>
        </row>
        <row r="1214">
          <cell r="B1214">
            <v>0</v>
          </cell>
          <cell r="C1214">
            <v>0</v>
          </cell>
        </row>
        <row r="1215">
          <cell r="B1215">
            <v>0</v>
          </cell>
          <cell r="C1215">
            <v>0</v>
          </cell>
        </row>
        <row r="1217">
          <cell r="B1217" t="str">
            <v>EQUIPO</v>
          </cell>
        </row>
        <row r="1218">
          <cell r="B1218" t="str">
            <v>HTA MENOR (5% de M. de O.)</v>
          </cell>
        </row>
        <row r="1219">
          <cell r="A1219">
            <v>0</v>
          </cell>
          <cell r="B1219">
            <v>0</v>
          </cell>
          <cell r="C1219">
            <v>0</v>
          </cell>
        </row>
        <row r="1220">
          <cell r="A1220">
            <v>0</v>
          </cell>
          <cell r="B1220">
            <v>0</v>
          </cell>
          <cell r="C1220">
            <v>0</v>
          </cell>
        </row>
        <row r="1221">
          <cell r="A1221">
            <v>0</v>
          </cell>
          <cell r="B1221">
            <v>0</v>
          </cell>
          <cell r="C1221">
            <v>0</v>
          </cell>
        </row>
        <row r="1223">
          <cell r="B1223" t="str">
            <v>MANO DE OBRA</v>
          </cell>
        </row>
        <row r="1224">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9">
          <cell r="B1229" t="str">
            <v>TRANSPORTE</v>
          </cell>
        </row>
        <row r="1231">
          <cell r="A1231">
            <v>0</v>
          </cell>
          <cell r="B1231">
            <v>0</v>
          </cell>
          <cell r="C1231">
            <v>0</v>
          </cell>
        </row>
        <row r="1232">
          <cell r="A1232">
            <v>0</v>
          </cell>
          <cell r="B1232">
            <v>0</v>
          </cell>
          <cell r="C1232">
            <v>0</v>
          </cell>
        </row>
        <row r="1233">
          <cell r="A1233">
            <v>0</v>
          </cell>
          <cell r="B1233">
            <v>0</v>
          </cell>
          <cell r="C1233">
            <v>0</v>
          </cell>
        </row>
        <row r="1238">
          <cell r="A1238" t="str">
            <v>CODIGO</v>
          </cell>
          <cell r="B1238" t="str">
            <v>ITEM</v>
          </cell>
          <cell r="C1238" t="str">
            <v>UNIDAD</v>
          </cell>
        </row>
        <row r="1239">
          <cell r="D1239">
            <v>0</v>
          </cell>
        </row>
        <row r="1240">
          <cell r="B1240" t="str">
            <v>CODIGO</v>
          </cell>
        </row>
        <row r="1241">
          <cell r="A1241" t="str">
            <v>CODIGO</v>
          </cell>
          <cell r="B1241" t="str">
            <v>RECURSOS</v>
          </cell>
          <cell r="C1241" t="str">
            <v>UNIDAD</v>
          </cell>
          <cell r="D1241" t="str">
            <v>CANT.</v>
          </cell>
        </row>
        <row r="1242">
          <cell r="B1242" t="str">
            <v>MATERIALES</v>
          </cell>
        </row>
        <row r="1243">
          <cell r="B1243">
            <v>0</v>
          </cell>
          <cell r="C1243">
            <v>0</v>
          </cell>
        </row>
        <row r="1244">
          <cell r="B1244">
            <v>0</v>
          </cell>
          <cell r="C1244">
            <v>0</v>
          </cell>
        </row>
        <row r="1245">
          <cell r="B1245">
            <v>0</v>
          </cell>
          <cell r="C1245">
            <v>0</v>
          </cell>
        </row>
        <row r="1246">
          <cell r="B1246">
            <v>0</v>
          </cell>
          <cell r="C1246">
            <v>0</v>
          </cell>
        </row>
        <row r="1248">
          <cell r="B1248" t="str">
            <v>EQUIPO</v>
          </cell>
        </row>
        <row r="1249">
          <cell r="B1249" t="str">
            <v>HTA MENOR (5% de M. de O.)</v>
          </cell>
        </row>
        <row r="1250">
          <cell r="A1250">
            <v>0</v>
          </cell>
          <cell r="B1250">
            <v>0</v>
          </cell>
          <cell r="C1250">
            <v>0</v>
          </cell>
        </row>
        <row r="1251">
          <cell r="A1251">
            <v>0</v>
          </cell>
          <cell r="B1251">
            <v>0</v>
          </cell>
          <cell r="C1251">
            <v>0</v>
          </cell>
        </row>
        <row r="1252">
          <cell r="A1252">
            <v>0</v>
          </cell>
          <cell r="B1252">
            <v>0</v>
          </cell>
          <cell r="C1252">
            <v>0</v>
          </cell>
        </row>
        <row r="1254">
          <cell r="B1254" t="str">
            <v>MANO DE OBRA</v>
          </cell>
        </row>
        <row r="1255">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60">
          <cell r="B1260" t="str">
            <v>TRANSPORTE</v>
          </cell>
        </row>
        <row r="1262">
          <cell r="A1262">
            <v>0</v>
          </cell>
          <cell r="B1262">
            <v>0</v>
          </cell>
          <cell r="C1262">
            <v>0</v>
          </cell>
        </row>
        <row r="1263">
          <cell r="A1263">
            <v>0</v>
          </cell>
          <cell r="B1263">
            <v>0</v>
          </cell>
          <cell r="C1263">
            <v>0</v>
          </cell>
        </row>
        <row r="1264">
          <cell r="A1264">
            <v>0</v>
          </cell>
          <cell r="B1264">
            <v>0</v>
          </cell>
          <cell r="C1264">
            <v>0</v>
          </cell>
        </row>
        <row r="1269">
          <cell r="A1269" t="str">
            <v>CODIGO</v>
          </cell>
          <cell r="B1269" t="str">
            <v>ITEM</v>
          </cell>
          <cell r="C1269" t="str">
            <v>UNIDAD</v>
          </cell>
        </row>
        <row r="1270">
          <cell r="D1270">
            <v>0</v>
          </cell>
        </row>
        <row r="1271">
          <cell r="B1271" t="str">
            <v>CODIGO</v>
          </cell>
        </row>
        <row r="1272">
          <cell r="A1272" t="str">
            <v>CODIGO</v>
          </cell>
          <cell r="B1272" t="str">
            <v>RECURSOS</v>
          </cell>
          <cell r="C1272" t="str">
            <v>UNIDAD</v>
          </cell>
          <cell r="D1272" t="str">
            <v>CANT.</v>
          </cell>
        </row>
        <row r="1273">
          <cell r="B1273" t="str">
            <v>MATERIALES</v>
          </cell>
        </row>
        <row r="1274">
          <cell r="B1274">
            <v>0</v>
          </cell>
          <cell r="C1274">
            <v>0</v>
          </cell>
        </row>
        <row r="1275">
          <cell r="B1275">
            <v>0</v>
          </cell>
          <cell r="C1275">
            <v>0</v>
          </cell>
        </row>
        <row r="1276">
          <cell r="B1276">
            <v>0</v>
          </cell>
          <cell r="C1276">
            <v>0</v>
          </cell>
        </row>
        <row r="1277">
          <cell r="B1277">
            <v>0</v>
          </cell>
          <cell r="C1277">
            <v>0</v>
          </cell>
        </row>
        <row r="1279">
          <cell r="B1279" t="str">
            <v>EQUIPO</v>
          </cell>
        </row>
        <row r="1280">
          <cell r="B1280" t="str">
            <v>HTA MENOR (5% de M. de O.)</v>
          </cell>
        </row>
        <row r="1281">
          <cell r="A1281">
            <v>0</v>
          </cell>
          <cell r="B1281">
            <v>0</v>
          </cell>
          <cell r="C1281">
            <v>0</v>
          </cell>
        </row>
        <row r="1282">
          <cell r="A1282">
            <v>0</v>
          </cell>
          <cell r="B1282">
            <v>0</v>
          </cell>
          <cell r="C1282">
            <v>0</v>
          </cell>
        </row>
        <row r="1283">
          <cell r="A1283">
            <v>0</v>
          </cell>
          <cell r="B1283">
            <v>0</v>
          </cell>
          <cell r="C1283">
            <v>0</v>
          </cell>
        </row>
        <row r="1285">
          <cell r="B1285" t="str">
            <v>MANO DE OBRA</v>
          </cell>
        </row>
        <row r="1286">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1">
          <cell r="B1291" t="str">
            <v>TRANSPORTE</v>
          </cell>
        </row>
        <row r="1293">
          <cell r="A1293">
            <v>0</v>
          </cell>
          <cell r="B1293">
            <v>0</v>
          </cell>
          <cell r="C1293">
            <v>0</v>
          </cell>
        </row>
        <row r="1294">
          <cell r="A1294">
            <v>0</v>
          </cell>
          <cell r="B1294">
            <v>0</v>
          </cell>
          <cell r="C1294">
            <v>0</v>
          </cell>
        </row>
        <row r="1295">
          <cell r="A1295">
            <v>0</v>
          </cell>
          <cell r="B1295">
            <v>0</v>
          </cell>
          <cell r="C1295">
            <v>0</v>
          </cell>
        </row>
        <row r="1300">
          <cell r="A1300" t="str">
            <v>CODIGO</v>
          </cell>
          <cell r="B1300" t="str">
            <v>ITEM</v>
          </cell>
          <cell r="C1300" t="str">
            <v>UNIDAD</v>
          </cell>
        </row>
        <row r="1301">
          <cell r="D1301">
            <v>0</v>
          </cell>
        </row>
        <row r="1302">
          <cell r="B1302" t="str">
            <v>CODIGO</v>
          </cell>
        </row>
        <row r="1303">
          <cell r="A1303" t="str">
            <v>CODIGO</v>
          </cell>
          <cell r="B1303" t="str">
            <v>RECURSOS</v>
          </cell>
          <cell r="C1303" t="str">
            <v>UNIDAD</v>
          </cell>
          <cell r="D1303" t="str">
            <v>CANT.</v>
          </cell>
        </row>
        <row r="1304">
          <cell r="B1304" t="str">
            <v>MATERIALES</v>
          </cell>
        </row>
        <row r="1305">
          <cell r="B1305">
            <v>0</v>
          </cell>
          <cell r="C1305">
            <v>0</v>
          </cell>
        </row>
        <row r="1306">
          <cell r="B1306">
            <v>0</v>
          </cell>
          <cell r="C1306">
            <v>0</v>
          </cell>
        </row>
        <row r="1307">
          <cell r="B1307">
            <v>0</v>
          </cell>
          <cell r="C1307">
            <v>0</v>
          </cell>
        </row>
        <row r="1308">
          <cell r="B1308">
            <v>0</v>
          </cell>
          <cell r="C1308">
            <v>0</v>
          </cell>
        </row>
        <row r="1310">
          <cell r="B1310" t="str">
            <v>EQUIPO</v>
          </cell>
        </row>
        <row r="1311">
          <cell r="B1311" t="str">
            <v>HTA MENOR (5% de M. de O.)</v>
          </cell>
        </row>
        <row r="1312">
          <cell r="A1312">
            <v>0</v>
          </cell>
          <cell r="B1312">
            <v>0</v>
          </cell>
          <cell r="C1312">
            <v>0</v>
          </cell>
        </row>
        <row r="1313">
          <cell r="A1313">
            <v>0</v>
          </cell>
          <cell r="B1313">
            <v>0</v>
          </cell>
          <cell r="C1313">
            <v>0</v>
          </cell>
        </row>
        <row r="1314">
          <cell r="A1314">
            <v>0</v>
          </cell>
          <cell r="B1314">
            <v>0</v>
          </cell>
          <cell r="C1314">
            <v>0</v>
          </cell>
        </row>
        <row r="1316">
          <cell r="B1316" t="str">
            <v>MANO DE OBRA</v>
          </cell>
        </row>
        <row r="1317">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2">
          <cell r="B1322" t="str">
            <v>TRANSPORTE</v>
          </cell>
        </row>
        <row r="1324">
          <cell r="A1324">
            <v>0</v>
          </cell>
          <cell r="B1324">
            <v>0</v>
          </cell>
          <cell r="C1324">
            <v>0</v>
          </cell>
        </row>
        <row r="1325">
          <cell r="A1325">
            <v>0</v>
          </cell>
          <cell r="B1325">
            <v>0</v>
          </cell>
          <cell r="C1325">
            <v>0</v>
          </cell>
        </row>
        <row r="1326">
          <cell r="A1326">
            <v>0</v>
          </cell>
          <cell r="B1326">
            <v>0</v>
          </cell>
          <cell r="C1326">
            <v>0</v>
          </cell>
        </row>
        <row r="1332">
          <cell r="A1332" t="str">
            <v>CODIGO</v>
          </cell>
          <cell r="B1332" t="str">
            <v>ITEM</v>
          </cell>
          <cell r="C1332" t="str">
            <v>UNIDAD</v>
          </cell>
        </row>
        <row r="1333">
          <cell r="D1333">
            <v>0</v>
          </cell>
        </row>
        <row r="1334">
          <cell r="B1334" t="str">
            <v>CODIGO</v>
          </cell>
        </row>
        <row r="1335">
          <cell r="A1335" t="str">
            <v>CODIGO</v>
          </cell>
          <cell r="B1335" t="str">
            <v>RECURSOS</v>
          </cell>
          <cell r="C1335" t="str">
            <v>UNIDAD</v>
          </cell>
          <cell r="D1335" t="str">
            <v>CANT.</v>
          </cell>
        </row>
        <row r="1336">
          <cell r="B1336" t="str">
            <v>MATERIALES</v>
          </cell>
        </row>
        <row r="1337">
          <cell r="B1337">
            <v>0</v>
          </cell>
          <cell r="C1337">
            <v>0</v>
          </cell>
        </row>
        <row r="1338">
          <cell r="B1338">
            <v>0</v>
          </cell>
          <cell r="C1338">
            <v>0</v>
          </cell>
        </row>
        <row r="1339">
          <cell r="B1339">
            <v>0</v>
          </cell>
          <cell r="C1339">
            <v>0</v>
          </cell>
        </row>
        <row r="1340">
          <cell r="B1340">
            <v>0</v>
          </cell>
          <cell r="C1340">
            <v>0</v>
          </cell>
        </row>
        <row r="1342">
          <cell r="B1342" t="str">
            <v>EQUIPO</v>
          </cell>
        </row>
        <row r="1343">
          <cell r="B1343" t="str">
            <v>HTA MENOR (5% de M. de O.)</v>
          </cell>
        </row>
        <row r="1344">
          <cell r="A1344">
            <v>0</v>
          </cell>
          <cell r="B1344">
            <v>0</v>
          </cell>
          <cell r="C1344">
            <v>0</v>
          </cell>
        </row>
        <row r="1345">
          <cell r="A1345">
            <v>0</v>
          </cell>
          <cell r="B1345">
            <v>0</v>
          </cell>
          <cell r="C1345">
            <v>0</v>
          </cell>
        </row>
        <row r="1346">
          <cell r="A1346">
            <v>0</v>
          </cell>
          <cell r="B1346">
            <v>0</v>
          </cell>
          <cell r="C1346">
            <v>0</v>
          </cell>
        </row>
        <row r="1348">
          <cell r="B1348" t="str">
            <v>MANO DE OBRA</v>
          </cell>
        </row>
        <row r="1349">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4">
          <cell r="B1354" t="str">
            <v>TRANSPORTE</v>
          </cell>
        </row>
        <row r="1356">
          <cell r="A1356">
            <v>0</v>
          </cell>
          <cell r="B1356">
            <v>0</v>
          </cell>
          <cell r="C1356">
            <v>0</v>
          </cell>
        </row>
        <row r="1357">
          <cell r="A1357">
            <v>0</v>
          </cell>
          <cell r="B1357">
            <v>0</v>
          </cell>
          <cell r="C1357">
            <v>0</v>
          </cell>
        </row>
        <row r="1358">
          <cell r="A1358">
            <v>0</v>
          </cell>
          <cell r="B1358">
            <v>0</v>
          </cell>
          <cell r="C1358">
            <v>0</v>
          </cell>
        </row>
        <row r="1363">
          <cell r="A1363" t="str">
            <v>CODIGO</v>
          </cell>
          <cell r="B1363" t="str">
            <v>ITEM</v>
          </cell>
          <cell r="C1363" t="str">
            <v>UNIDAD</v>
          </cell>
        </row>
        <row r="1364">
          <cell r="D1364">
            <v>0</v>
          </cell>
        </row>
        <row r="1365">
          <cell r="B1365" t="str">
            <v>CODIGO</v>
          </cell>
        </row>
        <row r="1366">
          <cell r="A1366" t="str">
            <v>CODIGO</v>
          </cell>
          <cell r="B1366" t="str">
            <v>RECURSOS</v>
          </cell>
          <cell r="C1366" t="str">
            <v>UNIDAD</v>
          </cell>
          <cell r="D1366" t="str">
            <v>CANT.</v>
          </cell>
        </row>
        <row r="1367">
          <cell r="B1367" t="str">
            <v>MATERIALES</v>
          </cell>
        </row>
        <row r="1368">
          <cell r="B1368">
            <v>0</v>
          </cell>
          <cell r="C1368">
            <v>0</v>
          </cell>
        </row>
        <row r="1369">
          <cell r="B1369">
            <v>0</v>
          </cell>
          <cell r="C1369">
            <v>0</v>
          </cell>
        </row>
        <row r="1370">
          <cell r="B1370">
            <v>0</v>
          </cell>
          <cell r="C1370">
            <v>0</v>
          </cell>
        </row>
        <row r="1371">
          <cell r="B1371">
            <v>0</v>
          </cell>
          <cell r="C1371">
            <v>0</v>
          </cell>
        </row>
        <row r="1373">
          <cell r="B1373" t="str">
            <v>EQUIPO</v>
          </cell>
        </row>
        <row r="1374">
          <cell r="B1374" t="str">
            <v>HTA MENOR (5% de M. de O.)</v>
          </cell>
        </row>
        <row r="1375">
          <cell r="A1375">
            <v>0</v>
          </cell>
          <cell r="B1375">
            <v>0</v>
          </cell>
          <cell r="C1375">
            <v>0</v>
          </cell>
        </row>
        <row r="1376">
          <cell r="A1376">
            <v>0</v>
          </cell>
          <cell r="B1376">
            <v>0</v>
          </cell>
          <cell r="C1376">
            <v>0</v>
          </cell>
        </row>
        <row r="1377">
          <cell r="A1377">
            <v>0</v>
          </cell>
          <cell r="B1377">
            <v>0</v>
          </cell>
          <cell r="C1377">
            <v>0</v>
          </cell>
        </row>
        <row r="1379">
          <cell r="B1379" t="str">
            <v>MANO DE OBRA</v>
          </cell>
        </row>
        <row r="1380">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5">
          <cell r="B1385" t="str">
            <v>TRANSPORTE</v>
          </cell>
        </row>
        <row r="1387">
          <cell r="A1387">
            <v>0</v>
          </cell>
          <cell r="B1387">
            <v>0</v>
          </cell>
          <cell r="C1387">
            <v>0</v>
          </cell>
        </row>
        <row r="1388">
          <cell r="A1388">
            <v>0</v>
          </cell>
          <cell r="B1388">
            <v>0</v>
          </cell>
          <cell r="C1388">
            <v>0</v>
          </cell>
        </row>
        <row r="1389">
          <cell r="A1389">
            <v>0</v>
          </cell>
          <cell r="B1389">
            <v>0</v>
          </cell>
          <cell r="C1389">
            <v>0</v>
          </cell>
        </row>
        <row r="1394">
          <cell r="A1394" t="str">
            <v>CODIGO</v>
          </cell>
          <cell r="B1394" t="str">
            <v>ITEM</v>
          </cell>
          <cell r="C1394" t="str">
            <v>UNIDAD</v>
          </cell>
        </row>
        <row r="1395">
          <cell r="D1395">
            <v>0</v>
          </cell>
        </row>
        <row r="1396">
          <cell r="B1396" t="str">
            <v>CODIGO</v>
          </cell>
        </row>
        <row r="1397">
          <cell r="A1397" t="str">
            <v>CODIGO</v>
          </cell>
          <cell r="B1397" t="str">
            <v>RECURSOS</v>
          </cell>
          <cell r="C1397" t="str">
            <v>UNIDAD</v>
          </cell>
          <cell r="D1397" t="str">
            <v>CANT.</v>
          </cell>
        </row>
        <row r="1398">
          <cell r="B1398" t="str">
            <v>MATERIALES</v>
          </cell>
        </row>
        <row r="1399">
          <cell r="B1399">
            <v>0</v>
          </cell>
          <cell r="C1399">
            <v>0</v>
          </cell>
        </row>
        <row r="1400">
          <cell r="B1400">
            <v>0</v>
          </cell>
          <cell r="C1400">
            <v>0</v>
          </cell>
        </row>
        <row r="1401">
          <cell r="B1401">
            <v>0</v>
          </cell>
          <cell r="C1401">
            <v>0</v>
          </cell>
        </row>
        <row r="1402">
          <cell r="B1402">
            <v>0</v>
          </cell>
          <cell r="C1402">
            <v>0</v>
          </cell>
        </row>
        <row r="1404">
          <cell r="B1404" t="str">
            <v>EQUIPO</v>
          </cell>
        </row>
        <row r="1405">
          <cell r="B1405" t="str">
            <v>HTA MENOR (5% de M. de O.)</v>
          </cell>
        </row>
        <row r="1406">
          <cell r="A1406">
            <v>0</v>
          </cell>
          <cell r="B1406">
            <v>0</v>
          </cell>
          <cell r="C1406">
            <v>0</v>
          </cell>
        </row>
        <row r="1407">
          <cell r="A1407">
            <v>0</v>
          </cell>
          <cell r="B1407">
            <v>0</v>
          </cell>
          <cell r="C1407">
            <v>0</v>
          </cell>
        </row>
        <row r="1408">
          <cell r="A1408">
            <v>0</v>
          </cell>
          <cell r="B1408">
            <v>0</v>
          </cell>
          <cell r="C1408">
            <v>0</v>
          </cell>
        </row>
        <row r="1410">
          <cell r="B1410" t="str">
            <v>MANO DE OBRA</v>
          </cell>
        </row>
        <row r="1411">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6">
          <cell r="B1416" t="str">
            <v>TRANSPORTE</v>
          </cell>
        </row>
        <row r="1418">
          <cell r="A1418">
            <v>0</v>
          </cell>
          <cell r="B1418">
            <v>0</v>
          </cell>
          <cell r="C1418">
            <v>0</v>
          </cell>
        </row>
        <row r="1419">
          <cell r="A1419">
            <v>0</v>
          </cell>
          <cell r="B1419">
            <v>0</v>
          </cell>
          <cell r="C1419">
            <v>0</v>
          </cell>
        </row>
        <row r="1420">
          <cell r="A1420">
            <v>0</v>
          </cell>
          <cell r="B1420">
            <v>0</v>
          </cell>
          <cell r="C1420">
            <v>0</v>
          </cell>
        </row>
        <row r="1425">
          <cell r="A1425" t="str">
            <v>CODIGO</v>
          </cell>
          <cell r="B1425" t="str">
            <v>ITEM</v>
          </cell>
          <cell r="C1425" t="str">
            <v>UNIDAD</v>
          </cell>
        </row>
        <row r="1426">
          <cell r="D1426">
            <v>0</v>
          </cell>
        </row>
        <row r="1427">
          <cell r="B1427" t="str">
            <v>CODIGO</v>
          </cell>
        </row>
        <row r="1428">
          <cell r="A1428" t="str">
            <v>CODIGO</v>
          </cell>
          <cell r="B1428" t="str">
            <v>RECURSOS</v>
          </cell>
          <cell r="C1428" t="str">
            <v>UNIDAD</v>
          </cell>
          <cell r="D1428" t="str">
            <v>CANT.</v>
          </cell>
        </row>
        <row r="1429">
          <cell r="B1429" t="str">
            <v>MATERIALES</v>
          </cell>
        </row>
        <row r="1430">
          <cell r="B1430">
            <v>0</v>
          </cell>
          <cell r="C1430">
            <v>0</v>
          </cell>
        </row>
        <row r="1431">
          <cell r="B1431">
            <v>0</v>
          </cell>
          <cell r="C1431">
            <v>0</v>
          </cell>
        </row>
        <row r="1432">
          <cell r="B1432">
            <v>0</v>
          </cell>
          <cell r="C1432">
            <v>0</v>
          </cell>
        </row>
        <row r="1433">
          <cell r="B1433">
            <v>0</v>
          </cell>
          <cell r="C1433">
            <v>0</v>
          </cell>
        </row>
        <row r="1435">
          <cell r="B1435" t="str">
            <v>EQUIPO</v>
          </cell>
        </row>
        <row r="1436">
          <cell r="B1436" t="str">
            <v>HTA MENOR (5% de M. de O.)</v>
          </cell>
        </row>
        <row r="1437">
          <cell r="A1437">
            <v>0</v>
          </cell>
          <cell r="B1437">
            <v>0</v>
          </cell>
          <cell r="C1437">
            <v>0</v>
          </cell>
        </row>
        <row r="1438">
          <cell r="A1438">
            <v>0</v>
          </cell>
          <cell r="B1438">
            <v>0</v>
          </cell>
          <cell r="C1438">
            <v>0</v>
          </cell>
        </row>
        <row r="1439">
          <cell r="A1439">
            <v>0</v>
          </cell>
          <cell r="B1439">
            <v>0</v>
          </cell>
          <cell r="C1439">
            <v>0</v>
          </cell>
        </row>
        <row r="1441">
          <cell r="B1441" t="str">
            <v>MANO DE OBRA</v>
          </cell>
        </row>
        <row r="1442">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7">
          <cell r="B1447" t="str">
            <v>TRANSPORTE</v>
          </cell>
        </row>
        <row r="1449">
          <cell r="A1449">
            <v>0</v>
          </cell>
          <cell r="B1449">
            <v>0</v>
          </cell>
          <cell r="C1449">
            <v>0</v>
          </cell>
        </row>
        <row r="1450">
          <cell r="A1450">
            <v>0</v>
          </cell>
          <cell r="B1450">
            <v>0</v>
          </cell>
          <cell r="C1450">
            <v>0</v>
          </cell>
        </row>
        <row r="1451">
          <cell r="A1451">
            <v>0</v>
          </cell>
          <cell r="B1451">
            <v>0</v>
          </cell>
          <cell r="C1451">
            <v>0</v>
          </cell>
        </row>
        <row r="1456">
          <cell r="A1456" t="str">
            <v>CODIGO</v>
          </cell>
          <cell r="B1456" t="str">
            <v>ITEM</v>
          </cell>
          <cell r="C1456" t="str">
            <v>UNIDAD</v>
          </cell>
        </row>
        <row r="1457">
          <cell r="D1457">
            <v>0</v>
          </cell>
        </row>
        <row r="1458">
          <cell r="B1458" t="str">
            <v>CODIGO</v>
          </cell>
        </row>
        <row r="1459">
          <cell r="A1459" t="str">
            <v>CODIGO</v>
          </cell>
          <cell r="B1459" t="str">
            <v>RECURSOS</v>
          </cell>
          <cell r="C1459" t="str">
            <v>UNIDAD</v>
          </cell>
          <cell r="D1459" t="str">
            <v>CANT.</v>
          </cell>
        </row>
        <row r="1460">
          <cell r="B1460" t="str">
            <v>MATERIALES</v>
          </cell>
        </row>
        <row r="1461">
          <cell r="B1461">
            <v>0</v>
          </cell>
          <cell r="C1461">
            <v>0</v>
          </cell>
        </row>
        <row r="1462">
          <cell r="B1462">
            <v>0</v>
          </cell>
          <cell r="C1462">
            <v>0</v>
          </cell>
        </row>
        <row r="1463">
          <cell r="B1463">
            <v>0</v>
          </cell>
          <cell r="C1463">
            <v>0</v>
          </cell>
        </row>
        <row r="1464">
          <cell r="B1464">
            <v>0</v>
          </cell>
          <cell r="C1464">
            <v>0</v>
          </cell>
        </row>
        <row r="1466">
          <cell r="B1466" t="str">
            <v>EQUIPO</v>
          </cell>
        </row>
        <row r="1467">
          <cell r="B1467" t="str">
            <v>HTA MENOR (5% de M. de O.)</v>
          </cell>
        </row>
        <row r="1468">
          <cell r="A1468">
            <v>0</v>
          </cell>
          <cell r="B1468">
            <v>0</v>
          </cell>
          <cell r="C1468">
            <v>0</v>
          </cell>
        </row>
        <row r="1469">
          <cell r="A1469">
            <v>0</v>
          </cell>
          <cell r="B1469">
            <v>0</v>
          </cell>
          <cell r="C1469">
            <v>0</v>
          </cell>
        </row>
        <row r="1470">
          <cell r="A1470">
            <v>0</v>
          </cell>
          <cell r="B1470">
            <v>0</v>
          </cell>
          <cell r="C1470">
            <v>0</v>
          </cell>
        </row>
        <row r="1472">
          <cell r="B1472" t="str">
            <v>MANO DE OBRA</v>
          </cell>
        </row>
        <row r="1473">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8">
          <cell r="B1478" t="str">
            <v>TRANSPORTE</v>
          </cell>
        </row>
        <row r="1480">
          <cell r="A1480">
            <v>0</v>
          </cell>
          <cell r="B1480">
            <v>0</v>
          </cell>
          <cell r="C1480">
            <v>0</v>
          </cell>
        </row>
        <row r="1481">
          <cell r="A1481">
            <v>0</v>
          </cell>
          <cell r="B1481">
            <v>0</v>
          </cell>
          <cell r="C1481">
            <v>0</v>
          </cell>
        </row>
        <row r="1482">
          <cell r="A1482">
            <v>0</v>
          </cell>
          <cell r="B1482">
            <v>0</v>
          </cell>
          <cell r="C1482">
            <v>0</v>
          </cell>
        </row>
        <row r="1487">
          <cell r="A1487" t="str">
            <v>CODIGO</v>
          </cell>
          <cell r="B1487" t="str">
            <v>ITEM</v>
          </cell>
          <cell r="C1487" t="str">
            <v>UNIDAD</v>
          </cell>
        </row>
        <row r="1488">
          <cell r="D1488">
            <v>0</v>
          </cell>
        </row>
        <row r="1489">
          <cell r="B1489" t="str">
            <v>CODIGO</v>
          </cell>
        </row>
        <row r="1490">
          <cell r="A1490" t="str">
            <v>CODIGO</v>
          </cell>
          <cell r="B1490" t="str">
            <v>RECURSOS</v>
          </cell>
          <cell r="C1490" t="str">
            <v>UNIDAD</v>
          </cell>
          <cell r="D1490" t="str">
            <v>CANT.</v>
          </cell>
        </row>
        <row r="1491">
          <cell r="B1491" t="str">
            <v>MATERIALES</v>
          </cell>
        </row>
        <row r="1492">
          <cell r="B1492">
            <v>0</v>
          </cell>
          <cell r="C1492">
            <v>0</v>
          </cell>
        </row>
        <row r="1493">
          <cell r="B1493">
            <v>0</v>
          </cell>
          <cell r="C1493">
            <v>0</v>
          </cell>
        </row>
        <row r="1494">
          <cell r="B1494">
            <v>0</v>
          </cell>
          <cell r="C1494">
            <v>0</v>
          </cell>
        </row>
        <row r="1495">
          <cell r="B1495">
            <v>0</v>
          </cell>
          <cell r="C1495">
            <v>0</v>
          </cell>
        </row>
        <row r="1497">
          <cell r="B1497" t="str">
            <v>EQUIPO</v>
          </cell>
        </row>
        <row r="1498">
          <cell r="B1498" t="str">
            <v>HTA MENOR (5% de M. de O.)</v>
          </cell>
        </row>
        <row r="1499">
          <cell r="A1499">
            <v>0</v>
          </cell>
          <cell r="B1499">
            <v>0</v>
          </cell>
          <cell r="C1499">
            <v>0</v>
          </cell>
        </row>
        <row r="1500">
          <cell r="A1500">
            <v>0</v>
          </cell>
          <cell r="B1500">
            <v>0</v>
          </cell>
          <cell r="C1500">
            <v>0</v>
          </cell>
        </row>
        <row r="1501">
          <cell r="A1501">
            <v>0</v>
          </cell>
          <cell r="B1501">
            <v>0</v>
          </cell>
          <cell r="C1501">
            <v>0</v>
          </cell>
        </row>
        <row r="1503">
          <cell r="B1503" t="str">
            <v>MANO DE OBRA</v>
          </cell>
        </row>
        <row r="1504">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9">
          <cell r="B1509" t="str">
            <v>TRANSPORTE</v>
          </cell>
        </row>
        <row r="1511">
          <cell r="A1511">
            <v>0</v>
          </cell>
          <cell r="B1511">
            <v>0</v>
          </cell>
          <cell r="C1511">
            <v>0</v>
          </cell>
        </row>
        <row r="1512">
          <cell r="A1512">
            <v>0</v>
          </cell>
          <cell r="B1512">
            <v>0</v>
          </cell>
          <cell r="C1512">
            <v>0</v>
          </cell>
        </row>
        <row r="1513">
          <cell r="A1513">
            <v>0</v>
          </cell>
          <cell r="B1513">
            <v>0</v>
          </cell>
          <cell r="C1513">
            <v>0</v>
          </cell>
        </row>
        <row r="1518">
          <cell r="A1518" t="str">
            <v>CODIGO</v>
          </cell>
          <cell r="B1518" t="str">
            <v>ITEM</v>
          </cell>
          <cell r="C1518" t="str">
            <v>UNIDAD</v>
          </cell>
        </row>
        <row r="1519">
          <cell r="D1519">
            <v>0</v>
          </cell>
        </row>
        <row r="1520">
          <cell r="B1520" t="str">
            <v>CODIGO</v>
          </cell>
        </row>
        <row r="1521">
          <cell r="A1521" t="str">
            <v>CODIGO</v>
          </cell>
          <cell r="B1521" t="str">
            <v>RECURSOS</v>
          </cell>
          <cell r="C1521" t="str">
            <v>UNIDAD</v>
          </cell>
          <cell r="D1521" t="str">
            <v>CANT.</v>
          </cell>
        </row>
        <row r="1522">
          <cell r="B1522" t="str">
            <v>MATERIALES</v>
          </cell>
        </row>
        <row r="1523">
          <cell r="B1523">
            <v>0</v>
          </cell>
          <cell r="C1523">
            <v>0</v>
          </cell>
        </row>
        <row r="1524">
          <cell r="B1524">
            <v>0</v>
          </cell>
          <cell r="C1524">
            <v>0</v>
          </cell>
        </row>
        <row r="1525">
          <cell r="B1525">
            <v>0</v>
          </cell>
          <cell r="C1525">
            <v>0</v>
          </cell>
        </row>
        <row r="1526">
          <cell r="B1526">
            <v>0</v>
          </cell>
          <cell r="C1526">
            <v>0</v>
          </cell>
        </row>
        <row r="1528">
          <cell r="B1528" t="str">
            <v>EQUIPO</v>
          </cell>
        </row>
        <row r="1529">
          <cell r="B1529" t="str">
            <v>HTA MENOR (5% de M. de O.)</v>
          </cell>
        </row>
        <row r="1530">
          <cell r="A1530">
            <v>0</v>
          </cell>
          <cell r="B1530">
            <v>0</v>
          </cell>
          <cell r="C1530">
            <v>0</v>
          </cell>
        </row>
        <row r="1531">
          <cell r="A1531">
            <v>0</v>
          </cell>
          <cell r="B1531">
            <v>0</v>
          </cell>
          <cell r="C1531">
            <v>0</v>
          </cell>
        </row>
        <row r="1532">
          <cell r="A1532">
            <v>0</v>
          </cell>
          <cell r="B1532">
            <v>0</v>
          </cell>
          <cell r="C1532">
            <v>0</v>
          </cell>
        </row>
        <row r="1534">
          <cell r="B1534" t="str">
            <v>MANO DE OBRA</v>
          </cell>
        </row>
        <row r="1535">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40">
          <cell r="B1540" t="str">
            <v>TRANSPORTE</v>
          </cell>
        </row>
        <row r="1542">
          <cell r="A1542">
            <v>0</v>
          </cell>
          <cell r="B1542">
            <v>0</v>
          </cell>
          <cell r="C1542">
            <v>0</v>
          </cell>
        </row>
        <row r="1543">
          <cell r="A1543">
            <v>0</v>
          </cell>
          <cell r="B1543">
            <v>0</v>
          </cell>
          <cell r="C1543">
            <v>0</v>
          </cell>
        </row>
        <row r="1544">
          <cell r="A1544">
            <v>0</v>
          </cell>
          <cell r="B1544">
            <v>0</v>
          </cell>
          <cell r="C1544">
            <v>0</v>
          </cell>
        </row>
        <row r="1549">
          <cell r="A1549" t="str">
            <v>CODIGO</v>
          </cell>
          <cell r="B1549" t="str">
            <v>ITEM</v>
          </cell>
          <cell r="C1549" t="str">
            <v>UNIDAD</v>
          </cell>
        </row>
        <row r="1550">
          <cell r="D1550">
            <v>0</v>
          </cell>
        </row>
        <row r="1551">
          <cell r="B1551" t="str">
            <v>CODIGO</v>
          </cell>
        </row>
        <row r="1552">
          <cell r="A1552" t="str">
            <v>CODIGO</v>
          </cell>
          <cell r="B1552" t="str">
            <v>RECURSOS</v>
          </cell>
          <cell r="C1552" t="str">
            <v>UNIDAD</v>
          </cell>
          <cell r="D1552" t="str">
            <v>CANT.</v>
          </cell>
        </row>
        <row r="1553">
          <cell r="B1553" t="str">
            <v>MATERIALES</v>
          </cell>
        </row>
        <row r="1554">
          <cell r="B1554">
            <v>0</v>
          </cell>
          <cell r="C1554">
            <v>0</v>
          </cell>
        </row>
        <row r="1555">
          <cell r="B1555">
            <v>0</v>
          </cell>
          <cell r="C1555">
            <v>0</v>
          </cell>
        </row>
        <row r="1556">
          <cell r="B1556">
            <v>0</v>
          </cell>
          <cell r="C1556">
            <v>0</v>
          </cell>
        </row>
        <row r="1557">
          <cell r="B1557">
            <v>0</v>
          </cell>
          <cell r="C1557">
            <v>0</v>
          </cell>
        </row>
        <row r="1559">
          <cell r="B1559" t="str">
            <v>EQUIPO</v>
          </cell>
        </row>
        <row r="1560">
          <cell r="B1560" t="str">
            <v>HTA MENOR (5% de M. de O.)</v>
          </cell>
        </row>
        <row r="1561">
          <cell r="A1561">
            <v>0</v>
          </cell>
          <cell r="B1561">
            <v>0</v>
          </cell>
          <cell r="C1561">
            <v>0</v>
          </cell>
        </row>
        <row r="1562">
          <cell r="A1562">
            <v>0</v>
          </cell>
          <cell r="B1562">
            <v>0</v>
          </cell>
          <cell r="C1562">
            <v>0</v>
          </cell>
        </row>
        <row r="1563">
          <cell r="A1563">
            <v>0</v>
          </cell>
          <cell r="B1563">
            <v>0</v>
          </cell>
          <cell r="C1563">
            <v>0</v>
          </cell>
        </row>
        <row r="1565">
          <cell r="B1565" t="str">
            <v>MANO DE OBRA</v>
          </cell>
        </row>
        <row r="1566">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1">
          <cell r="B1571" t="str">
            <v>TRANSPORTE</v>
          </cell>
        </row>
        <row r="1573">
          <cell r="A1573">
            <v>0</v>
          </cell>
          <cell r="B1573">
            <v>0</v>
          </cell>
          <cell r="C1573">
            <v>0</v>
          </cell>
        </row>
        <row r="1574">
          <cell r="A1574">
            <v>0</v>
          </cell>
          <cell r="B1574">
            <v>0</v>
          </cell>
          <cell r="C1574">
            <v>0</v>
          </cell>
        </row>
        <row r="1575">
          <cell r="A1575">
            <v>0</v>
          </cell>
          <cell r="B1575">
            <v>0</v>
          </cell>
          <cell r="C1575">
            <v>0</v>
          </cell>
        </row>
        <row r="1580">
          <cell r="A1580" t="str">
            <v>CODIGO</v>
          </cell>
          <cell r="B1580" t="str">
            <v>ITEM</v>
          </cell>
          <cell r="C1580" t="str">
            <v>UNIDAD</v>
          </cell>
        </row>
        <row r="1581">
          <cell r="D1581">
            <v>0</v>
          </cell>
        </row>
        <row r="1582">
          <cell r="B1582" t="str">
            <v>CODIGO</v>
          </cell>
        </row>
        <row r="1583">
          <cell r="A1583" t="str">
            <v>CODIGO</v>
          </cell>
          <cell r="B1583" t="str">
            <v>RECURSOS</v>
          </cell>
          <cell r="C1583" t="str">
            <v>UNIDAD</v>
          </cell>
          <cell r="D1583" t="str">
            <v>CANT.</v>
          </cell>
        </row>
        <row r="1584">
          <cell r="B1584" t="str">
            <v>MATERIALES</v>
          </cell>
        </row>
        <row r="1585">
          <cell r="B1585">
            <v>0</v>
          </cell>
          <cell r="C1585">
            <v>0</v>
          </cell>
        </row>
        <row r="1586">
          <cell r="B1586">
            <v>0</v>
          </cell>
          <cell r="C1586">
            <v>0</v>
          </cell>
        </row>
        <row r="1587">
          <cell r="B1587">
            <v>0</v>
          </cell>
          <cell r="C1587">
            <v>0</v>
          </cell>
        </row>
        <row r="1588">
          <cell r="B1588">
            <v>0</v>
          </cell>
          <cell r="C1588">
            <v>0</v>
          </cell>
        </row>
        <row r="1590">
          <cell r="B1590" t="str">
            <v>EQUIPO</v>
          </cell>
        </row>
        <row r="1591">
          <cell r="B1591" t="str">
            <v>HTA MENOR (5% de M. de O.)</v>
          </cell>
        </row>
        <row r="1592">
          <cell r="A1592">
            <v>0</v>
          </cell>
          <cell r="B1592">
            <v>0</v>
          </cell>
          <cell r="C1592">
            <v>0</v>
          </cell>
        </row>
        <row r="1593">
          <cell r="A1593">
            <v>0</v>
          </cell>
          <cell r="B1593">
            <v>0</v>
          </cell>
          <cell r="C1593">
            <v>0</v>
          </cell>
        </row>
        <row r="1594">
          <cell r="A1594">
            <v>0</v>
          </cell>
          <cell r="B1594">
            <v>0</v>
          </cell>
          <cell r="C1594">
            <v>0</v>
          </cell>
        </row>
        <row r="1596">
          <cell r="B1596" t="str">
            <v>MANO DE OBRA</v>
          </cell>
        </row>
        <row r="1597">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2">
          <cell r="B1602" t="str">
            <v>TRANSPORTE</v>
          </cell>
        </row>
        <row r="1604">
          <cell r="A1604">
            <v>0</v>
          </cell>
          <cell r="B1604">
            <v>0</v>
          </cell>
          <cell r="C1604">
            <v>0</v>
          </cell>
        </row>
        <row r="1605">
          <cell r="A1605">
            <v>0</v>
          </cell>
          <cell r="B1605">
            <v>0</v>
          </cell>
          <cell r="C1605">
            <v>0</v>
          </cell>
        </row>
        <row r="1606">
          <cell r="A1606">
            <v>0</v>
          </cell>
          <cell r="B1606">
            <v>0</v>
          </cell>
          <cell r="C1606">
            <v>0</v>
          </cell>
        </row>
        <row r="1611">
          <cell r="A1611" t="str">
            <v>CODIGO</v>
          </cell>
          <cell r="B1611" t="str">
            <v>ITEM</v>
          </cell>
          <cell r="C1611" t="str">
            <v>UNIDAD</v>
          </cell>
        </row>
        <row r="1612">
          <cell r="D1612">
            <v>0</v>
          </cell>
        </row>
        <row r="1613">
          <cell r="B1613" t="str">
            <v>CODIGO</v>
          </cell>
        </row>
        <row r="1614">
          <cell r="A1614" t="str">
            <v>CODIGO</v>
          </cell>
          <cell r="B1614" t="str">
            <v>RECURSOS</v>
          </cell>
          <cell r="C1614" t="str">
            <v>UNIDAD</v>
          </cell>
          <cell r="D1614" t="str">
            <v>CANT.</v>
          </cell>
        </row>
        <row r="1615">
          <cell r="B1615" t="str">
            <v>MATERIALES</v>
          </cell>
        </row>
        <row r="1616">
          <cell r="B1616">
            <v>0</v>
          </cell>
          <cell r="C1616">
            <v>0</v>
          </cell>
        </row>
        <row r="1617">
          <cell r="B1617">
            <v>0</v>
          </cell>
          <cell r="C1617">
            <v>0</v>
          </cell>
        </row>
        <row r="1618">
          <cell r="B1618">
            <v>0</v>
          </cell>
          <cell r="C1618">
            <v>0</v>
          </cell>
        </row>
        <row r="1619">
          <cell r="B1619">
            <v>0</v>
          </cell>
          <cell r="C1619">
            <v>0</v>
          </cell>
        </row>
        <row r="1621">
          <cell r="B1621" t="str">
            <v>EQUIPO</v>
          </cell>
        </row>
        <row r="1622">
          <cell r="B1622" t="str">
            <v>HTA MENOR (5% de M. de O.)</v>
          </cell>
        </row>
        <row r="1623">
          <cell r="A1623">
            <v>0</v>
          </cell>
          <cell r="B1623">
            <v>0</v>
          </cell>
          <cell r="C1623">
            <v>0</v>
          </cell>
        </row>
        <row r="1624">
          <cell r="A1624">
            <v>0</v>
          </cell>
          <cell r="B1624">
            <v>0</v>
          </cell>
          <cell r="C1624">
            <v>0</v>
          </cell>
        </row>
        <row r="1625">
          <cell r="A1625">
            <v>0</v>
          </cell>
          <cell r="B1625">
            <v>0</v>
          </cell>
          <cell r="C1625">
            <v>0</v>
          </cell>
        </row>
        <row r="1627">
          <cell r="B1627" t="str">
            <v>MANO DE OBRA</v>
          </cell>
        </row>
        <row r="1628">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3">
          <cell r="B1633" t="str">
            <v>TRANSPORTE</v>
          </cell>
        </row>
        <row r="1635">
          <cell r="A1635">
            <v>0</v>
          </cell>
          <cell r="B1635">
            <v>0</v>
          </cell>
          <cell r="C1635">
            <v>0</v>
          </cell>
        </row>
        <row r="1636">
          <cell r="A1636">
            <v>0</v>
          </cell>
          <cell r="B1636">
            <v>0</v>
          </cell>
          <cell r="C1636">
            <v>0</v>
          </cell>
        </row>
        <row r="1637">
          <cell r="A1637">
            <v>0</v>
          </cell>
          <cell r="B1637">
            <v>0</v>
          </cell>
          <cell r="C1637">
            <v>0</v>
          </cell>
        </row>
        <row r="1642">
          <cell r="A1642" t="str">
            <v>CODIGO</v>
          </cell>
          <cell r="B1642" t="str">
            <v>ITEM</v>
          </cell>
          <cell r="C1642" t="str">
            <v>UNIDAD</v>
          </cell>
        </row>
        <row r="1643">
          <cell r="D1643">
            <v>0</v>
          </cell>
        </row>
        <row r="1644">
          <cell r="B1644" t="str">
            <v>CODIGO</v>
          </cell>
        </row>
        <row r="1645">
          <cell r="A1645" t="str">
            <v>CODIGO</v>
          </cell>
          <cell r="B1645" t="str">
            <v>RECURSOS</v>
          </cell>
          <cell r="C1645" t="str">
            <v>UNIDAD</v>
          </cell>
          <cell r="D1645" t="str">
            <v>CANT.</v>
          </cell>
        </row>
        <row r="1646">
          <cell r="B1646" t="str">
            <v>MATERIALES</v>
          </cell>
        </row>
        <row r="1647">
          <cell r="B1647">
            <v>0</v>
          </cell>
          <cell r="C1647">
            <v>0</v>
          </cell>
        </row>
        <row r="1648">
          <cell r="B1648">
            <v>0</v>
          </cell>
          <cell r="C1648">
            <v>0</v>
          </cell>
        </row>
        <row r="1649">
          <cell r="B1649">
            <v>0</v>
          </cell>
          <cell r="C1649">
            <v>0</v>
          </cell>
        </row>
        <row r="1650">
          <cell r="B1650">
            <v>0</v>
          </cell>
          <cell r="C1650">
            <v>0</v>
          </cell>
        </row>
        <row r="1652">
          <cell r="B1652" t="str">
            <v>EQUIPO</v>
          </cell>
        </row>
        <row r="1653">
          <cell r="B1653" t="str">
            <v>HTA MENOR (5% de M. de O.)</v>
          </cell>
        </row>
        <row r="1654">
          <cell r="A1654">
            <v>0</v>
          </cell>
          <cell r="B1654">
            <v>0</v>
          </cell>
          <cell r="C1654">
            <v>0</v>
          </cell>
        </row>
        <row r="1655">
          <cell r="A1655">
            <v>0</v>
          </cell>
          <cell r="B1655">
            <v>0</v>
          </cell>
          <cell r="C1655">
            <v>0</v>
          </cell>
        </row>
        <row r="1656">
          <cell r="A1656">
            <v>0</v>
          </cell>
          <cell r="B1656">
            <v>0</v>
          </cell>
          <cell r="C1656">
            <v>0</v>
          </cell>
        </row>
        <row r="1658">
          <cell r="B1658" t="str">
            <v>MANO DE OBRA</v>
          </cell>
        </row>
        <row r="1659">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4">
          <cell r="B1664" t="str">
            <v>TRANSPORTE</v>
          </cell>
        </row>
        <row r="1666">
          <cell r="A1666">
            <v>0</v>
          </cell>
          <cell r="B1666">
            <v>0</v>
          </cell>
          <cell r="C1666">
            <v>0</v>
          </cell>
        </row>
        <row r="1667">
          <cell r="A1667">
            <v>0</v>
          </cell>
          <cell r="B1667">
            <v>0</v>
          </cell>
          <cell r="C1667">
            <v>0</v>
          </cell>
        </row>
        <row r="1668">
          <cell r="A1668">
            <v>0</v>
          </cell>
          <cell r="B1668">
            <v>0</v>
          </cell>
          <cell r="C1668">
            <v>0</v>
          </cell>
        </row>
        <row r="1673">
          <cell r="A1673" t="str">
            <v>CODIGO</v>
          </cell>
          <cell r="B1673" t="str">
            <v>ITEM</v>
          </cell>
          <cell r="C1673" t="str">
            <v>UNIDAD</v>
          </cell>
        </row>
        <row r="1674">
          <cell r="D1674">
            <v>0</v>
          </cell>
        </row>
        <row r="1675">
          <cell r="B1675" t="str">
            <v>CODIGO</v>
          </cell>
        </row>
        <row r="1676">
          <cell r="A1676" t="str">
            <v>CODIGO</v>
          </cell>
          <cell r="B1676" t="str">
            <v>RECURSOS</v>
          </cell>
          <cell r="C1676" t="str">
            <v>UNIDAD</v>
          </cell>
          <cell r="D1676" t="str">
            <v>CANT.</v>
          </cell>
        </row>
        <row r="1677">
          <cell r="B1677" t="str">
            <v>MATERIALES</v>
          </cell>
        </row>
        <row r="1678">
          <cell r="B1678">
            <v>0</v>
          </cell>
          <cell r="C1678">
            <v>0</v>
          </cell>
        </row>
        <row r="1679">
          <cell r="B1679">
            <v>0</v>
          </cell>
          <cell r="C1679">
            <v>0</v>
          </cell>
        </row>
        <row r="1680">
          <cell r="B1680">
            <v>0</v>
          </cell>
          <cell r="C1680">
            <v>0</v>
          </cell>
        </row>
        <row r="1681">
          <cell r="B1681">
            <v>0</v>
          </cell>
          <cell r="C1681">
            <v>0</v>
          </cell>
        </row>
        <row r="1683">
          <cell r="B1683" t="str">
            <v>EQUIPO</v>
          </cell>
        </row>
        <row r="1684">
          <cell r="B1684" t="str">
            <v>HTA MENOR (5% de M. de O.)</v>
          </cell>
        </row>
        <row r="1685">
          <cell r="A1685">
            <v>0</v>
          </cell>
          <cell r="B1685">
            <v>0</v>
          </cell>
          <cell r="C1685">
            <v>0</v>
          </cell>
        </row>
        <row r="1686">
          <cell r="A1686">
            <v>0</v>
          </cell>
          <cell r="B1686">
            <v>0</v>
          </cell>
          <cell r="C1686">
            <v>0</v>
          </cell>
        </row>
        <row r="1687">
          <cell r="A1687">
            <v>0</v>
          </cell>
          <cell r="B1687">
            <v>0</v>
          </cell>
          <cell r="C1687">
            <v>0</v>
          </cell>
        </row>
        <row r="1689">
          <cell r="B1689" t="str">
            <v>MANO DE OBRA</v>
          </cell>
        </row>
        <row r="1690">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5">
          <cell r="B1695" t="str">
            <v>TRANSPORTE</v>
          </cell>
        </row>
        <row r="1697">
          <cell r="A1697">
            <v>0</v>
          </cell>
          <cell r="B1697">
            <v>0</v>
          </cell>
          <cell r="C1697">
            <v>0</v>
          </cell>
        </row>
        <row r="1698">
          <cell r="A1698">
            <v>0</v>
          </cell>
          <cell r="B1698">
            <v>0</v>
          </cell>
          <cell r="C1698">
            <v>0</v>
          </cell>
        </row>
        <row r="1699">
          <cell r="A1699">
            <v>0</v>
          </cell>
          <cell r="B1699">
            <v>0</v>
          </cell>
          <cell r="C1699">
            <v>0</v>
          </cell>
        </row>
        <row r="1705">
          <cell r="A1705" t="str">
            <v>CODIGO</v>
          </cell>
          <cell r="B1705" t="str">
            <v>ITEM</v>
          </cell>
          <cell r="C1705" t="str">
            <v>UNIDAD</v>
          </cell>
        </row>
        <row r="1706">
          <cell r="D1706">
            <v>0</v>
          </cell>
        </row>
        <row r="1707">
          <cell r="B1707" t="str">
            <v>CODIGO</v>
          </cell>
        </row>
        <row r="1708">
          <cell r="A1708" t="str">
            <v>CODIGO</v>
          </cell>
          <cell r="B1708" t="str">
            <v>RECURSOS</v>
          </cell>
          <cell r="C1708" t="str">
            <v>UNIDAD</v>
          </cell>
          <cell r="D1708" t="str">
            <v>CANT.</v>
          </cell>
        </row>
        <row r="1709">
          <cell r="B1709" t="str">
            <v>MATERIALES</v>
          </cell>
        </row>
        <row r="1710">
          <cell r="B1710">
            <v>0</v>
          </cell>
          <cell r="C1710">
            <v>0</v>
          </cell>
        </row>
        <row r="1711">
          <cell r="B1711">
            <v>0</v>
          </cell>
          <cell r="C1711">
            <v>0</v>
          </cell>
        </row>
        <row r="1712">
          <cell r="B1712">
            <v>0</v>
          </cell>
          <cell r="C1712">
            <v>0</v>
          </cell>
        </row>
        <row r="1713">
          <cell r="B1713">
            <v>0</v>
          </cell>
          <cell r="C1713">
            <v>0</v>
          </cell>
        </row>
        <row r="1715">
          <cell r="B1715" t="str">
            <v>EQUIPO</v>
          </cell>
        </row>
        <row r="1716">
          <cell r="B1716" t="str">
            <v>HTA MENOR (5% de M. de O.)</v>
          </cell>
        </row>
        <row r="1717">
          <cell r="A1717">
            <v>0</v>
          </cell>
          <cell r="B1717">
            <v>0</v>
          </cell>
          <cell r="C1717">
            <v>0</v>
          </cell>
        </row>
        <row r="1718">
          <cell r="A1718">
            <v>0</v>
          </cell>
          <cell r="B1718">
            <v>0</v>
          </cell>
          <cell r="C1718">
            <v>0</v>
          </cell>
        </row>
        <row r="1719">
          <cell r="A1719">
            <v>0</v>
          </cell>
          <cell r="B1719">
            <v>0</v>
          </cell>
          <cell r="C1719">
            <v>0</v>
          </cell>
        </row>
        <row r="1721">
          <cell r="B1721" t="str">
            <v>MANO DE OBRA</v>
          </cell>
        </row>
        <row r="1722">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7">
          <cell r="B1727" t="str">
            <v>TRANSPORTE</v>
          </cell>
        </row>
        <row r="1729">
          <cell r="A1729">
            <v>0</v>
          </cell>
          <cell r="B1729">
            <v>0</v>
          </cell>
          <cell r="C1729">
            <v>0</v>
          </cell>
        </row>
        <row r="1730">
          <cell r="A1730">
            <v>0</v>
          </cell>
          <cell r="B1730">
            <v>0</v>
          </cell>
          <cell r="C1730">
            <v>0</v>
          </cell>
        </row>
        <row r="1731">
          <cell r="A1731">
            <v>0</v>
          </cell>
          <cell r="B1731">
            <v>0</v>
          </cell>
          <cell r="C1731">
            <v>0</v>
          </cell>
        </row>
        <row r="1736">
          <cell r="A1736" t="str">
            <v>CODIGO</v>
          </cell>
          <cell r="B1736" t="str">
            <v>ITEM</v>
          </cell>
          <cell r="C1736" t="str">
            <v>UNIDAD</v>
          </cell>
        </row>
        <row r="1737">
          <cell r="D1737">
            <v>0</v>
          </cell>
        </row>
        <row r="1738">
          <cell r="B1738" t="str">
            <v>CODIGO</v>
          </cell>
        </row>
        <row r="1739">
          <cell r="A1739" t="str">
            <v>CODIGO</v>
          </cell>
          <cell r="B1739" t="str">
            <v>RECURSOS</v>
          </cell>
          <cell r="C1739" t="str">
            <v>UNIDAD</v>
          </cell>
          <cell r="D1739" t="str">
            <v>CANT.</v>
          </cell>
        </row>
        <row r="1740">
          <cell r="B1740" t="str">
            <v>MATERIALES</v>
          </cell>
        </row>
        <row r="1741">
          <cell r="B1741">
            <v>0</v>
          </cell>
          <cell r="C1741">
            <v>0</v>
          </cell>
        </row>
        <row r="1742">
          <cell r="B1742">
            <v>0</v>
          </cell>
          <cell r="C1742">
            <v>0</v>
          </cell>
        </row>
        <row r="1743">
          <cell r="B1743">
            <v>0</v>
          </cell>
          <cell r="C1743">
            <v>0</v>
          </cell>
        </row>
        <row r="1744">
          <cell r="B1744">
            <v>0</v>
          </cell>
          <cell r="C1744">
            <v>0</v>
          </cell>
        </row>
        <row r="1746">
          <cell r="B1746" t="str">
            <v>EQUIPO</v>
          </cell>
        </row>
        <row r="1747">
          <cell r="B1747" t="str">
            <v>HTA MENOR (5% de M. de O.)</v>
          </cell>
        </row>
        <row r="1748">
          <cell r="A1748">
            <v>0</v>
          </cell>
          <cell r="B1748">
            <v>0</v>
          </cell>
          <cell r="C1748">
            <v>0</v>
          </cell>
        </row>
        <row r="1749">
          <cell r="A1749">
            <v>0</v>
          </cell>
          <cell r="B1749">
            <v>0</v>
          </cell>
          <cell r="C1749">
            <v>0</v>
          </cell>
        </row>
        <row r="1750">
          <cell r="A1750">
            <v>0</v>
          </cell>
          <cell r="B1750">
            <v>0</v>
          </cell>
          <cell r="C1750">
            <v>0</v>
          </cell>
        </row>
        <row r="1752">
          <cell r="B1752" t="str">
            <v>MANO DE OBRA</v>
          </cell>
        </row>
        <row r="1753">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8">
          <cell r="B1758" t="str">
            <v>TRANSPORTE</v>
          </cell>
        </row>
        <row r="1760">
          <cell r="A1760">
            <v>0</v>
          </cell>
          <cell r="B1760">
            <v>0</v>
          </cell>
          <cell r="C1760">
            <v>0</v>
          </cell>
        </row>
        <row r="1761">
          <cell r="A1761">
            <v>0</v>
          </cell>
          <cell r="B1761">
            <v>0</v>
          </cell>
          <cell r="C1761">
            <v>0</v>
          </cell>
        </row>
        <row r="1762">
          <cell r="A1762">
            <v>0</v>
          </cell>
          <cell r="B1762">
            <v>0</v>
          </cell>
          <cell r="C1762">
            <v>0</v>
          </cell>
        </row>
        <row r="1767">
          <cell r="A1767" t="str">
            <v>CODIGO</v>
          </cell>
          <cell r="B1767" t="str">
            <v>ITEM</v>
          </cell>
          <cell r="C1767" t="str">
            <v>UNIDAD</v>
          </cell>
        </row>
        <row r="1768">
          <cell r="D1768">
            <v>0</v>
          </cell>
        </row>
        <row r="1769">
          <cell r="B1769" t="str">
            <v>CODIGO</v>
          </cell>
        </row>
        <row r="1770">
          <cell r="A1770" t="str">
            <v>CODIGO</v>
          </cell>
          <cell r="B1770" t="str">
            <v>RECURSOS</v>
          </cell>
          <cell r="C1770" t="str">
            <v>UNIDAD</v>
          </cell>
          <cell r="D1770" t="str">
            <v>CANT.</v>
          </cell>
        </row>
        <row r="1771">
          <cell r="B1771" t="str">
            <v>MATERIALES</v>
          </cell>
        </row>
        <row r="1772">
          <cell r="B1772">
            <v>0</v>
          </cell>
          <cell r="C1772">
            <v>0</v>
          </cell>
        </row>
        <row r="1773">
          <cell r="B1773">
            <v>0</v>
          </cell>
          <cell r="C1773">
            <v>0</v>
          </cell>
        </row>
        <row r="1774">
          <cell r="B1774">
            <v>0</v>
          </cell>
          <cell r="C1774">
            <v>0</v>
          </cell>
        </row>
        <row r="1775">
          <cell r="B1775">
            <v>0</v>
          </cell>
          <cell r="C1775">
            <v>0</v>
          </cell>
        </row>
        <row r="1777">
          <cell r="B1777" t="str">
            <v>EQUIPO</v>
          </cell>
        </row>
        <row r="1778">
          <cell r="B1778" t="str">
            <v>HTA MENOR (5% de M. de O.)</v>
          </cell>
        </row>
        <row r="1779">
          <cell r="A1779">
            <v>0</v>
          </cell>
          <cell r="B1779">
            <v>0</v>
          </cell>
          <cell r="C1779">
            <v>0</v>
          </cell>
        </row>
        <row r="1780">
          <cell r="A1780">
            <v>0</v>
          </cell>
          <cell r="B1780">
            <v>0</v>
          </cell>
          <cell r="C1780">
            <v>0</v>
          </cell>
        </row>
        <row r="1781">
          <cell r="A1781">
            <v>0</v>
          </cell>
          <cell r="B1781">
            <v>0</v>
          </cell>
          <cell r="C1781">
            <v>0</v>
          </cell>
        </row>
        <row r="1783">
          <cell r="B1783" t="str">
            <v>MANO DE OBRA</v>
          </cell>
        </row>
        <row r="1784">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9">
          <cell r="B1789" t="str">
            <v>TRANSPORTE</v>
          </cell>
        </row>
        <row r="1791">
          <cell r="A1791">
            <v>0</v>
          </cell>
          <cell r="B1791">
            <v>0</v>
          </cell>
          <cell r="C1791">
            <v>0</v>
          </cell>
        </row>
        <row r="1792">
          <cell r="A1792">
            <v>0</v>
          </cell>
          <cell r="B1792">
            <v>0</v>
          </cell>
          <cell r="C1792">
            <v>0</v>
          </cell>
        </row>
        <row r="1793">
          <cell r="A1793">
            <v>0</v>
          </cell>
          <cell r="B1793">
            <v>0</v>
          </cell>
          <cell r="C1793">
            <v>0</v>
          </cell>
        </row>
        <row r="1798">
          <cell r="A1798" t="str">
            <v>CODIGO</v>
          </cell>
          <cell r="B1798" t="str">
            <v>ITEM</v>
          </cell>
          <cell r="C1798" t="str">
            <v>UNIDAD</v>
          </cell>
        </row>
        <row r="1799">
          <cell r="D1799">
            <v>0</v>
          </cell>
        </row>
        <row r="1800">
          <cell r="B1800" t="str">
            <v>CODIGO</v>
          </cell>
        </row>
        <row r="1801">
          <cell r="A1801" t="str">
            <v>CODIGO</v>
          </cell>
          <cell r="B1801" t="str">
            <v>RECURSOS</v>
          </cell>
          <cell r="C1801" t="str">
            <v>UNIDAD</v>
          </cell>
          <cell r="D1801" t="str">
            <v>CANT.</v>
          </cell>
        </row>
        <row r="1802">
          <cell r="B1802" t="str">
            <v>MATERIALES</v>
          </cell>
        </row>
        <row r="1803">
          <cell r="B1803">
            <v>0</v>
          </cell>
          <cell r="C1803">
            <v>0</v>
          </cell>
        </row>
        <row r="1804">
          <cell r="B1804">
            <v>0</v>
          </cell>
          <cell r="C1804">
            <v>0</v>
          </cell>
        </row>
        <row r="1805">
          <cell r="B1805">
            <v>0</v>
          </cell>
          <cell r="C1805">
            <v>0</v>
          </cell>
        </row>
        <row r="1806">
          <cell r="B1806">
            <v>0</v>
          </cell>
          <cell r="C1806">
            <v>0</v>
          </cell>
        </row>
        <row r="1808">
          <cell r="B1808" t="str">
            <v>EQUIPO</v>
          </cell>
        </row>
        <row r="1809">
          <cell r="B1809" t="str">
            <v>HTA MENOR (5% de M. de O.)</v>
          </cell>
        </row>
        <row r="1810">
          <cell r="A1810">
            <v>0</v>
          </cell>
          <cell r="B1810">
            <v>0</v>
          </cell>
          <cell r="C1810">
            <v>0</v>
          </cell>
        </row>
        <row r="1811">
          <cell r="A1811">
            <v>0</v>
          </cell>
          <cell r="B1811">
            <v>0</v>
          </cell>
          <cell r="C1811">
            <v>0</v>
          </cell>
        </row>
        <row r="1812">
          <cell r="A1812">
            <v>0</v>
          </cell>
          <cell r="B1812">
            <v>0</v>
          </cell>
          <cell r="C1812">
            <v>0</v>
          </cell>
        </row>
        <row r="1814">
          <cell r="B1814" t="str">
            <v>MANO DE OBRA</v>
          </cell>
        </row>
        <row r="1815">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20">
          <cell r="B1820" t="str">
            <v>TRANSPORTE</v>
          </cell>
        </row>
        <row r="1822">
          <cell r="A1822">
            <v>0</v>
          </cell>
          <cell r="B1822">
            <v>0</v>
          </cell>
          <cell r="C1822">
            <v>0</v>
          </cell>
        </row>
        <row r="1823">
          <cell r="A1823">
            <v>0</v>
          </cell>
          <cell r="B1823">
            <v>0</v>
          </cell>
          <cell r="C1823">
            <v>0</v>
          </cell>
        </row>
        <row r="1824">
          <cell r="A1824">
            <v>0</v>
          </cell>
          <cell r="B1824">
            <v>0</v>
          </cell>
          <cell r="C1824">
            <v>0</v>
          </cell>
        </row>
        <row r="1829">
          <cell r="A1829" t="str">
            <v>CODIGO</v>
          </cell>
          <cell r="B1829" t="str">
            <v>ITEM</v>
          </cell>
          <cell r="C1829" t="str">
            <v>UNIDAD</v>
          </cell>
        </row>
        <row r="1830">
          <cell r="D1830">
            <v>0</v>
          </cell>
        </row>
        <row r="1831">
          <cell r="B1831" t="str">
            <v>CODIGO</v>
          </cell>
        </row>
        <row r="1832">
          <cell r="A1832" t="str">
            <v>CODIGO</v>
          </cell>
          <cell r="B1832" t="str">
            <v>RECURSOS</v>
          </cell>
          <cell r="C1832" t="str">
            <v>UNIDAD</v>
          </cell>
          <cell r="D1832" t="str">
            <v>CANT.</v>
          </cell>
        </row>
        <row r="1833">
          <cell r="B1833" t="str">
            <v>MATERIALES</v>
          </cell>
        </row>
        <row r="1834">
          <cell r="B1834">
            <v>0</v>
          </cell>
          <cell r="C1834">
            <v>0</v>
          </cell>
        </row>
        <row r="1835">
          <cell r="B1835">
            <v>0</v>
          </cell>
          <cell r="C1835">
            <v>0</v>
          </cell>
        </row>
        <row r="1836">
          <cell r="B1836">
            <v>0</v>
          </cell>
          <cell r="C1836">
            <v>0</v>
          </cell>
        </row>
        <row r="1837">
          <cell r="B1837">
            <v>0</v>
          </cell>
          <cell r="C1837">
            <v>0</v>
          </cell>
        </row>
        <row r="1839">
          <cell r="B1839" t="str">
            <v>EQUIPO</v>
          </cell>
        </row>
        <row r="1840">
          <cell r="B1840" t="str">
            <v>HTA MENOR (5% de M. de O.)</v>
          </cell>
        </row>
        <row r="1841">
          <cell r="A1841">
            <v>0</v>
          </cell>
          <cell r="B1841">
            <v>0</v>
          </cell>
          <cell r="C1841">
            <v>0</v>
          </cell>
        </row>
        <row r="1842">
          <cell r="A1842">
            <v>0</v>
          </cell>
          <cell r="B1842">
            <v>0</v>
          </cell>
          <cell r="C1842">
            <v>0</v>
          </cell>
        </row>
        <row r="1843">
          <cell r="A1843">
            <v>0</v>
          </cell>
          <cell r="B1843">
            <v>0</v>
          </cell>
          <cell r="C1843">
            <v>0</v>
          </cell>
        </row>
        <row r="1845">
          <cell r="B1845" t="str">
            <v>MANO DE OBRA</v>
          </cell>
        </row>
        <row r="1846">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1">
          <cell r="B1851" t="str">
            <v>TRANSPORTE</v>
          </cell>
        </row>
        <row r="1853">
          <cell r="A1853">
            <v>0</v>
          </cell>
          <cell r="B1853">
            <v>0</v>
          </cell>
          <cell r="C1853">
            <v>0</v>
          </cell>
        </row>
        <row r="1854">
          <cell r="A1854">
            <v>0</v>
          </cell>
          <cell r="B1854">
            <v>0</v>
          </cell>
          <cell r="C1854">
            <v>0</v>
          </cell>
        </row>
        <row r="1855">
          <cell r="A1855">
            <v>0</v>
          </cell>
          <cell r="B1855">
            <v>0</v>
          </cell>
          <cell r="C1855">
            <v>0</v>
          </cell>
        </row>
        <row r="1860">
          <cell r="A1860" t="str">
            <v>CODIGO</v>
          </cell>
          <cell r="B1860" t="str">
            <v>ITEM</v>
          </cell>
          <cell r="C1860" t="str">
            <v>UNIDAD</v>
          </cell>
        </row>
        <row r="1861">
          <cell r="D1861">
            <v>0</v>
          </cell>
        </row>
        <row r="1862">
          <cell r="B1862" t="str">
            <v>CODIGO</v>
          </cell>
        </row>
        <row r="1863">
          <cell r="A1863" t="str">
            <v>CODIGO</v>
          </cell>
          <cell r="B1863" t="str">
            <v>RECURSOS</v>
          </cell>
          <cell r="C1863" t="str">
            <v>UNIDAD</v>
          </cell>
          <cell r="D1863" t="str">
            <v>CANT.</v>
          </cell>
        </row>
        <row r="1864">
          <cell r="B1864" t="str">
            <v>MATERIALES</v>
          </cell>
        </row>
        <row r="1865">
          <cell r="B1865">
            <v>0</v>
          </cell>
          <cell r="C1865">
            <v>0</v>
          </cell>
        </row>
        <row r="1866">
          <cell r="B1866">
            <v>0</v>
          </cell>
          <cell r="C1866">
            <v>0</v>
          </cell>
        </row>
        <row r="1867">
          <cell r="B1867">
            <v>0</v>
          </cell>
          <cell r="C1867">
            <v>0</v>
          </cell>
        </row>
        <row r="1868">
          <cell r="B1868">
            <v>0</v>
          </cell>
          <cell r="C1868">
            <v>0</v>
          </cell>
        </row>
        <row r="1870">
          <cell r="B1870" t="str">
            <v>EQUIPO</v>
          </cell>
        </row>
        <row r="1871">
          <cell r="B1871" t="str">
            <v>HTA MENOR (5% de M. de O.)</v>
          </cell>
        </row>
        <row r="1872">
          <cell r="A1872">
            <v>0</v>
          </cell>
          <cell r="B1872">
            <v>0</v>
          </cell>
          <cell r="C1872">
            <v>0</v>
          </cell>
        </row>
        <row r="1873">
          <cell r="A1873">
            <v>0</v>
          </cell>
          <cell r="B1873">
            <v>0</v>
          </cell>
          <cell r="C1873">
            <v>0</v>
          </cell>
        </row>
        <row r="1874">
          <cell r="A1874">
            <v>0</v>
          </cell>
          <cell r="B1874">
            <v>0</v>
          </cell>
          <cell r="C1874">
            <v>0</v>
          </cell>
        </row>
        <row r="1876">
          <cell r="B1876" t="str">
            <v>MANO DE OBRA</v>
          </cell>
        </row>
        <row r="1877">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2">
          <cell r="B1882" t="str">
            <v>TRANSPORTE</v>
          </cell>
        </row>
        <row r="1884">
          <cell r="A1884">
            <v>0</v>
          </cell>
          <cell r="B1884">
            <v>0</v>
          </cell>
          <cell r="C1884">
            <v>0</v>
          </cell>
        </row>
        <row r="1885">
          <cell r="A1885">
            <v>0</v>
          </cell>
          <cell r="B1885">
            <v>0</v>
          </cell>
          <cell r="C1885">
            <v>0</v>
          </cell>
        </row>
        <row r="1886">
          <cell r="A1886">
            <v>0</v>
          </cell>
          <cell r="B1886">
            <v>0</v>
          </cell>
          <cell r="C1886">
            <v>0</v>
          </cell>
        </row>
        <row r="1891">
          <cell r="A1891" t="str">
            <v>CODIGO</v>
          </cell>
          <cell r="B1891" t="str">
            <v>ITEM</v>
          </cell>
          <cell r="C1891" t="str">
            <v>UNIDAD</v>
          </cell>
        </row>
        <row r="1892">
          <cell r="D1892">
            <v>0</v>
          </cell>
        </row>
        <row r="1893">
          <cell r="B1893" t="str">
            <v>CODIGO</v>
          </cell>
        </row>
        <row r="1894">
          <cell r="A1894" t="str">
            <v>CODIGO</v>
          </cell>
          <cell r="B1894" t="str">
            <v>RECURSOS</v>
          </cell>
          <cell r="C1894" t="str">
            <v>UNIDAD</v>
          </cell>
          <cell r="D1894" t="str">
            <v>CANT.</v>
          </cell>
        </row>
        <row r="1895">
          <cell r="B1895" t="str">
            <v>MATERIALES</v>
          </cell>
        </row>
        <row r="1896">
          <cell r="B1896">
            <v>0</v>
          </cell>
          <cell r="C1896">
            <v>0</v>
          </cell>
        </row>
        <row r="1897">
          <cell r="B1897">
            <v>0</v>
          </cell>
          <cell r="C1897">
            <v>0</v>
          </cell>
        </row>
        <row r="1898">
          <cell r="B1898">
            <v>0</v>
          </cell>
          <cell r="C1898">
            <v>0</v>
          </cell>
        </row>
        <row r="1899">
          <cell r="B1899">
            <v>0</v>
          </cell>
          <cell r="C1899">
            <v>0</v>
          </cell>
        </row>
        <row r="1901">
          <cell r="B1901" t="str">
            <v>EQUIPO</v>
          </cell>
        </row>
        <row r="1902">
          <cell r="B1902" t="str">
            <v>HTA MENOR (5% de M. de O.)</v>
          </cell>
        </row>
        <row r="1903">
          <cell r="A1903">
            <v>0</v>
          </cell>
          <cell r="B1903">
            <v>0</v>
          </cell>
          <cell r="C1903">
            <v>0</v>
          </cell>
        </row>
        <row r="1904">
          <cell r="A1904">
            <v>0</v>
          </cell>
          <cell r="B1904">
            <v>0</v>
          </cell>
          <cell r="C1904">
            <v>0</v>
          </cell>
        </row>
        <row r="1905">
          <cell r="A1905">
            <v>0</v>
          </cell>
          <cell r="B1905">
            <v>0</v>
          </cell>
          <cell r="C1905">
            <v>0</v>
          </cell>
        </row>
        <row r="1907">
          <cell r="B1907" t="str">
            <v>MANO DE OBRA</v>
          </cell>
        </row>
        <row r="1908">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3">
          <cell r="B1913" t="str">
            <v>TRANSPORTE</v>
          </cell>
        </row>
        <row r="1915">
          <cell r="A1915">
            <v>0</v>
          </cell>
          <cell r="B1915">
            <v>0</v>
          </cell>
          <cell r="C1915">
            <v>0</v>
          </cell>
        </row>
        <row r="1916">
          <cell r="A1916">
            <v>0</v>
          </cell>
          <cell r="B1916">
            <v>0</v>
          </cell>
          <cell r="C1916">
            <v>0</v>
          </cell>
        </row>
        <row r="1917">
          <cell r="A1917">
            <v>0</v>
          </cell>
          <cell r="B1917">
            <v>0</v>
          </cell>
          <cell r="C1917">
            <v>0</v>
          </cell>
        </row>
        <row r="1922">
          <cell r="A1922" t="str">
            <v>CODIGO</v>
          </cell>
          <cell r="B1922" t="str">
            <v>ITEM</v>
          </cell>
          <cell r="C1922" t="str">
            <v>UNIDAD</v>
          </cell>
        </row>
        <row r="1923">
          <cell r="D1923">
            <v>0</v>
          </cell>
        </row>
        <row r="1924">
          <cell r="B1924" t="str">
            <v>CODIGO</v>
          </cell>
        </row>
        <row r="1925">
          <cell r="A1925" t="str">
            <v>CODIGO</v>
          </cell>
          <cell r="B1925" t="str">
            <v>RECURSOS</v>
          </cell>
          <cell r="C1925" t="str">
            <v>UNIDAD</v>
          </cell>
          <cell r="D1925" t="str">
            <v>CANT.</v>
          </cell>
        </row>
        <row r="1926">
          <cell r="B1926" t="str">
            <v>MATERIALES</v>
          </cell>
        </row>
        <row r="1927">
          <cell r="B1927">
            <v>0</v>
          </cell>
          <cell r="C1927">
            <v>0</v>
          </cell>
        </row>
        <row r="1928">
          <cell r="B1928">
            <v>0</v>
          </cell>
          <cell r="C1928">
            <v>0</v>
          </cell>
        </row>
        <row r="1929">
          <cell r="B1929">
            <v>0</v>
          </cell>
          <cell r="C1929">
            <v>0</v>
          </cell>
        </row>
        <row r="1930">
          <cell r="B1930">
            <v>0</v>
          </cell>
          <cell r="C1930">
            <v>0</v>
          </cell>
        </row>
        <row r="1932">
          <cell r="B1932" t="str">
            <v>EQUIPO</v>
          </cell>
        </row>
        <row r="1933">
          <cell r="B1933" t="str">
            <v>HTA MENOR (5% de M. de O.)</v>
          </cell>
        </row>
        <row r="1934">
          <cell r="A1934">
            <v>0</v>
          </cell>
          <cell r="B1934">
            <v>0</v>
          </cell>
          <cell r="C1934">
            <v>0</v>
          </cell>
        </row>
        <row r="1935">
          <cell r="A1935">
            <v>0</v>
          </cell>
          <cell r="B1935">
            <v>0</v>
          </cell>
          <cell r="C1935">
            <v>0</v>
          </cell>
        </row>
        <row r="1936">
          <cell r="A1936">
            <v>0</v>
          </cell>
          <cell r="B1936">
            <v>0</v>
          </cell>
          <cell r="C1936">
            <v>0</v>
          </cell>
        </row>
        <row r="1938">
          <cell r="B1938" t="str">
            <v>MANO DE OBRA</v>
          </cell>
        </row>
        <row r="1939">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4">
          <cell r="B1944" t="str">
            <v>TRANSPORTE</v>
          </cell>
        </row>
        <row r="1946">
          <cell r="A1946">
            <v>0</v>
          </cell>
          <cell r="B1946">
            <v>0</v>
          </cell>
          <cell r="C1946">
            <v>0</v>
          </cell>
        </row>
        <row r="1947">
          <cell r="A1947">
            <v>0</v>
          </cell>
          <cell r="B1947">
            <v>0</v>
          </cell>
          <cell r="C1947">
            <v>0</v>
          </cell>
        </row>
        <row r="1948">
          <cell r="A1948">
            <v>0</v>
          </cell>
          <cell r="B1948">
            <v>0</v>
          </cell>
          <cell r="C1948">
            <v>0</v>
          </cell>
        </row>
        <row r="1953">
          <cell r="A1953" t="str">
            <v>CODIGO</v>
          </cell>
          <cell r="B1953" t="str">
            <v>ITEM</v>
          </cell>
          <cell r="C1953" t="str">
            <v>UNIDAD</v>
          </cell>
        </row>
        <row r="1954">
          <cell r="D1954">
            <v>0</v>
          </cell>
        </row>
        <row r="1955">
          <cell r="B1955" t="str">
            <v>CODIGO</v>
          </cell>
        </row>
        <row r="1956">
          <cell r="A1956" t="str">
            <v>CODIGO</v>
          </cell>
          <cell r="B1956" t="str">
            <v>RECURSOS</v>
          </cell>
          <cell r="C1956" t="str">
            <v>UNIDAD</v>
          </cell>
          <cell r="D1956" t="str">
            <v>CANT.</v>
          </cell>
        </row>
        <row r="1957">
          <cell r="B1957" t="str">
            <v>MATERIALES</v>
          </cell>
        </row>
        <row r="1958">
          <cell r="B1958">
            <v>0</v>
          </cell>
          <cell r="C1958">
            <v>0</v>
          </cell>
        </row>
        <row r="1959">
          <cell r="B1959">
            <v>0</v>
          </cell>
          <cell r="C1959">
            <v>0</v>
          </cell>
        </row>
        <row r="1960">
          <cell r="B1960">
            <v>0</v>
          </cell>
          <cell r="C1960">
            <v>0</v>
          </cell>
        </row>
        <row r="1961">
          <cell r="B1961">
            <v>0</v>
          </cell>
          <cell r="C1961">
            <v>0</v>
          </cell>
        </row>
        <row r="1963">
          <cell r="B1963" t="str">
            <v>EQUIPO</v>
          </cell>
        </row>
        <row r="1964">
          <cell r="B1964" t="str">
            <v>HTA MENOR (5% de M. de O.)</v>
          </cell>
        </row>
        <row r="1965">
          <cell r="A1965">
            <v>0</v>
          </cell>
          <cell r="B1965">
            <v>0</v>
          </cell>
          <cell r="C1965">
            <v>0</v>
          </cell>
        </row>
        <row r="1966">
          <cell r="A1966">
            <v>0</v>
          </cell>
          <cell r="B1966">
            <v>0</v>
          </cell>
          <cell r="C1966">
            <v>0</v>
          </cell>
        </row>
        <row r="1967">
          <cell r="A1967">
            <v>0</v>
          </cell>
          <cell r="B1967">
            <v>0</v>
          </cell>
          <cell r="C1967">
            <v>0</v>
          </cell>
        </row>
        <row r="1969">
          <cell r="B1969" t="str">
            <v>MANO DE OBRA</v>
          </cell>
        </row>
        <row r="1970">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5">
          <cell r="B1975" t="str">
            <v>TRANSPORTE</v>
          </cell>
        </row>
        <row r="1977">
          <cell r="A1977">
            <v>0</v>
          </cell>
          <cell r="B1977">
            <v>0</v>
          </cell>
          <cell r="C1977">
            <v>0</v>
          </cell>
        </row>
        <row r="1978">
          <cell r="A1978">
            <v>0</v>
          </cell>
          <cell r="B1978">
            <v>0</v>
          </cell>
          <cell r="C1978">
            <v>0</v>
          </cell>
        </row>
        <row r="1979">
          <cell r="A1979">
            <v>0</v>
          </cell>
          <cell r="B1979">
            <v>0</v>
          </cell>
          <cell r="C1979">
            <v>0</v>
          </cell>
        </row>
        <row r="1984">
          <cell r="A1984" t="str">
            <v>CODIGO</v>
          </cell>
          <cell r="B1984" t="str">
            <v>ITEM</v>
          </cell>
          <cell r="C1984" t="str">
            <v>UNIDAD</v>
          </cell>
        </row>
        <row r="1985">
          <cell r="D1985">
            <v>0</v>
          </cell>
        </row>
        <row r="1986">
          <cell r="B1986" t="str">
            <v>CODIGO</v>
          </cell>
        </row>
        <row r="1987">
          <cell r="A1987" t="str">
            <v>CODIGO</v>
          </cell>
          <cell r="B1987" t="str">
            <v>RECURSOS</v>
          </cell>
          <cell r="C1987" t="str">
            <v>UNIDAD</v>
          </cell>
          <cell r="D1987" t="str">
            <v>CANT.</v>
          </cell>
        </row>
        <row r="1988">
          <cell r="B1988" t="str">
            <v>MATERIALES</v>
          </cell>
        </row>
        <row r="1989">
          <cell r="B1989">
            <v>0</v>
          </cell>
          <cell r="C1989">
            <v>0</v>
          </cell>
        </row>
        <row r="1990">
          <cell r="B1990">
            <v>0</v>
          </cell>
          <cell r="C1990">
            <v>0</v>
          </cell>
        </row>
        <row r="1991">
          <cell r="B1991">
            <v>0</v>
          </cell>
          <cell r="C1991">
            <v>0</v>
          </cell>
        </row>
        <row r="1992">
          <cell r="B1992">
            <v>0</v>
          </cell>
          <cell r="C1992">
            <v>0</v>
          </cell>
        </row>
        <row r="1994">
          <cell r="B1994" t="str">
            <v>EQUIPO</v>
          </cell>
        </row>
        <row r="1995">
          <cell r="B1995" t="str">
            <v>HTA MENOR (5% de M. de O.)</v>
          </cell>
        </row>
        <row r="1996">
          <cell r="A1996">
            <v>0</v>
          </cell>
          <cell r="B1996">
            <v>0</v>
          </cell>
          <cell r="C1996">
            <v>0</v>
          </cell>
        </row>
        <row r="1997">
          <cell r="A1997">
            <v>0</v>
          </cell>
          <cell r="B1997">
            <v>0</v>
          </cell>
          <cell r="C1997">
            <v>0</v>
          </cell>
        </row>
        <row r="1998">
          <cell r="A1998">
            <v>0</v>
          </cell>
          <cell r="B1998">
            <v>0</v>
          </cell>
          <cell r="C1998">
            <v>0</v>
          </cell>
        </row>
        <row r="2000">
          <cell r="B2000" t="str">
            <v>MANO DE OBRA</v>
          </cell>
        </row>
        <row r="2001">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6">
          <cell r="B2006" t="str">
            <v>TRANSPORTE</v>
          </cell>
        </row>
        <row r="2008">
          <cell r="A2008">
            <v>0</v>
          </cell>
          <cell r="B2008">
            <v>0</v>
          </cell>
          <cell r="C2008">
            <v>0</v>
          </cell>
        </row>
        <row r="2009">
          <cell r="A2009">
            <v>0</v>
          </cell>
          <cell r="B2009">
            <v>0</v>
          </cell>
          <cell r="C2009">
            <v>0</v>
          </cell>
        </row>
        <row r="2010">
          <cell r="A2010">
            <v>0</v>
          </cell>
          <cell r="B2010">
            <v>0</v>
          </cell>
          <cell r="C2010">
            <v>0</v>
          </cell>
        </row>
        <row r="2015">
          <cell r="A2015" t="str">
            <v>CODIGO</v>
          </cell>
          <cell r="B2015" t="str">
            <v>ITEM</v>
          </cell>
          <cell r="C2015" t="str">
            <v>UNIDAD</v>
          </cell>
        </row>
        <row r="2016">
          <cell r="D2016">
            <v>0</v>
          </cell>
        </row>
        <row r="2017">
          <cell r="B2017" t="str">
            <v>CODIGO</v>
          </cell>
        </row>
        <row r="2018">
          <cell r="A2018" t="str">
            <v>CODIGO</v>
          </cell>
          <cell r="B2018" t="str">
            <v>RECURSOS</v>
          </cell>
          <cell r="C2018" t="str">
            <v>UNIDAD</v>
          </cell>
          <cell r="D2018" t="str">
            <v>CANT.</v>
          </cell>
        </row>
        <row r="2019">
          <cell r="B2019" t="str">
            <v>MATERIALES</v>
          </cell>
        </row>
        <row r="2020">
          <cell r="B2020">
            <v>0</v>
          </cell>
          <cell r="C2020">
            <v>0</v>
          </cell>
        </row>
        <row r="2021">
          <cell r="B2021">
            <v>0</v>
          </cell>
          <cell r="C2021">
            <v>0</v>
          </cell>
        </row>
        <row r="2022">
          <cell r="B2022">
            <v>0</v>
          </cell>
          <cell r="C2022">
            <v>0</v>
          </cell>
        </row>
        <row r="2023">
          <cell r="B2023">
            <v>0</v>
          </cell>
          <cell r="C2023">
            <v>0</v>
          </cell>
        </row>
        <row r="2025">
          <cell r="B2025" t="str">
            <v>EQUIPO</v>
          </cell>
        </row>
        <row r="2026">
          <cell r="B2026" t="str">
            <v>HTA MENOR (5% de M. de O.)</v>
          </cell>
        </row>
        <row r="2027">
          <cell r="A2027">
            <v>0</v>
          </cell>
          <cell r="B2027">
            <v>0</v>
          </cell>
          <cell r="C2027">
            <v>0</v>
          </cell>
        </row>
        <row r="2028">
          <cell r="A2028">
            <v>0</v>
          </cell>
          <cell r="B2028">
            <v>0</v>
          </cell>
          <cell r="C2028">
            <v>0</v>
          </cell>
        </row>
        <row r="2029">
          <cell r="A2029">
            <v>0</v>
          </cell>
          <cell r="B2029">
            <v>0</v>
          </cell>
          <cell r="C2029">
            <v>0</v>
          </cell>
        </row>
        <row r="2031">
          <cell r="B2031" t="str">
            <v>MANO DE OBRA</v>
          </cell>
        </row>
        <row r="2032">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7">
          <cell r="B2037" t="str">
            <v>TRANSPORTE</v>
          </cell>
        </row>
        <row r="2039">
          <cell r="A2039">
            <v>0</v>
          </cell>
          <cell r="B2039">
            <v>0</v>
          </cell>
          <cell r="C2039">
            <v>0</v>
          </cell>
        </row>
        <row r="2040">
          <cell r="A2040">
            <v>0</v>
          </cell>
          <cell r="B2040">
            <v>0</v>
          </cell>
          <cell r="C2040">
            <v>0</v>
          </cell>
        </row>
        <row r="2041">
          <cell r="A2041">
            <v>0</v>
          </cell>
          <cell r="B2041">
            <v>0</v>
          </cell>
          <cell r="C2041">
            <v>0</v>
          </cell>
        </row>
        <row r="2046">
          <cell r="A2046" t="str">
            <v>CODIGO</v>
          </cell>
          <cell r="B2046" t="str">
            <v>ITEM</v>
          </cell>
          <cell r="C2046" t="str">
            <v>UNIDAD</v>
          </cell>
        </row>
        <row r="2047">
          <cell r="D2047">
            <v>0</v>
          </cell>
        </row>
        <row r="2048">
          <cell r="B2048" t="str">
            <v>CODIGO</v>
          </cell>
        </row>
        <row r="2049">
          <cell r="A2049" t="str">
            <v>CODIGO</v>
          </cell>
          <cell r="B2049" t="str">
            <v>RECURSOS</v>
          </cell>
          <cell r="C2049" t="str">
            <v>UNIDAD</v>
          </cell>
          <cell r="D2049" t="str">
            <v>CANT.</v>
          </cell>
        </row>
        <row r="2050">
          <cell r="B2050" t="str">
            <v>MATERIALES</v>
          </cell>
        </row>
        <row r="2051">
          <cell r="B2051">
            <v>0</v>
          </cell>
          <cell r="C2051">
            <v>0</v>
          </cell>
        </row>
        <row r="2052">
          <cell r="B2052">
            <v>0</v>
          </cell>
          <cell r="C2052">
            <v>0</v>
          </cell>
        </row>
        <row r="2053">
          <cell r="B2053">
            <v>0</v>
          </cell>
          <cell r="C2053">
            <v>0</v>
          </cell>
        </row>
        <row r="2054">
          <cell r="B2054">
            <v>0</v>
          </cell>
          <cell r="C2054">
            <v>0</v>
          </cell>
        </row>
        <row r="2056">
          <cell r="B2056" t="str">
            <v>EQUIPO</v>
          </cell>
        </row>
        <row r="2057">
          <cell r="B2057" t="str">
            <v>HTA MENOR (5% de M. de O.)</v>
          </cell>
        </row>
        <row r="2058">
          <cell r="A2058">
            <v>0</v>
          </cell>
          <cell r="B2058">
            <v>0</v>
          </cell>
          <cell r="C2058">
            <v>0</v>
          </cell>
        </row>
        <row r="2059">
          <cell r="A2059">
            <v>0</v>
          </cell>
          <cell r="B2059">
            <v>0</v>
          </cell>
          <cell r="C2059">
            <v>0</v>
          </cell>
        </row>
        <row r="2060">
          <cell r="A2060">
            <v>0</v>
          </cell>
          <cell r="B2060">
            <v>0</v>
          </cell>
          <cell r="C2060">
            <v>0</v>
          </cell>
        </row>
        <row r="2062">
          <cell r="B2062" t="str">
            <v>MANO DE OBRA</v>
          </cell>
        </row>
        <row r="2063">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8">
          <cell r="B2068" t="str">
            <v>TRANSPORTE</v>
          </cell>
        </row>
        <row r="2070">
          <cell r="A2070">
            <v>0</v>
          </cell>
          <cell r="B2070">
            <v>0</v>
          </cell>
          <cell r="C2070">
            <v>0</v>
          </cell>
        </row>
        <row r="2071">
          <cell r="A2071">
            <v>0</v>
          </cell>
          <cell r="B2071">
            <v>0</v>
          </cell>
          <cell r="C2071">
            <v>0</v>
          </cell>
        </row>
        <row r="2072">
          <cell r="A2072">
            <v>0</v>
          </cell>
          <cell r="B2072">
            <v>0</v>
          </cell>
          <cell r="C2072">
            <v>0</v>
          </cell>
        </row>
        <row r="2078">
          <cell r="A2078" t="str">
            <v>CODIGO</v>
          </cell>
          <cell r="B2078" t="str">
            <v>ITEM</v>
          </cell>
          <cell r="C2078" t="str">
            <v>UNIDAD</v>
          </cell>
        </row>
        <row r="2079">
          <cell r="D2079">
            <v>0</v>
          </cell>
        </row>
        <row r="2080">
          <cell r="B2080" t="str">
            <v>CODIGO</v>
          </cell>
        </row>
        <row r="2081">
          <cell r="A2081" t="str">
            <v>CODIGO</v>
          </cell>
          <cell r="B2081" t="str">
            <v>RECURSOS</v>
          </cell>
          <cell r="C2081" t="str">
            <v>UNIDAD</v>
          </cell>
          <cell r="D2081" t="str">
            <v>CANT.</v>
          </cell>
        </row>
        <row r="2082">
          <cell r="B2082" t="str">
            <v>MATERIALES</v>
          </cell>
        </row>
        <row r="2083">
          <cell r="B2083">
            <v>0</v>
          </cell>
          <cell r="C2083">
            <v>0</v>
          </cell>
        </row>
        <row r="2084">
          <cell r="B2084">
            <v>0</v>
          </cell>
          <cell r="C2084">
            <v>0</v>
          </cell>
        </row>
        <row r="2085">
          <cell r="B2085">
            <v>0</v>
          </cell>
          <cell r="C2085">
            <v>0</v>
          </cell>
        </row>
        <row r="2086">
          <cell r="B2086">
            <v>0</v>
          </cell>
          <cell r="C2086">
            <v>0</v>
          </cell>
        </row>
        <row r="2088">
          <cell r="B2088" t="str">
            <v>EQUIPO</v>
          </cell>
        </row>
        <row r="2089">
          <cell r="B2089" t="str">
            <v>HTA MENOR (5% de M. de O.)</v>
          </cell>
        </row>
        <row r="2090">
          <cell r="A2090">
            <v>0</v>
          </cell>
          <cell r="B2090">
            <v>0</v>
          </cell>
          <cell r="C2090">
            <v>0</v>
          </cell>
        </row>
        <row r="2091">
          <cell r="A2091">
            <v>0</v>
          </cell>
          <cell r="B2091">
            <v>0</v>
          </cell>
          <cell r="C2091">
            <v>0</v>
          </cell>
        </row>
        <row r="2092">
          <cell r="A2092">
            <v>0</v>
          </cell>
          <cell r="B2092">
            <v>0</v>
          </cell>
          <cell r="C2092">
            <v>0</v>
          </cell>
        </row>
        <row r="2094">
          <cell r="B2094" t="str">
            <v>MANO DE OBRA</v>
          </cell>
        </row>
        <row r="2095">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100">
          <cell r="B2100" t="str">
            <v>TRANSPORTE</v>
          </cell>
        </row>
        <row r="2102">
          <cell r="A2102">
            <v>0</v>
          </cell>
          <cell r="B2102">
            <v>0</v>
          </cell>
          <cell r="C2102">
            <v>0</v>
          </cell>
        </row>
        <row r="2103">
          <cell r="A2103">
            <v>0</v>
          </cell>
          <cell r="B2103">
            <v>0</v>
          </cell>
          <cell r="C2103">
            <v>0</v>
          </cell>
        </row>
        <row r="2104">
          <cell r="A2104">
            <v>0</v>
          </cell>
          <cell r="B2104">
            <v>0</v>
          </cell>
          <cell r="C2104">
            <v>0</v>
          </cell>
        </row>
        <row r="2109">
          <cell r="A2109" t="str">
            <v>CODIGO</v>
          </cell>
          <cell r="B2109" t="str">
            <v>ITEM</v>
          </cell>
          <cell r="C2109" t="str">
            <v>UNIDAD</v>
          </cell>
        </row>
        <row r="2110">
          <cell r="D2110">
            <v>0</v>
          </cell>
        </row>
        <row r="2111">
          <cell r="B2111" t="str">
            <v>CODIGO</v>
          </cell>
        </row>
        <row r="2112">
          <cell r="A2112" t="str">
            <v>CODIGO</v>
          </cell>
          <cell r="B2112" t="str">
            <v>RECURSOS</v>
          </cell>
          <cell r="C2112" t="str">
            <v>UNIDAD</v>
          </cell>
          <cell r="D2112" t="str">
            <v>CANT.</v>
          </cell>
        </row>
        <row r="2113">
          <cell r="B2113" t="str">
            <v>MATERIALES</v>
          </cell>
        </row>
        <row r="2114">
          <cell r="B2114">
            <v>0</v>
          </cell>
          <cell r="C2114">
            <v>0</v>
          </cell>
        </row>
        <row r="2115">
          <cell r="B2115">
            <v>0</v>
          </cell>
          <cell r="C2115">
            <v>0</v>
          </cell>
        </row>
        <row r="2116">
          <cell r="B2116">
            <v>0</v>
          </cell>
          <cell r="C2116">
            <v>0</v>
          </cell>
        </row>
        <row r="2117">
          <cell r="B2117">
            <v>0</v>
          </cell>
          <cell r="C2117">
            <v>0</v>
          </cell>
        </row>
        <row r="2119">
          <cell r="B2119" t="str">
            <v>EQUIPO</v>
          </cell>
        </row>
        <row r="2120">
          <cell r="B2120" t="str">
            <v>HTA MENOR (5% de M. de O.)</v>
          </cell>
        </row>
        <row r="2121">
          <cell r="A2121">
            <v>0</v>
          </cell>
          <cell r="B2121">
            <v>0</v>
          </cell>
          <cell r="C2121">
            <v>0</v>
          </cell>
        </row>
        <row r="2122">
          <cell r="A2122">
            <v>0</v>
          </cell>
          <cell r="B2122">
            <v>0</v>
          </cell>
          <cell r="C2122">
            <v>0</v>
          </cell>
        </row>
        <row r="2123">
          <cell r="A2123">
            <v>0</v>
          </cell>
          <cell r="B2123">
            <v>0</v>
          </cell>
          <cell r="C2123">
            <v>0</v>
          </cell>
        </row>
        <row r="2125">
          <cell r="B2125" t="str">
            <v>MANO DE OBRA</v>
          </cell>
        </row>
        <row r="2126">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1">
          <cell r="B2131" t="str">
            <v>TRANSPORTE</v>
          </cell>
        </row>
        <row r="2133">
          <cell r="A2133">
            <v>0</v>
          </cell>
          <cell r="B2133">
            <v>0</v>
          </cell>
          <cell r="C2133">
            <v>0</v>
          </cell>
        </row>
        <row r="2134">
          <cell r="A2134">
            <v>0</v>
          </cell>
          <cell r="B2134">
            <v>0</v>
          </cell>
          <cell r="C2134">
            <v>0</v>
          </cell>
        </row>
        <row r="2135">
          <cell r="A2135">
            <v>0</v>
          </cell>
          <cell r="B2135">
            <v>0</v>
          </cell>
          <cell r="C2135">
            <v>0</v>
          </cell>
        </row>
        <row r="2140">
          <cell r="A2140" t="str">
            <v>CODIGO</v>
          </cell>
          <cell r="B2140" t="str">
            <v>ITEM</v>
          </cell>
          <cell r="C2140" t="str">
            <v>UNIDAD</v>
          </cell>
        </row>
        <row r="2141">
          <cell r="D2141">
            <v>0</v>
          </cell>
        </row>
        <row r="2142">
          <cell r="B2142" t="str">
            <v>CODIGO</v>
          </cell>
        </row>
        <row r="2143">
          <cell r="A2143" t="str">
            <v>CODIGO</v>
          </cell>
          <cell r="B2143" t="str">
            <v>RECURSOS</v>
          </cell>
          <cell r="C2143" t="str">
            <v>UNIDAD</v>
          </cell>
          <cell r="D2143" t="str">
            <v>CANT.</v>
          </cell>
        </row>
        <row r="2144">
          <cell r="B2144" t="str">
            <v>MATERIALES</v>
          </cell>
        </row>
        <row r="2145">
          <cell r="B2145">
            <v>0</v>
          </cell>
          <cell r="C2145">
            <v>0</v>
          </cell>
        </row>
        <row r="2146">
          <cell r="B2146">
            <v>0</v>
          </cell>
          <cell r="C2146">
            <v>0</v>
          </cell>
        </row>
        <row r="2147">
          <cell r="B2147">
            <v>0</v>
          </cell>
          <cell r="C2147">
            <v>0</v>
          </cell>
        </row>
        <row r="2148">
          <cell r="B2148">
            <v>0</v>
          </cell>
          <cell r="C2148">
            <v>0</v>
          </cell>
        </row>
        <row r="2150">
          <cell r="B2150" t="str">
            <v>EQUIPO</v>
          </cell>
        </row>
        <row r="2151">
          <cell r="B2151" t="str">
            <v>HTA MENOR (5% de M. de O.)</v>
          </cell>
        </row>
        <row r="2152">
          <cell r="A2152">
            <v>0</v>
          </cell>
          <cell r="B2152">
            <v>0</v>
          </cell>
          <cell r="C2152">
            <v>0</v>
          </cell>
        </row>
        <row r="2153">
          <cell r="A2153">
            <v>0</v>
          </cell>
          <cell r="B2153">
            <v>0</v>
          </cell>
          <cell r="C2153">
            <v>0</v>
          </cell>
        </row>
        <row r="2154">
          <cell r="A2154">
            <v>0</v>
          </cell>
          <cell r="B2154">
            <v>0</v>
          </cell>
          <cell r="C2154">
            <v>0</v>
          </cell>
        </row>
        <row r="2156">
          <cell r="B2156" t="str">
            <v>MANO DE OBRA</v>
          </cell>
        </row>
        <row r="2157">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2">
          <cell r="B2162" t="str">
            <v>TRANSPORTE</v>
          </cell>
        </row>
        <row r="2164">
          <cell r="A2164">
            <v>0</v>
          </cell>
          <cell r="B2164">
            <v>0</v>
          </cell>
          <cell r="C2164">
            <v>0</v>
          </cell>
        </row>
        <row r="2165">
          <cell r="A2165">
            <v>0</v>
          </cell>
          <cell r="B2165">
            <v>0</v>
          </cell>
          <cell r="C2165">
            <v>0</v>
          </cell>
        </row>
        <row r="2166">
          <cell r="A2166">
            <v>0</v>
          </cell>
          <cell r="B2166">
            <v>0</v>
          </cell>
          <cell r="C2166">
            <v>0</v>
          </cell>
        </row>
        <row r="2171">
          <cell r="A2171" t="str">
            <v>CODIGO</v>
          </cell>
          <cell r="B2171" t="str">
            <v>ITEM</v>
          </cell>
          <cell r="C2171" t="str">
            <v>UNIDAD</v>
          </cell>
        </row>
        <row r="2172">
          <cell r="D2172">
            <v>0</v>
          </cell>
        </row>
        <row r="2173">
          <cell r="B2173" t="str">
            <v>CODIGO</v>
          </cell>
        </row>
        <row r="2174">
          <cell r="A2174" t="str">
            <v>CODIGO</v>
          </cell>
          <cell r="B2174" t="str">
            <v>RECURSOS</v>
          </cell>
          <cell r="C2174" t="str">
            <v>UNIDAD</v>
          </cell>
          <cell r="D2174" t="str">
            <v>CANT.</v>
          </cell>
        </row>
        <row r="2175">
          <cell r="B2175" t="str">
            <v>MATERIALES</v>
          </cell>
        </row>
        <row r="2176">
          <cell r="B2176">
            <v>0</v>
          </cell>
          <cell r="C2176">
            <v>0</v>
          </cell>
        </row>
        <row r="2177">
          <cell r="B2177">
            <v>0</v>
          </cell>
          <cell r="C2177">
            <v>0</v>
          </cell>
        </row>
        <row r="2178">
          <cell r="B2178">
            <v>0</v>
          </cell>
          <cell r="C2178">
            <v>0</v>
          </cell>
        </row>
        <row r="2179">
          <cell r="B2179">
            <v>0</v>
          </cell>
          <cell r="C2179">
            <v>0</v>
          </cell>
        </row>
        <row r="2181">
          <cell r="B2181" t="str">
            <v>EQUIPO</v>
          </cell>
        </row>
        <row r="2182">
          <cell r="B2182" t="str">
            <v>HTA MENOR (5% de M. de O.)</v>
          </cell>
        </row>
        <row r="2183">
          <cell r="A2183">
            <v>0</v>
          </cell>
          <cell r="B2183">
            <v>0</v>
          </cell>
          <cell r="C2183">
            <v>0</v>
          </cell>
        </row>
        <row r="2184">
          <cell r="A2184">
            <v>0</v>
          </cell>
          <cell r="B2184">
            <v>0</v>
          </cell>
          <cell r="C2184">
            <v>0</v>
          </cell>
        </row>
        <row r="2185">
          <cell r="A2185">
            <v>0</v>
          </cell>
          <cell r="B2185">
            <v>0</v>
          </cell>
          <cell r="C2185">
            <v>0</v>
          </cell>
        </row>
        <row r="2187">
          <cell r="B2187" t="str">
            <v>MANO DE OBRA</v>
          </cell>
        </row>
        <row r="2188">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3">
          <cell r="B2193" t="str">
            <v>TRANSPORTE</v>
          </cell>
        </row>
        <row r="2195">
          <cell r="A2195">
            <v>0</v>
          </cell>
          <cell r="B2195">
            <v>0</v>
          </cell>
          <cell r="C2195">
            <v>0</v>
          </cell>
        </row>
        <row r="2196">
          <cell r="A2196">
            <v>0</v>
          </cell>
          <cell r="B2196">
            <v>0</v>
          </cell>
          <cell r="C2196">
            <v>0</v>
          </cell>
        </row>
        <row r="2197">
          <cell r="A2197">
            <v>0</v>
          </cell>
          <cell r="B2197">
            <v>0</v>
          </cell>
          <cell r="C2197">
            <v>0</v>
          </cell>
        </row>
        <row r="2202">
          <cell r="A2202" t="str">
            <v>CODIGO</v>
          </cell>
          <cell r="B2202" t="str">
            <v>ITEM</v>
          </cell>
          <cell r="C2202" t="str">
            <v>UNIDAD</v>
          </cell>
        </row>
        <row r="2203">
          <cell r="D2203">
            <v>0</v>
          </cell>
        </row>
        <row r="2204">
          <cell r="B2204" t="str">
            <v>CODIGO</v>
          </cell>
        </row>
        <row r="2205">
          <cell r="A2205" t="str">
            <v>CODIGO</v>
          </cell>
          <cell r="B2205" t="str">
            <v>RECURSOS</v>
          </cell>
          <cell r="C2205" t="str">
            <v>UNIDAD</v>
          </cell>
          <cell r="D2205" t="str">
            <v>CANT.</v>
          </cell>
        </row>
        <row r="2206">
          <cell r="B2206" t="str">
            <v>MATERIALES</v>
          </cell>
        </row>
        <row r="2207">
          <cell r="B2207">
            <v>0</v>
          </cell>
          <cell r="C2207">
            <v>0</v>
          </cell>
        </row>
        <row r="2208">
          <cell r="B2208">
            <v>0</v>
          </cell>
          <cell r="C2208">
            <v>0</v>
          </cell>
        </row>
        <row r="2209">
          <cell r="B2209">
            <v>0</v>
          </cell>
          <cell r="C2209">
            <v>0</v>
          </cell>
        </row>
        <row r="2210">
          <cell r="B2210">
            <v>0</v>
          </cell>
          <cell r="C2210">
            <v>0</v>
          </cell>
        </row>
        <row r="2212">
          <cell r="B2212" t="str">
            <v>EQUIPO</v>
          </cell>
        </row>
        <row r="2213">
          <cell r="B2213" t="str">
            <v>HTA MENOR (5% de M. de O.)</v>
          </cell>
        </row>
        <row r="2214">
          <cell r="A2214">
            <v>0</v>
          </cell>
          <cell r="B2214">
            <v>0</v>
          </cell>
          <cell r="C2214">
            <v>0</v>
          </cell>
        </row>
        <row r="2215">
          <cell r="A2215">
            <v>0</v>
          </cell>
          <cell r="B2215">
            <v>0</v>
          </cell>
          <cell r="C2215">
            <v>0</v>
          </cell>
        </row>
        <row r="2216">
          <cell r="A2216">
            <v>0</v>
          </cell>
          <cell r="B2216">
            <v>0</v>
          </cell>
          <cell r="C2216">
            <v>0</v>
          </cell>
        </row>
        <row r="2218">
          <cell r="B2218" t="str">
            <v>MANO DE OBRA</v>
          </cell>
        </row>
        <row r="2219">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4">
          <cell r="B2224" t="str">
            <v>TRANSPORTE</v>
          </cell>
        </row>
        <row r="2226">
          <cell r="A2226">
            <v>0</v>
          </cell>
          <cell r="B2226">
            <v>0</v>
          </cell>
          <cell r="C2226">
            <v>0</v>
          </cell>
        </row>
        <row r="2227">
          <cell r="A2227">
            <v>0</v>
          </cell>
          <cell r="B2227">
            <v>0</v>
          </cell>
          <cell r="C2227">
            <v>0</v>
          </cell>
        </row>
        <row r="2228">
          <cell r="A2228">
            <v>0</v>
          </cell>
          <cell r="B2228">
            <v>0</v>
          </cell>
          <cell r="C2228">
            <v>0</v>
          </cell>
        </row>
        <row r="2233">
          <cell r="A2233" t="str">
            <v>CODIGO</v>
          </cell>
          <cell r="B2233" t="str">
            <v>ITEM</v>
          </cell>
          <cell r="C2233" t="str">
            <v>UNIDAD</v>
          </cell>
        </row>
        <row r="2234">
          <cell r="D2234">
            <v>0</v>
          </cell>
        </row>
        <row r="2235">
          <cell r="B2235" t="str">
            <v>CODIGO</v>
          </cell>
        </row>
        <row r="2236">
          <cell r="A2236" t="str">
            <v>CODIGO</v>
          </cell>
          <cell r="B2236" t="str">
            <v>RECURSOS</v>
          </cell>
          <cell r="C2236" t="str">
            <v>UNIDAD</v>
          </cell>
          <cell r="D2236" t="str">
            <v>CANT.</v>
          </cell>
        </row>
        <row r="2237">
          <cell r="B2237" t="str">
            <v>MATERIALES</v>
          </cell>
        </row>
        <row r="2238">
          <cell r="B2238">
            <v>0</v>
          </cell>
          <cell r="C2238">
            <v>0</v>
          </cell>
        </row>
        <row r="2239">
          <cell r="B2239">
            <v>0</v>
          </cell>
          <cell r="C2239">
            <v>0</v>
          </cell>
        </row>
        <row r="2240">
          <cell r="B2240">
            <v>0</v>
          </cell>
          <cell r="C2240">
            <v>0</v>
          </cell>
        </row>
        <row r="2241">
          <cell r="B2241">
            <v>0</v>
          </cell>
          <cell r="C2241">
            <v>0</v>
          </cell>
        </row>
        <row r="2243">
          <cell r="B2243" t="str">
            <v>EQUIPO</v>
          </cell>
        </row>
        <row r="2244">
          <cell r="B2244" t="str">
            <v>HTA MENOR (5% de M. de O.)</v>
          </cell>
        </row>
        <row r="2245">
          <cell r="A2245">
            <v>0</v>
          </cell>
          <cell r="B2245">
            <v>0</v>
          </cell>
          <cell r="C2245">
            <v>0</v>
          </cell>
        </row>
        <row r="2246">
          <cell r="A2246">
            <v>0</v>
          </cell>
          <cell r="B2246">
            <v>0</v>
          </cell>
          <cell r="C2246">
            <v>0</v>
          </cell>
        </row>
        <row r="2247">
          <cell r="A2247">
            <v>0</v>
          </cell>
          <cell r="B2247">
            <v>0</v>
          </cell>
          <cell r="C2247">
            <v>0</v>
          </cell>
        </row>
        <row r="2249">
          <cell r="B2249" t="str">
            <v>MANO DE OBRA</v>
          </cell>
        </row>
        <row r="2250">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5">
          <cell r="B2255" t="str">
            <v>TRANSPORTE</v>
          </cell>
        </row>
        <row r="2257">
          <cell r="A2257">
            <v>0</v>
          </cell>
          <cell r="B2257">
            <v>0</v>
          </cell>
          <cell r="C2257">
            <v>0</v>
          </cell>
        </row>
        <row r="2258">
          <cell r="A2258">
            <v>0</v>
          </cell>
          <cell r="B2258">
            <v>0</v>
          </cell>
          <cell r="C2258">
            <v>0</v>
          </cell>
        </row>
        <row r="2259">
          <cell r="A2259">
            <v>0</v>
          </cell>
          <cell r="B2259">
            <v>0</v>
          </cell>
          <cell r="C2259">
            <v>0</v>
          </cell>
        </row>
        <row r="2264">
          <cell r="A2264" t="str">
            <v>CODIGO</v>
          </cell>
          <cell r="B2264" t="str">
            <v>ITEM</v>
          </cell>
          <cell r="C2264" t="str">
            <v>UNIDAD</v>
          </cell>
        </row>
        <row r="2265">
          <cell r="D2265">
            <v>0</v>
          </cell>
        </row>
        <row r="2266">
          <cell r="B2266" t="str">
            <v>CODIGO</v>
          </cell>
        </row>
        <row r="2267">
          <cell r="A2267" t="str">
            <v>CODIGO</v>
          </cell>
          <cell r="B2267" t="str">
            <v>RECURSOS</v>
          </cell>
          <cell r="C2267" t="str">
            <v>UNIDAD</v>
          </cell>
          <cell r="D2267" t="str">
            <v>CANT.</v>
          </cell>
        </row>
        <row r="2268">
          <cell r="B2268" t="str">
            <v>MATERIALES</v>
          </cell>
        </row>
        <row r="2269">
          <cell r="B2269">
            <v>0</v>
          </cell>
          <cell r="C2269">
            <v>0</v>
          </cell>
        </row>
        <row r="2270">
          <cell r="B2270">
            <v>0</v>
          </cell>
          <cell r="C2270">
            <v>0</v>
          </cell>
        </row>
        <row r="2271">
          <cell r="B2271">
            <v>0</v>
          </cell>
          <cell r="C2271">
            <v>0</v>
          </cell>
        </row>
        <row r="2272">
          <cell r="B2272">
            <v>0</v>
          </cell>
          <cell r="C2272">
            <v>0</v>
          </cell>
        </row>
        <row r="2274">
          <cell r="B2274" t="str">
            <v>EQUIPO</v>
          </cell>
        </row>
        <row r="2275">
          <cell r="B2275" t="str">
            <v>HTA MENOR (5% de M. de O.)</v>
          </cell>
        </row>
        <row r="2276">
          <cell r="A2276">
            <v>0</v>
          </cell>
          <cell r="B2276">
            <v>0</v>
          </cell>
          <cell r="C2276">
            <v>0</v>
          </cell>
        </row>
        <row r="2277">
          <cell r="A2277">
            <v>0</v>
          </cell>
          <cell r="B2277">
            <v>0</v>
          </cell>
          <cell r="C2277">
            <v>0</v>
          </cell>
        </row>
        <row r="2278">
          <cell r="A2278">
            <v>0</v>
          </cell>
          <cell r="B2278">
            <v>0</v>
          </cell>
          <cell r="C2278">
            <v>0</v>
          </cell>
        </row>
        <row r="2280">
          <cell r="B2280" t="str">
            <v>MANO DE OBRA</v>
          </cell>
        </row>
        <row r="2281">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6">
          <cell r="B2286" t="str">
            <v>TRANSPORTE</v>
          </cell>
        </row>
        <row r="2288">
          <cell r="A2288">
            <v>0</v>
          </cell>
          <cell r="B2288">
            <v>0</v>
          </cell>
          <cell r="C2288">
            <v>0</v>
          </cell>
        </row>
        <row r="2289">
          <cell r="A2289">
            <v>0</v>
          </cell>
          <cell r="B2289">
            <v>0</v>
          </cell>
          <cell r="C2289">
            <v>0</v>
          </cell>
        </row>
        <row r="2290">
          <cell r="A2290">
            <v>0</v>
          </cell>
          <cell r="B2290">
            <v>0</v>
          </cell>
          <cell r="C2290">
            <v>0</v>
          </cell>
        </row>
        <row r="2295">
          <cell r="A2295" t="str">
            <v>CODIGO</v>
          </cell>
          <cell r="B2295" t="str">
            <v>ITEM</v>
          </cell>
          <cell r="C2295" t="str">
            <v>UNIDAD</v>
          </cell>
        </row>
        <row r="2296">
          <cell r="D2296">
            <v>0</v>
          </cell>
        </row>
        <row r="2297">
          <cell r="B2297" t="str">
            <v>CODIGO</v>
          </cell>
        </row>
        <row r="2298">
          <cell r="A2298" t="str">
            <v>CODIGO</v>
          </cell>
          <cell r="B2298" t="str">
            <v>RECURSOS</v>
          </cell>
          <cell r="C2298" t="str">
            <v>UNIDAD</v>
          </cell>
          <cell r="D2298" t="str">
            <v>CANT.</v>
          </cell>
        </row>
        <row r="2299">
          <cell r="B2299" t="str">
            <v>MATERIALES</v>
          </cell>
        </row>
        <row r="2300">
          <cell r="B2300">
            <v>0</v>
          </cell>
          <cell r="C2300">
            <v>0</v>
          </cell>
        </row>
        <row r="2301">
          <cell r="B2301">
            <v>0</v>
          </cell>
          <cell r="C2301">
            <v>0</v>
          </cell>
        </row>
        <row r="2302">
          <cell r="B2302">
            <v>0</v>
          </cell>
          <cell r="C2302">
            <v>0</v>
          </cell>
        </row>
        <row r="2303">
          <cell r="B2303">
            <v>0</v>
          </cell>
          <cell r="C2303">
            <v>0</v>
          </cell>
        </row>
        <row r="2305">
          <cell r="B2305" t="str">
            <v>EQUIPO</v>
          </cell>
        </row>
        <row r="2306">
          <cell r="B2306" t="str">
            <v>HTA MENOR (5% de M. de O.)</v>
          </cell>
        </row>
        <row r="2307">
          <cell r="A2307">
            <v>0</v>
          </cell>
          <cell r="B2307">
            <v>0</v>
          </cell>
          <cell r="C2307">
            <v>0</v>
          </cell>
        </row>
        <row r="2308">
          <cell r="A2308">
            <v>0</v>
          </cell>
          <cell r="B2308">
            <v>0</v>
          </cell>
          <cell r="C2308">
            <v>0</v>
          </cell>
        </row>
        <row r="2309">
          <cell r="A2309">
            <v>0</v>
          </cell>
          <cell r="B2309">
            <v>0</v>
          </cell>
          <cell r="C2309">
            <v>0</v>
          </cell>
        </row>
        <row r="2311">
          <cell r="B2311" t="str">
            <v>MANO DE OBRA</v>
          </cell>
        </row>
        <row r="2312">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7">
          <cell r="B2317" t="str">
            <v>TRANSPORTE</v>
          </cell>
        </row>
        <row r="2319">
          <cell r="A2319">
            <v>0</v>
          </cell>
          <cell r="B2319">
            <v>0</v>
          </cell>
          <cell r="C2319">
            <v>0</v>
          </cell>
        </row>
        <row r="2320">
          <cell r="A2320">
            <v>0</v>
          </cell>
          <cell r="B2320">
            <v>0</v>
          </cell>
          <cell r="C2320">
            <v>0</v>
          </cell>
        </row>
        <row r="2321">
          <cell r="A2321">
            <v>0</v>
          </cell>
          <cell r="B2321">
            <v>0</v>
          </cell>
          <cell r="C2321">
            <v>0</v>
          </cell>
        </row>
        <row r="2326">
          <cell r="A2326" t="str">
            <v>CODIGO</v>
          </cell>
          <cell r="B2326" t="str">
            <v>ITEM</v>
          </cell>
          <cell r="C2326" t="str">
            <v>UNIDAD</v>
          </cell>
        </row>
        <row r="2327">
          <cell r="D2327">
            <v>0</v>
          </cell>
        </row>
        <row r="2328">
          <cell r="B2328" t="str">
            <v>CODIGO</v>
          </cell>
        </row>
        <row r="2329">
          <cell r="A2329" t="str">
            <v>CODIGO</v>
          </cell>
          <cell r="B2329" t="str">
            <v>RECURSOS</v>
          </cell>
          <cell r="C2329" t="str">
            <v>UNIDAD</v>
          </cell>
          <cell r="D2329" t="str">
            <v>CANT.</v>
          </cell>
        </row>
        <row r="2330">
          <cell r="B2330" t="str">
            <v>MATERIALES</v>
          </cell>
        </row>
        <row r="2331">
          <cell r="B2331">
            <v>0</v>
          </cell>
          <cell r="C2331">
            <v>0</v>
          </cell>
        </row>
        <row r="2332">
          <cell r="B2332">
            <v>0</v>
          </cell>
          <cell r="C2332">
            <v>0</v>
          </cell>
        </row>
        <row r="2333">
          <cell r="B2333">
            <v>0</v>
          </cell>
          <cell r="C2333">
            <v>0</v>
          </cell>
        </row>
        <row r="2334">
          <cell r="B2334">
            <v>0</v>
          </cell>
          <cell r="C2334">
            <v>0</v>
          </cell>
        </row>
        <row r="2336">
          <cell r="B2336" t="str">
            <v>EQUIPO</v>
          </cell>
        </row>
        <row r="2337">
          <cell r="B2337" t="str">
            <v>HTA MENOR (5% de M. de O.)</v>
          </cell>
        </row>
        <row r="2338">
          <cell r="A2338">
            <v>0</v>
          </cell>
          <cell r="B2338">
            <v>0</v>
          </cell>
          <cell r="C2338">
            <v>0</v>
          </cell>
        </row>
        <row r="2339">
          <cell r="A2339">
            <v>0</v>
          </cell>
          <cell r="B2339">
            <v>0</v>
          </cell>
          <cell r="C2339">
            <v>0</v>
          </cell>
        </row>
        <row r="2340">
          <cell r="A2340">
            <v>0</v>
          </cell>
          <cell r="B2340">
            <v>0</v>
          </cell>
          <cell r="C2340">
            <v>0</v>
          </cell>
        </row>
        <row r="2342">
          <cell r="B2342" t="str">
            <v>MANO DE OBRA</v>
          </cell>
        </row>
        <row r="2343">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8">
          <cell r="B2348" t="str">
            <v>TRANSPORTE</v>
          </cell>
        </row>
        <row r="2350">
          <cell r="A2350">
            <v>0</v>
          </cell>
          <cell r="B2350">
            <v>0</v>
          </cell>
          <cell r="C2350">
            <v>0</v>
          </cell>
        </row>
        <row r="2351">
          <cell r="A2351">
            <v>0</v>
          </cell>
          <cell r="B2351">
            <v>0</v>
          </cell>
          <cell r="C2351">
            <v>0</v>
          </cell>
        </row>
        <row r="2352">
          <cell r="A2352">
            <v>0</v>
          </cell>
          <cell r="B2352">
            <v>0</v>
          </cell>
          <cell r="C2352">
            <v>0</v>
          </cell>
        </row>
        <row r="2357">
          <cell r="A2357" t="str">
            <v>CODIGO</v>
          </cell>
          <cell r="B2357" t="str">
            <v>ITEM</v>
          </cell>
          <cell r="C2357" t="str">
            <v>UNIDAD</v>
          </cell>
        </row>
        <row r="2358">
          <cell r="D2358">
            <v>0</v>
          </cell>
        </row>
        <row r="2359">
          <cell r="B2359" t="str">
            <v>CODIGO</v>
          </cell>
        </row>
        <row r="2360">
          <cell r="A2360" t="str">
            <v>CODIGO</v>
          </cell>
          <cell r="B2360" t="str">
            <v>RECURSOS</v>
          </cell>
          <cell r="C2360" t="str">
            <v>UNIDAD</v>
          </cell>
          <cell r="D2360" t="str">
            <v>CANT.</v>
          </cell>
        </row>
        <row r="2361">
          <cell r="B2361" t="str">
            <v>MATERIALES</v>
          </cell>
        </row>
        <row r="2362">
          <cell r="B2362">
            <v>0</v>
          </cell>
          <cell r="C2362">
            <v>0</v>
          </cell>
        </row>
        <row r="2363">
          <cell r="B2363">
            <v>0</v>
          </cell>
          <cell r="C2363">
            <v>0</v>
          </cell>
        </row>
        <row r="2364">
          <cell r="B2364">
            <v>0</v>
          </cell>
          <cell r="C2364">
            <v>0</v>
          </cell>
        </row>
        <row r="2365">
          <cell r="B2365">
            <v>0</v>
          </cell>
          <cell r="C2365">
            <v>0</v>
          </cell>
        </row>
        <row r="2367">
          <cell r="B2367" t="str">
            <v>EQUIPO</v>
          </cell>
        </row>
        <row r="2368">
          <cell r="B2368" t="str">
            <v>HTA MENOR (5% de M. de O.)</v>
          </cell>
        </row>
        <row r="2369">
          <cell r="A2369">
            <v>0</v>
          </cell>
          <cell r="B2369">
            <v>0</v>
          </cell>
          <cell r="C2369">
            <v>0</v>
          </cell>
        </row>
        <row r="2370">
          <cell r="A2370">
            <v>0</v>
          </cell>
          <cell r="B2370">
            <v>0</v>
          </cell>
          <cell r="C2370">
            <v>0</v>
          </cell>
        </row>
        <row r="2371">
          <cell r="A2371">
            <v>0</v>
          </cell>
          <cell r="B2371">
            <v>0</v>
          </cell>
          <cell r="C2371">
            <v>0</v>
          </cell>
        </row>
        <row r="2373">
          <cell r="B2373" t="str">
            <v>MANO DE OBRA</v>
          </cell>
        </row>
        <row r="2374">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9">
          <cell r="B2379" t="str">
            <v>TRANSPORTE</v>
          </cell>
        </row>
        <row r="2381">
          <cell r="A2381">
            <v>0</v>
          </cell>
          <cell r="B2381">
            <v>0</v>
          </cell>
          <cell r="C2381">
            <v>0</v>
          </cell>
        </row>
        <row r="2382">
          <cell r="A2382">
            <v>0</v>
          </cell>
          <cell r="B2382">
            <v>0</v>
          </cell>
          <cell r="C2382">
            <v>0</v>
          </cell>
        </row>
        <row r="2383">
          <cell r="A2383">
            <v>0</v>
          </cell>
          <cell r="B2383">
            <v>0</v>
          </cell>
          <cell r="C2383">
            <v>0</v>
          </cell>
        </row>
        <row r="2388">
          <cell r="A2388" t="str">
            <v>CODIGO</v>
          </cell>
          <cell r="B2388" t="str">
            <v>ITEM</v>
          </cell>
          <cell r="C2388" t="str">
            <v>UNIDAD</v>
          </cell>
        </row>
        <row r="2389">
          <cell r="D2389">
            <v>0</v>
          </cell>
        </row>
        <row r="2390">
          <cell r="B2390" t="str">
            <v>CODIGO</v>
          </cell>
        </row>
        <row r="2391">
          <cell r="A2391" t="str">
            <v>CODIGO</v>
          </cell>
          <cell r="B2391" t="str">
            <v>RECURSOS</v>
          </cell>
          <cell r="C2391" t="str">
            <v>UNIDAD</v>
          </cell>
          <cell r="D2391" t="str">
            <v>CANT.</v>
          </cell>
        </row>
        <row r="2392">
          <cell r="B2392" t="str">
            <v>MATERIALES</v>
          </cell>
        </row>
        <row r="2393">
          <cell r="B2393">
            <v>0</v>
          </cell>
          <cell r="C2393">
            <v>0</v>
          </cell>
        </row>
        <row r="2394">
          <cell r="B2394">
            <v>0</v>
          </cell>
          <cell r="C2394">
            <v>0</v>
          </cell>
        </row>
        <row r="2395">
          <cell r="B2395">
            <v>0</v>
          </cell>
          <cell r="C2395">
            <v>0</v>
          </cell>
        </row>
        <row r="2396">
          <cell r="B2396">
            <v>0</v>
          </cell>
          <cell r="C2396">
            <v>0</v>
          </cell>
        </row>
        <row r="2398">
          <cell r="B2398" t="str">
            <v>EQUIPO</v>
          </cell>
        </row>
        <row r="2399">
          <cell r="B2399" t="str">
            <v>HTA MENOR (5% de M. de O.)</v>
          </cell>
        </row>
        <row r="2400">
          <cell r="A2400">
            <v>0</v>
          </cell>
          <cell r="B2400">
            <v>0</v>
          </cell>
          <cell r="C2400">
            <v>0</v>
          </cell>
        </row>
        <row r="2401">
          <cell r="A2401">
            <v>0</v>
          </cell>
          <cell r="B2401">
            <v>0</v>
          </cell>
          <cell r="C2401">
            <v>0</v>
          </cell>
        </row>
        <row r="2402">
          <cell r="A2402">
            <v>0</v>
          </cell>
          <cell r="B2402">
            <v>0</v>
          </cell>
          <cell r="C2402">
            <v>0</v>
          </cell>
        </row>
        <row r="2404">
          <cell r="B2404" t="str">
            <v>MANO DE OBRA</v>
          </cell>
        </row>
        <row r="2405">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10">
          <cell r="B2410" t="str">
            <v>TRANSPORTE</v>
          </cell>
        </row>
        <row r="2412">
          <cell r="A2412">
            <v>0</v>
          </cell>
          <cell r="B2412">
            <v>0</v>
          </cell>
          <cell r="C2412">
            <v>0</v>
          </cell>
        </row>
        <row r="2413">
          <cell r="A2413">
            <v>0</v>
          </cell>
          <cell r="B2413">
            <v>0</v>
          </cell>
          <cell r="C2413">
            <v>0</v>
          </cell>
        </row>
        <row r="2414">
          <cell r="A2414">
            <v>0</v>
          </cell>
          <cell r="B2414">
            <v>0</v>
          </cell>
          <cell r="C2414">
            <v>0</v>
          </cell>
        </row>
        <row r="2419">
          <cell r="A2419" t="str">
            <v>CODIGO</v>
          </cell>
          <cell r="B2419" t="str">
            <v>ITEM</v>
          </cell>
          <cell r="C2419" t="str">
            <v>UNIDAD</v>
          </cell>
        </row>
        <row r="2420">
          <cell r="D2420">
            <v>0</v>
          </cell>
        </row>
        <row r="2421">
          <cell r="B2421" t="str">
            <v>CODIGO</v>
          </cell>
        </row>
        <row r="2422">
          <cell r="A2422" t="str">
            <v>CODIGO</v>
          </cell>
          <cell r="B2422" t="str">
            <v>RECURSOS</v>
          </cell>
          <cell r="C2422" t="str">
            <v>UNIDAD</v>
          </cell>
          <cell r="D2422" t="str">
            <v>CANT.</v>
          </cell>
        </row>
        <row r="2423">
          <cell r="B2423" t="str">
            <v>MATERIALES</v>
          </cell>
        </row>
        <row r="2424">
          <cell r="B2424">
            <v>0</v>
          </cell>
          <cell r="C2424">
            <v>0</v>
          </cell>
        </row>
        <row r="2425">
          <cell r="B2425">
            <v>0</v>
          </cell>
          <cell r="C2425">
            <v>0</v>
          </cell>
        </row>
        <row r="2426">
          <cell r="B2426">
            <v>0</v>
          </cell>
          <cell r="C2426">
            <v>0</v>
          </cell>
        </row>
        <row r="2427">
          <cell r="B2427">
            <v>0</v>
          </cell>
          <cell r="C2427">
            <v>0</v>
          </cell>
        </row>
        <row r="2429">
          <cell r="B2429" t="str">
            <v>EQUIPO</v>
          </cell>
        </row>
        <row r="2430">
          <cell r="B2430" t="str">
            <v>HTA MENOR (5% de M. de O.)</v>
          </cell>
        </row>
        <row r="2431">
          <cell r="A2431">
            <v>0</v>
          </cell>
          <cell r="B2431">
            <v>0</v>
          </cell>
          <cell r="C2431">
            <v>0</v>
          </cell>
        </row>
        <row r="2432">
          <cell r="A2432">
            <v>0</v>
          </cell>
          <cell r="B2432">
            <v>0</v>
          </cell>
          <cell r="C2432">
            <v>0</v>
          </cell>
        </row>
        <row r="2433">
          <cell r="A2433">
            <v>0</v>
          </cell>
          <cell r="B2433">
            <v>0</v>
          </cell>
          <cell r="C2433">
            <v>0</v>
          </cell>
        </row>
        <row r="2435">
          <cell r="B2435" t="str">
            <v>MANO DE OBRA</v>
          </cell>
        </row>
        <row r="2436">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1">
          <cell r="B2441" t="str">
            <v>TRANSPORTE</v>
          </cell>
        </row>
        <row r="2443">
          <cell r="A2443">
            <v>0</v>
          </cell>
          <cell r="B2443">
            <v>0</v>
          </cell>
          <cell r="C2443">
            <v>0</v>
          </cell>
        </row>
        <row r="2444">
          <cell r="A2444">
            <v>0</v>
          </cell>
          <cell r="B2444">
            <v>0</v>
          </cell>
          <cell r="C2444">
            <v>0</v>
          </cell>
        </row>
        <row r="2445">
          <cell r="A2445">
            <v>0</v>
          </cell>
          <cell r="B2445">
            <v>0</v>
          </cell>
          <cell r="C2445">
            <v>0</v>
          </cell>
        </row>
        <row r="2451">
          <cell r="A2451" t="str">
            <v>CODIGO</v>
          </cell>
          <cell r="B2451" t="str">
            <v>ITEM</v>
          </cell>
          <cell r="C2451" t="str">
            <v>UNIDAD</v>
          </cell>
        </row>
        <row r="2452">
          <cell r="D2452">
            <v>0</v>
          </cell>
        </row>
        <row r="2453">
          <cell r="B2453" t="str">
            <v>CODIGO</v>
          </cell>
        </row>
        <row r="2454">
          <cell r="A2454" t="str">
            <v>CODIGO</v>
          </cell>
          <cell r="B2454" t="str">
            <v>RECURSOS</v>
          </cell>
          <cell r="C2454" t="str">
            <v>UNIDAD</v>
          </cell>
          <cell r="D2454" t="str">
            <v>CANT.</v>
          </cell>
        </row>
        <row r="2455">
          <cell r="B2455" t="str">
            <v>MATERIALES</v>
          </cell>
        </row>
        <row r="2456">
          <cell r="B2456">
            <v>0</v>
          </cell>
          <cell r="C2456">
            <v>0</v>
          </cell>
        </row>
        <row r="2457">
          <cell r="B2457">
            <v>0</v>
          </cell>
          <cell r="C2457">
            <v>0</v>
          </cell>
        </row>
        <row r="2458">
          <cell r="B2458">
            <v>0</v>
          </cell>
          <cell r="C2458">
            <v>0</v>
          </cell>
        </row>
        <row r="2459">
          <cell r="B2459">
            <v>0</v>
          </cell>
          <cell r="C2459">
            <v>0</v>
          </cell>
        </row>
        <row r="2461">
          <cell r="B2461" t="str">
            <v>EQUIPO</v>
          </cell>
        </row>
        <row r="2462">
          <cell r="B2462" t="str">
            <v>HTA MENOR (5% de M. de O.)</v>
          </cell>
        </row>
        <row r="2463">
          <cell r="A2463">
            <v>0</v>
          </cell>
          <cell r="B2463">
            <v>0</v>
          </cell>
          <cell r="C2463">
            <v>0</v>
          </cell>
        </row>
        <row r="2464">
          <cell r="A2464">
            <v>0</v>
          </cell>
          <cell r="B2464">
            <v>0</v>
          </cell>
          <cell r="C2464">
            <v>0</v>
          </cell>
        </row>
        <row r="2465">
          <cell r="A2465">
            <v>0</v>
          </cell>
          <cell r="B2465">
            <v>0</v>
          </cell>
          <cell r="C2465">
            <v>0</v>
          </cell>
        </row>
        <row r="2467">
          <cell r="B2467" t="str">
            <v>MANO DE OBRA</v>
          </cell>
        </row>
        <row r="2468">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3">
          <cell r="B2473" t="str">
            <v>TRANSPORTE</v>
          </cell>
        </row>
        <row r="2475">
          <cell r="A2475">
            <v>0</v>
          </cell>
          <cell r="B2475">
            <v>0</v>
          </cell>
          <cell r="C2475">
            <v>0</v>
          </cell>
        </row>
        <row r="2476">
          <cell r="A2476">
            <v>0</v>
          </cell>
          <cell r="B2476">
            <v>0</v>
          </cell>
          <cell r="C2476">
            <v>0</v>
          </cell>
        </row>
        <row r="2477">
          <cell r="A2477">
            <v>0</v>
          </cell>
          <cell r="B2477">
            <v>0</v>
          </cell>
          <cell r="C2477">
            <v>0</v>
          </cell>
        </row>
        <row r="2482">
          <cell r="A2482" t="str">
            <v>CODIGO</v>
          </cell>
          <cell r="B2482" t="str">
            <v>ITEM</v>
          </cell>
          <cell r="C2482" t="str">
            <v>UNIDAD</v>
          </cell>
        </row>
        <row r="2483">
          <cell r="D2483">
            <v>0</v>
          </cell>
        </row>
        <row r="2484">
          <cell r="B2484" t="str">
            <v>CODIGO</v>
          </cell>
        </row>
        <row r="2485">
          <cell r="A2485" t="str">
            <v>CODIGO</v>
          </cell>
          <cell r="B2485" t="str">
            <v>RECURSOS</v>
          </cell>
          <cell r="C2485" t="str">
            <v>UNIDAD</v>
          </cell>
          <cell r="D2485" t="str">
            <v>CANT.</v>
          </cell>
        </row>
        <row r="2486">
          <cell r="B2486" t="str">
            <v>MATERIALES</v>
          </cell>
        </row>
        <row r="2487">
          <cell r="B2487">
            <v>0</v>
          </cell>
          <cell r="C2487">
            <v>0</v>
          </cell>
        </row>
        <row r="2488">
          <cell r="B2488">
            <v>0</v>
          </cell>
          <cell r="C2488">
            <v>0</v>
          </cell>
        </row>
        <row r="2489">
          <cell r="B2489">
            <v>0</v>
          </cell>
          <cell r="C2489">
            <v>0</v>
          </cell>
        </row>
        <row r="2490">
          <cell r="B2490">
            <v>0</v>
          </cell>
          <cell r="C2490">
            <v>0</v>
          </cell>
        </row>
        <row r="2492">
          <cell r="B2492" t="str">
            <v>EQUIPO</v>
          </cell>
        </row>
        <row r="2493">
          <cell r="B2493" t="str">
            <v>HTA MENOR (5% de M. de O.)</v>
          </cell>
        </row>
        <row r="2494">
          <cell r="A2494">
            <v>0</v>
          </cell>
          <cell r="B2494">
            <v>0</v>
          </cell>
          <cell r="C2494">
            <v>0</v>
          </cell>
        </row>
        <row r="2495">
          <cell r="A2495">
            <v>0</v>
          </cell>
          <cell r="B2495">
            <v>0</v>
          </cell>
          <cell r="C2495">
            <v>0</v>
          </cell>
        </row>
        <row r="2496">
          <cell r="A2496">
            <v>0</v>
          </cell>
          <cell r="B2496">
            <v>0</v>
          </cell>
          <cell r="C2496">
            <v>0</v>
          </cell>
        </row>
        <row r="2498">
          <cell r="B2498" t="str">
            <v>MANO DE OBRA</v>
          </cell>
        </row>
        <row r="2499">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4">
          <cell r="B2504" t="str">
            <v>TRANSPORTE</v>
          </cell>
        </row>
        <row r="2506">
          <cell r="A2506">
            <v>0</v>
          </cell>
          <cell r="B2506">
            <v>0</v>
          </cell>
          <cell r="C2506">
            <v>0</v>
          </cell>
        </row>
        <row r="2507">
          <cell r="A2507">
            <v>0</v>
          </cell>
          <cell r="B2507">
            <v>0</v>
          </cell>
          <cell r="C2507">
            <v>0</v>
          </cell>
        </row>
        <row r="2508">
          <cell r="A2508">
            <v>0</v>
          </cell>
          <cell r="B2508">
            <v>0</v>
          </cell>
          <cell r="C2508">
            <v>0</v>
          </cell>
        </row>
        <row r="2513">
          <cell r="A2513" t="str">
            <v>CODIGO</v>
          </cell>
          <cell r="B2513" t="str">
            <v>ITEM</v>
          </cell>
          <cell r="C2513" t="str">
            <v>UNIDAD</v>
          </cell>
        </row>
        <row r="2514">
          <cell r="D2514">
            <v>0</v>
          </cell>
        </row>
        <row r="2515">
          <cell r="B2515" t="str">
            <v>CODIGO</v>
          </cell>
        </row>
        <row r="2516">
          <cell r="A2516" t="str">
            <v>CODIGO</v>
          </cell>
          <cell r="B2516" t="str">
            <v>RECURSOS</v>
          </cell>
          <cell r="C2516" t="str">
            <v>UNIDAD</v>
          </cell>
          <cell r="D2516" t="str">
            <v>CANT.</v>
          </cell>
        </row>
        <row r="2517">
          <cell r="B2517" t="str">
            <v>MATERIALES</v>
          </cell>
        </row>
        <row r="2518">
          <cell r="B2518">
            <v>0</v>
          </cell>
          <cell r="C2518">
            <v>0</v>
          </cell>
        </row>
        <row r="2519">
          <cell r="B2519">
            <v>0</v>
          </cell>
          <cell r="C2519">
            <v>0</v>
          </cell>
        </row>
        <row r="2520">
          <cell r="B2520">
            <v>0</v>
          </cell>
          <cell r="C2520">
            <v>0</v>
          </cell>
        </row>
        <row r="2521">
          <cell r="B2521">
            <v>0</v>
          </cell>
          <cell r="C2521">
            <v>0</v>
          </cell>
        </row>
        <row r="2523">
          <cell r="B2523" t="str">
            <v>EQUIPO</v>
          </cell>
        </row>
        <row r="2524">
          <cell r="B2524" t="str">
            <v>HTA MENOR (5% de M. de O.)</v>
          </cell>
        </row>
        <row r="2525">
          <cell r="A2525">
            <v>0</v>
          </cell>
          <cell r="B2525">
            <v>0</v>
          </cell>
          <cell r="C2525">
            <v>0</v>
          </cell>
        </row>
        <row r="2526">
          <cell r="A2526">
            <v>0</v>
          </cell>
          <cell r="B2526">
            <v>0</v>
          </cell>
          <cell r="C2526">
            <v>0</v>
          </cell>
        </row>
        <row r="2527">
          <cell r="A2527">
            <v>0</v>
          </cell>
          <cell r="B2527">
            <v>0</v>
          </cell>
          <cell r="C2527">
            <v>0</v>
          </cell>
        </row>
        <row r="2529">
          <cell r="B2529" t="str">
            <v>MANO DE OBRA</v>
          </cell>
        </row>
        <row r="2530">
          <cell r="B2530">
            <v>0</v>
          </cell>
          <cell r="C2530">
            <v>0</v>
          </cell>
        </row>
        <row r="2531">
          <cell r="A2531">
            <v>0</v>
          </cell>
          <cell r="B2531">
            <v>0</v>
          </cell>
          <cell r="C2531">
            <v>0</v>
          </cell>
        </row>
        <row r="2532">
          <cell r="A2532">
            <v>0</v>
          </cell>
          <cell r="B2532">
            <v>0</v>
          </cell>
          <cell r="C2532">
            <v>0</v>
          </cell>
        </row>
        <row r="2533">
          <cell r="A2533">
            <v>0</v>
          </cell>
          <cell r="B2533">
            <v>0</v>
          </cell>
          <cell r="C2533">
            <v>0</v>
          </cell>
        </row>
        <row r="2535">
          <cell r="B2535" t="str">
            <v>TRANSPORTE</v>
          </cell>
        </row>
        <row r="2537">
          <cell r="A2537">
            <v>0</v>
          </cell>
          <cell r="B2537">
            <v>0</v>
          </cell>
          <cell r="C2537">
            <v>0</v>
          </cell>
        </row>
        <row r="2538">
          <cell r="A2538">
            <v>0</v>
          </cell>
          <cell r="B2538">
            <v>0</v>
          </cell>
          <cell r="C2538">
            <v>0</v>
          </cell>
        </row>
        <row r="2539">
          <cell r="A2539">
            <v>0</v>
          </cell>
          <cell r="B2539">
            <v>0</v>
          </cell>
          <cell r="C2539">
            <v>0</v>
          </cell>
        </row>
        <row r="2544">
          <cell r="A2544" t="str">
            <v>CODIGO</v>
          </cell>
          <cell r="B2544" t="str">
            <v>ITEM</v>
          </cell>
          <cell r="C2544" t="str">
            <v>UNIDAD</v>
          </cell>
        </row>
        <row r="2545">
          <cell r="D2545">
            <v>0</v>
          </cell>
        </row>
        <row r="2546">
          <cell r="B2546" t="str">
            <v>CODIGO</v>
          </cell>
        </row>
        <row r="2547">
          <cell r="A2547" t="str">
            <v>CODIGO</v>
          </cell>
          <cell r="B2547" t="str">
            <v>RECURSOS</v>
          </cell>
          <cell r="C2547" t="str">
            <v>UNIDAD</v>
          </cell>
          <cell r="D2547" t="str">
            <v>CANT.</v>
          </cell>
        </row>
        <row r="2548">
          <cell r="B2548" t="str">
            <v>MATERIALES</v>
          </cell>
        </row>
        <row r="2549">
          <cell r="B2549">
            <v>0</v>
          </cell>
          <cell r="C2549">
            <v>0</v>
          </cell>
        </row>
        <row r="2550">
          <cell r="B2550">
            <v>0</v>
          </cell>
          <cell r="C2550">
            <v>0</v>
          </cell>
        </row>
        <row r="2551">
          <cell r="B2551">
            <v>0</v>
          </cell>
          <cell r="C2551">
            <v>0</v>
          </cell>
        </row>
        <row r="2552">
          <cell r="B2552">
            <v>0</v>
          </cell>
          <cell r="C2552">
            <v>0</v>
          </cell>
        </row>
        <row r="2554">
          <cell r="B2554" t="str">
            <v>EQUIPO</v>
          </cell>
        </row>
        <row r="2555">
          <cell r="B2555" t="str">
            <v>HTA MENOR (5% de M. de O.)</v>
          </cell>
        </row>
        <row r="2556">
          <cell r="A2556">
            <v>0</v>
          </cell>
          <cell r="B2556">
            <v>0</v>
          </cell>
          <cell r="C2556">
            <v>0</v>
          </cell>
        </row>
        <row r="2557">
          <cell r="A2557">
            <v>0</v>
          </cell>
          <cell r="B2557">
            <v>0</v>
          </cell>
          <cell r="C2557">
            <v>0</v>
          </cell>
        </row>
        <row r="2558">
          <cell r="A2558">
            <v>0</v>
          </cell>
          <cell r="B2558">
            <v>0</v>
          </cell>
          <cell r="C2558">
            <v>0</v>
          </cell>
        </row>
        <row r="2560">
          <cell r="B2560" t="str">
            <v>MANO DE OBRA</v>
          </cell>
        </row>
        <row r="2561">
          <cell r="B2561">
            <v>0</v>
          </cell>
          <cell r="C2561">
            <v>0</v>
          </cell>
        </row>
        <row r="2562">
          <cell r="A2562">
            <v>0</v>
          </cell>
          <cell r="B2562">
            <v>0</v>
          </cell>
          <cell r="C2562">
            <v>0</v>
          </cell>
        </row>
        <row r="2563">
          <cell r="A2563">
            <v>0</v>
          </cell>
          <cell r="B2563">
            <v>0</v>
          </cell>
          <cell r="C2563">
            <v>0</v>
          </cell>
        </row>
        <row r="2564">
          <cell r="A2564">
            <v>0</v>
          </cell>
          <cell r="B2564">
            <v>0</v>
          </cell>
          <cell r="C2564">
            <v>0</v>
          </cell>
        </row>
        <row r="2566">
          <cell r="B2566" t="str">
            <v>TRANSPORTE</v>
          </cell>
        </row>
        <row r="2568">
          <cell r="A2568">
            <v>0</v>
          </cell>
          <cell r="B2568">
            <v>0</v>
          </cell>
          <cell r="C2568">
            <v>0</v>
          </cell>
        </row>
        <row r="2569">
          <cell r="A2569">
            <v>0</v>
          </cell>
          <cell r="B2569">
            <v>0</v>
          </cell>
          <cell r="C2569">
            <v>0</v>
          </cell>
        </row>
        <row r="2570">
          <cell r="A2570">
            <v>0</v>
          </cell>
          <cell r="B2570">
            <v>0</v>
          </cell>
          <cell r="C2570">
            <v>0</v>
          </cell>
        </row>
        <row r="2575">
          <cell r="A2575" t="str">
            <v>CODIGO</v>
          </cell>
          <cell r="B2575" t="str">
            <v>ITEM</v>
          </cell>
          <cell r="C2575" t="str">
            <v>UNIDAD</v>
          </cell>
        </row>
        <row r="2576">
          <cell r="D2576">
            <v>0</v>
          </cell>
        </row>
        <row r="2577">
          <cell r="B2577" t="str">
            <v>CODIGO</v>
          </cell>
        </row>
        <row r="2578">
          <cell r="A2578" t="str">
            <v>CODIGO</v>
          </cell>
          <cell r="B2578" t="str">
            <v>RECURSOS</v>
          </cell>
          <cell r="C2578" t="str">
            <v>UNIDAD</v>
          </cell>
          <cell r="D2578" t="str">
            <v>CANT.</v>
          </cell>
        </row>
        <row r="2579">
          <cell r="B2579" t="str">
            <v>MATERIALES</v>
          </cell>
        </row>
        <row r="2580">
          <cell r="B2580">
            <v>0</v>
          </cell>
          <cell r="C2580">
            <v>0</v>
          </cell>
        </row>
        <row r="2581">
          <cell r="B2581">
            <v>0</v>
          </cell>
          <cell r="C2581">
            <v>0</v>
          </cell>
        </row>
        <row r="2582">
          <cell r="B2582">
            <v>0</v>
          </cell>
          <cell r="C2582">
            <v>0</v>
          </cell>
        </row>
        <row r="2583">
          <cell r="B2583">
            <v>0</v>
          </cell>
          <cell r="C2583">
            <v>0</v>
          </cell>
        </row>
        <row r="2585">
          <cell r="B2585" t="str">
            <v>EQUIPO</v>
          </cell>
        </row>
        <row r="2586">
          <cell r="B2586" t="str">
            <v>HTA MENOR (5% de M. de O.)</v>
          </cell>
        </row>
        <row r="2587">
          <cell r="A2587">
            <v>0</v>
          </cell>
          <cell r="B2587">
            <v>0</v>
          </cell>
          <cell r="C2587">
            <v>0</v>
          </cell>
        </row>
        <row r="2588">
          <cell r="A2588">
            <v>0</v>
          </cell>
          <cell r="B2588">
            <v>0</v>
          </cell>
          <cell r="C2588">
            <v>0</v>
          </cell>
        </row>
        <row r="2589">
          <cell r="A2589">
            <v>0</v>
          </cell>
          <cell r="B2589">
            <v>0</v>
          </cell>
          <cell r="C2589">
            <v>0</v>
          </cell>
        </row>
        <row r="2591">
          <cell r="B2591" t="str">
            <v>MANO DE OBRA</v>
          </cell>
        </row>
        <row r="2592">
          <cell r="B2592">
            <v>0</v>
          </cell>
          <cell r="C2592">
            <v>0</v>
          </cell>
        </row>
        <row r="2593">
          <cell r="A2593">
            <v>0</v>
          </cell>
          <cell r="B2593">
            <v>0</v>
          </cell>
          <cell r="C2593">
            <v>0</v>
          </cell>
        </row>
        <row r="2594">
          <cell r="A2594">
            <v>0</v>
          </cell>
          <cell r="B2594">
            <v>0</v>
          </cell>
          <cell r="C2594">
            <v>0</v>
          </cell>
        </row>
        <row r="2595">
          <cell r="A2595">
            <v>0</v>
          </cell>
          <cell r="B2595">
            <v>0</v>
          </cell>
          <cell r="C2595">
            <v>0</v>
          </cell>
        </row>
        <row r="2597">
          <cell r="B2597" t="str">
            <v>TRANSPORTE</v>
          </cell>
        </row>
        <row r="2599">
          <cell r="A2599">
            <v>0</v>
          </cell>
          <cell r="B2599">
            <v>0</v>
          </cell>
          <cell r="C2599">
            <v>0</v>
          </cell>
        </row>
        <row r="2600">
          <cell r="A2600">
            <v>0</v>
          </cell>
          <cell r="B2600">
            <v>0</v>
          </cell>
          <cell r="C2600">
            <v>0</v>
          </cell>
        </row>
        <row r="2601">
          <cell r="A2601">
            <v>0</v>
          </cell>
          <cell r="B2601">
            <v>0</v>
          </cell>
          <cell r="C2601">
            <v>0</v>
          </cell>
        </row>
        <row r="2606">
          <cell r="A2606" t="str">
            <v>CODIGO</v>
          </cell>
          <cell r="B2606" t="str">
            <v>ITEM</v>
          </cell>
          <cell r="C2606" t="str">
            <v>UNIDAD</v>
          </cell>
        </row>
        <row r="2607">
          <cell r="D2607">
            <v>0</v>
          </cell>
        </row>
        <row r="2608">
          <cell r="B2608" t="str">
            <v>CODIGO</v>
          </cell>
        </row>
        <row r="2609">
          <cell r="A2609" t="str">
            <v>CODIGO</v>
          </cell>
          <cell r="B2609" t="str">
            <v>RECURSOS</v>
          </cell>
          <cell r="C2609" t="str">
            <v>UNIDAD</v>
          </cell>
          <cell r="D2609" t="str">
            <v>CANT.</v>
          </cell>
        </row>
        <row r="2610">
          <cell r="B2610" t="str">
            <v>MATERIALES</v>
          </cell>
        </row>
        <row r="2611">
          <cell r="B2611">
            <v>0</v>
          </cell>
          <cell r="C2611">
            <v>0</v>
          </cell>
        </row>
        <row r="2612">
          <cell r="B2612">
            <v>0</v>
          </cell>
          <cell r="C2612">
            <v>0</v>
          </cell>
        </row>
        <row r="2613">
          <cell r="B2613">
            <v>0</v>
          </cell>
          <cell r="C2613">
            <v>0</v>
          </cell>
        </row>
        <row r="2614">
          <cell r="B2614">
            <v>0</v>
          </cell>
          <cell r="C2614">
            <v>0</v>
          </cell>
        </row>
        <row r="2616">
          <cell r="B2616" t="str">
            <v>EQUIPO</v>
          </cell>
        </row>
        <row r="2617">
          <cell r="B2617" t="str">
            <v>HTA MENOR (5% de M. de O.)</v>
          </cell>
        </row>
        <row r="2618">
          <cell r="A2618">
            <v>0</v>
          </cell>
          <cell r="B2618">
            <v>0</v>
          </cell>
          <cell r="C2618">
            <v>0</v>
          </cell>
        </row>
        <row r="2619">
          <cell r="A2619">
            <v>0</v>
          </cell>
          <cell r="B2619">
            <v>0</v>
          </cell>
          <cell r="C2619">
            <v>0</v>
          </cell>
        </row>
        <row r="2620">
          <cell r="A2620">
            <v>0</v>
          </cell>
          <cell r="B2620">
            <v>0</v>
          </cell>
          <cell r="C2620">
            <v>0</v>
          </cell>
        </row>
        <row r="2622">
          <cell r="B2622" t="str">
            <v>MANO DE OBRA</v>
          </cell>
        </row>
        <row r="2623">
          <cell r="B2623">
            <v>0</v>
          </cell>
          <cell r="C2623">
            <v>0</v>
          </cell>
        </row>
        <row r="2624">
          <cell r="A2624">
            <v>0</v>
          </cell>
          <cell r="B2624">
            <v>0</v>
          </cell>
          <cell r="C2624">
            <v>0</v>
          </cell>
        </row>
        <row r="2625">
          <cell r="A2625">
            <v>0</v>
          </cell>
          <cell r="B2625">
            <v>0</v>
          </cell>
          <cell r="C2625">
            <v>0</v>
          </cell>
        </row>
        <row r="2626">
          <cell r="A2626">
            <v>0</v>
          </cell>
          <cell r="B2626">
            <v>0</v>
          </cell>
          <cell r="C2626">
            <v>0</v>
          </cell>
        </row>
        <row r="2628">
          <cell r="B2628" t="str">
            <v>TRANSPORTE</v>
          </cell>
        </row>
        <row r="2630">
          <cell r="A2630">
            <v>0</v>
          </cell>
          <cell r="B2630">
            <v>0</v>
          </cell>
          <cell r="C2630">
            <v>0</v>
          </cell>
        </row>
        <row r="2631">
          <cell r="A2631">
            <v>0</v>
          </cell>
          <cell r="B2631">
            <v>0</v>
          </cell>
          <cell r="C2631">
            <v>0</v>
          </cell>
        </row>
        <row r="2632">
          <cell r="A2632">
            <v>0</v>
          </cell>
          <cell r="B2632">
            <v>0</v>
          </cell>
          <cell r="C2632">
            <v>0</v>
          </cell>
        </row>
        <row r="2637">
          <cell r="A2637" t="str">
            <v>CODIGO</v>
          </cell>
          <cell r="B2637" t="str">
            <v>ITEM</v>
          </cell>
          <cell r="C2637" t="str">
            <v>UNIDAD</v>
          </cell>
        </row>
        <row r="2638">
          <cell r="D2638">
            <v>0</v>
          </cell>
        </row>
        <row r="2639">
          <cell r="B2639" t="str">
            <v>CODIGO</v>
          </cell>
        </row>
        <row r="2640">
          <cell r="A2640" t="str">
            <v>CODIGO</v>
          </cell>
          <cell r="B2640" t="str">
            <v>RECURSOS</v>
          </cell>
          <cell r="C2640" t="str">
            <v>UNIDAD</v>
          </cell>
          <cell r="D2640" t="str">
            <v>CANT.</v>
          </cell>
        </row>
        <row r="2641">
          <cell r="B2641" t="str">
            <v>MATERIALES</v>
          </cell>
        </row>
        <row r="2642">
          <cell r="B2642">
            <v>0</v>
          </cell>
          <cell r="C2642">
            <v>0</v>
          </cell>
        </row>
        <row r="2643">
          <cell r="B2643">
            <v>0</v>
          </cell>
          <cell r="C2643">
            <v>0</v>
          </cell>
        </row>
        <row r="2644">
          <cell r="B2644">
            <v>0</v>
          </cell>
          <cell r="C2644">
            <v>0</v>
          </cell>
        </row>
        <row r="2645">
          <cell r="B2645">
            <v>0</v>
          </cell>
          <cell r="C2645">
            <v>0</v>
          </cell>
        </row>
        <row r="2647">
          <cell r="B2647" t="str">
            <v>EQUIPO</v>
          </cell>
        </row>
        <row r="2648">
          <cell r="B2648" t="str">
            <v>HTA MENOR (5% de M. de O.)</v>
          </cell>
        </row>
        <row r="2649">
          <cell r="A2649">
            <v>0</v>
          </cell>
          <cell r="B2649">
            <v>0</v>
          </cell>
          <cell r="C2649">
            <v>0</v>
          </cell>
        </row>
        <row r="2650">
          <cell r="A2650">
            <v>0</v>
          </cell>
          <cell r="B2650">
            <v>0</v>
          </cell>
          <cell r="C2650">
            <v>0</v>
          </cell>
        </row>
        <row r="2651">
          <cell r="A2651">
            <v>0</v>
          </cell>
          <cell r="B2651">
            <v>0</v>
          </cell>
          <cell r="C2651">
            <v>0</v>
          </cell>
        </row>
        <row r="2653">
          <cell r="B2653" t="str">
            <v>MANO DE OBRA</v>
          </cell>
        </row>
        <row r="2654">
          <cell r="B2654">
            <v>0</v>
          </cell>
          <cell r="C2654">
            <v>0</v>
          </cell>
        </row>
        <row r="2655">
          <cell r="A2655">
            <v>0</v>
          </cell>
          <cell r="B2655">
            <v>0</v>
          </cell>
          <cell r="C2655">
            <v>0</v>
          </cell>
        </row>
        <row r="2656">
          <cell r="A2656">
            <v>0</v>
          </cell>
          <cell r="B2656">
            <v>0</v>
          </cell>
          <cell r="C2656">
            <v>0</v>
          </cell>
        </row>
        <row r="2657">
          <cell r="A2657">
            <v>0</v>
          </cell>
          <cell r="B2657">
            <v>0</v>
          </cell>
          <cell r="C2657">
            <v>0</v>
          </cell>
        </row>
        <row r="2659">
          <cell r="B2659" t="str">
            <v>TRANSPORTE</v>
          </cell>
        </row>
        <row r="2661">
          <cell r="A2661">
            <v>0</v>
          </cell>
          <cell r="B2661">
            <v>0</v>
          </cell>
          <cell r="C2661">
            <v>0</v>
          </cell>
        </row>
        <row r="2662">
          <cell r="A2662">
            <v>0</v>
          </cell>
          <cell r="B2662">
            <v>0</v>
          </cell>
          <cell r="C2662">
            <v>0</v>
          </cell>
        </row>
        <row r="2663">
          <cell r="A2663">
            <v>0</v>
          </cell>
          <cell r="B2663">
            <v>0</v>
          </cell>
          <cell r="C2663">
            <v>0</v>
          </cell>
        </row>
        <row r="2668">
          <cell r="A2668" t="str">
            <v>CODIGO</v>
          </cell>
          <cell r="B2668" t="str">
            <v>ITEM</v>
          </cell>
          <cell r="C2668" t="str">
            <v>UNIDAD</v>
          </cell>
        </row>
        <row r="2669">
          <cell r="D2669">
            <v>0</v>
          </cell>
        </row>
        <row r="2670">
          <cell r="B2670" t="str">
            <v>CODIGO</v>
          </cell>
        </row>
        <row r="2671">
          <cell r="A2671" t="str">
            <v>CODIGO</v>
          </cell>
          <cell r="B2671" t="str">
            <v>RECURSOS</v>
          </cell>
          <cell r="C2671" t="str">
            <v>UNIDAD</v>
          </cell>
          <cell r="D2671" t="str">
            <v>CANT.</v>
          </cell>
        </row>
        <row r="2672">
          <cell r="B2672" t="str">
            <v>MATERIALES</v>
          </cell>
        </row>
        <row r="2673">
          <cell r="B2673">
            <v>0</v>
          </cell>
          <cell r="C2673">
            <v>0</v>
          </cell>
        </row>
        <row r="2674">
          <cell r="B2674">
            <v>0</v>
          </cell>
          <cell r="C2674">
            <v>0</v>
          </cell>
        </row>
        <row r="2675">
          <cell r="B2675">
            <v>0</v>
          </cell>
          <cell r="C2675">
            <v>0</v>
          </cell>
        </row>
        <row r="2676">
          <cell r="B2676">
            <v>0</v>
          </cell>
          <cell r="C2676">
            <v>0</v>
          </cell>
        </row>
        <row r="2678">
          <cell r="B2678" t="str">
            <v>EQUIPO</v>
          </cell>
        </row>
        <row r="2679">
          <cell r="B2679" t="str">
            <v>HTA MENOR (5% de M. de O.)</v>
          </cell>
        </row>
        <row r="2680">
          <cell r="A2680">
            <v>0</v>
          </cell>
          <cell r="B2680">
            <v>0</v>
          </cell>
          <cell r="C2680">
            <v>0</v>
          </cell>
        </row>
        <row r="2681">
          <cell r="A2681">
            <v>0</v>
          </cell>
          <cell r="B2681">
            <v>0</v>
          </cell>
          <cell r="C2681">
            <v>0</v>
          </cell>
        </row>
        <row r="2682">
          <cell r="A2682">
            <v>0</v>
          </cell>
          <cell r="B2682">
            <v>0</v>
          </cell>
          <cell r="C2682">
            <v>0</v>
          </cell>
        </row>
        <row r="2684">
          <cell r="B2684" t="str">
            <v>MANO DE OBRA</v>
          </cell>
        </row>
        <row r="2685">
          <cell r="B2685">
            <v>0</v>
          </cell>
          <cell r="C2685">
            <v>0</v>
          </cell>
        </row>
        <row r="2686">
          <cell r="A2686">
            <v>0</v>
          </cell>
          <cell r="B2686">
            <v>0</v>
          </cell>
          <cell r="C2686">
            <v>0</v>
          </cell>
        </row>
        <row r="2687">
          <cell r="A2687">
            <v>0</v>
          </cell>
          <cell r="B2687">
            <v>0</v>
          </cell>
          <cell r="C2687">
            <v>0</v>
          </cell>
        </row>
        <row r="2688">
          <cell r="A2688">
            <v>0</v>
          </cell>
          <cell r="B2688">
            <v>0</v>
          </cell>
          <cell r="C2688">
            <v>0</v>
          </cell>
        </row>
        <row r="2690">
          <cell r="B2690" t="str">
            <v>TRANSPORTE</v>
          </cell>
        </row>
        <row r="2692">
          <cell r="A2692">
            <v>0</v>
          </cell>
          <cell r="B2692">
            <v>0</v>
          </cell>
          <cell r="C2692">
            <v>0</v>
          </cell>
        </row>
        <row r="2693">
          <cell r="A2693">
            <v>0</v>
          </cell>
          <cell r="B2693">
            <v>0</v>
          </cell>
          <cell r="C2693">
            <v>0</v>
          </cell>
        </row>
        <row r="2694">
          <cell r="A2694">
            <v>0</v>
          </cell>
          <cell r="B2694">
            <v>0</v>
          </cell>
          <cell r="C2694">
            <v>0</v>
          </cell>
        </row>
        <row r="2699">
          <cell r="A2699" t="str">
            <v>CODIGO</v>
          </cell>
          <cell r="B2699" t="str">
            <v>ITEM</v>
          </cell>
          <cell r="C2699" t="str">
            <v>UNIDAD</v>
          </cell>
        </row>
        <row r="2700">
          <cell r="D2700">
            <v>0</v>
          </cell>
        </row>
        <row r="2701">
          <cell r="B2701" t="str">
            <v>CODIGO</v>
          </cell>
        </row>
        <row r="2702">
          <cell r="A2702" t="str">
            <v>CODIGO</v>
          </cell>
          <cell r="B2702" t="str">
            <v>RECURSOS</v>
          </cell>
          <cell r="C2702" t="str">
            <v>UNIDAD</v>
          </cell>
          <cell r="D2702" t="str">
            <v>CANT.</v>
          </cell>
        </row>
        <row r="2703">
          <cell r="B2703" t="str">
            <v>MATERIALES</v>
          </cell>
        </row>
        <row r="2704">
          <cell r="B2704">
            <v>0</v>
          </cell>
          <cell r="C2704">
            <v>0</v>
          </cell>
        </row>
        <row r="2705">
          <cell r="B2705">
            <v>0</v>
          </cell>
          <cell r="C2705">
            <v>0</v>
          </cell>
        </row>
        <row r="2706">
          <cell r="B2706">
            <v>0</v>
          </cell>
          <cell r="C2706">
            <v>0</v>
          </cell>
        </row>
        <row r="2707">
          <cell r="B2707">
            <v>0</v>
          </cell>
          <cell r="C2707">
            <v>0</v>
          </cell>
        </row>
        <row r="2709">
          <cell r="B2709" t="str">
            <v>EQUIPO</v>
          </cell>
        </row>
        <row r="2710">
          <cell r="B2710" t="str">
            <v>HTA MENOR (5% de M. de O.)</v>
          </cell>
        </row>
        <row r="2711">
          <cell r="A2711">
            <v>0</v>
          </cell>
          <cell r="B2711">
            <v>0</v>
          </cell>
          <cell r="C2711">
            <v>0</v>
          </cell>
        </row>
        <row r="2712">
          <cell r="A2712">
            <v>0</v>
          </cell>
          <cell r="B2712">
            <v>0</v>
          </cell>
          <cell r="C2712">
            <v>0</v>
          </cell>
        </row>
        <row r="2713">
          <cell r="A2713">
            <v>0</v>
          </cell>
          <cell r="B2713">
            <v>0</v>
          </cell>
          <cell r="C2713">
            <v>0</v>
          </cell>
        </row>
        <row r="2715">
          <cell r="B2715" t="str">
            <v>MANO DE OBRA</v>
          </cell>
        </row>
        <row r="2716">
          <cell r="B2716">
            <v>0</v>
          </cell>
          <cell r="C2716">
            <v>0</v>
          </cell>
        </row>
        <row r="2717">
          <cell r="A2717">
            <v>0</v>
          </cell>
          <cell r="B2717">
            <v>0</v>
          </cell>
          <cell r="C2717">
            <v>0</v>
          </cell>
        </row>
        <row r="2718">
          <cell r="A2718">
            <v>0</v>
          </cell>
          <cell r="B2718">
            <v>0</v>
          </cell>
          <cell r="C2718">
            <v>0</v>
          </cell>
        </row>
        <row r="2719">
          <cell r="A2719">
            <v>0</v>
          </cell>
          <cell r="B2719">
            <v>0</v>
          </cell>
          <cell r="C2719">
            <v>0</v>
          </cell>
        </row>
        <row r="2721">
          <cell r="B2721" t="str">
            <v>TRANSPORTE</v>
          </cell>
        </row>
        <row r="2723">
          <cell r="A2723">
            <v>0</v>
          </cell>
          <cell r="B2723">
            <v>0</v>
          </cell>
          <cell r="C2723">
            <v>0</v>
          </cell>
        </row>
        <row r="2724">
          <cell r="A2724">
            <v>0</v>
          </cell>
          <cell r="B2724">
            <v>0</v>
          </cell>
          <cell r="C2724">
            <v>0</v>
          </cell>
        </row>
        <row r="2725">
          <cell r="A2725">
            <v>0</v>
          </cell>
          <cell r="B2725">
            <v>0</v>
          </cell>
          <cell r="C2725">
            <v>0</v>
          </cell>
        </row>
        <row r="2730">
          <cell r="A2730" t="str">
            <v>CODIGO</v>
          </cell>
          <cell r="B2730" t="str">
            <v>ITEM</v>
          </cell>
          <cell r="C2730" t="str">
            <v>UNIDAD</v>
          </cell>
        </row>
        <row r="2731">
          <cell r="D2731">
            <v>0</v>
          </cell>
        </row>
        <row r="2732">
          <cell r="B2732" t="str">
            <v>CODIGO</v>
          </cell>
        </row>
        <row r="2733">
          <cell r="A2733" t="str">
            <v>CODIGO</v>
          </cell>
          <cell r="B2733" t="str">
            <v>RECURSOS</v>
          </cell>
          <cell r="C2733" t="str">
            <v>UNIDAD</v>
          </cell>
          <cell r="D2733" t="str">
            <v>CANT.</v>
          </cell>
        </row>
        <row r="2734">
          <cell r="B2734" t="str">
            <v>MATERIALES</v>
          </cell>
        </row>
        <row r="2735">
          <cell r="B2735">
            <v>0</v>
          </cell>
          <cell r="C2735">
            <v>0</v>
          </cell>
        </row>
        <row r="2736">
          <cell r="B2736">
            <v>0</v>
          </cell>
          <cell r="C2736">
            <v>0</v>
          </cell>
        </row>
        <row r="2737">
          <cell r="B2737">
            <v>0</v>
          </cell>
          <cell r="C2737">
            <v>0</v>
          </cell>
        </row>
        <row r="2738">
          <cell r="B2738">
            <v>0</v>
          </cell>
          <cell r="C2738">
            <v>0</v>
          </cell>
        </row>
        <row r="2740">
          <cell r="B2740" t="str">
            <v>EQUIPO</v>
          </cell>
        </row>
        <row r="2741">
          <cell r="B2741" t="str">
            <v>HTA MENOR (5% de M. de O.)</v>
          </cell>
        </row>
        <row r="2742">
          <cell r="A2742">
            <v>0</v>
          </cell>
          <cell r="B2742">
            <v>0</v>
          </cell>
          <cell r="C2742">
            <v>0</v>
          </cell>
        </row>
        <row r="2743">
          <cell r="A2743">
            <v>0</v>
          </cell>
          <cell r="B2743">
            <v>0</v>
          </cell>
          <cell r="C2743">
            <v>0</v>
          </cell>
        </row>
        <row r="2744">
          <cell r="A2744">
            <v>0</v>
          </cell>
          <cell r="B2744">
            <v>0</v>
          </cell>
          <cell r="C2744">
            <v>0</v>
          </cell>
        </row>
        <row r="2746">
          <cell r="B2746" t="str">
            <v>MANO DE OBRA</v>
          </cell>
        </row>
        <row r="2747">
          <cell r="B2747">
            <v>0</v>
          </cell>
          <cell r="C2747">
            <v>0</v>
          </cell>
        </row>
        <row r="2748">
          <cell r="A2748">
            <v>0</v>
          </cell>
          <cell r="B2748">
            <v>0</v>
          </cell>
          <cell r="C2748">
            <v>0</v>
          </cell>
        </row>
        <row r="2749">
          <cell r="A2749">
            <v>0</v>
          </cell>
          <cell r="B2749">
            <v>0</v>
          </cell>
          <cell r="C2749">
            <v>0</v>
          </cell>
        </row>
        <row r="2750">
          <cell r="A2750">
            <v>0</v>
          </cell>
          <cell r="B2750">
            <v>0</v>
          </cell>
          <cell r="C2750">
            <v>0</v>
          </cell>
        </row>
        <row r="2752">
          <cell r="B2752" t="str">
            <v>TRANSPORTE</v>
          </cell>
        </row>
        <row r="2754">
          <cell r="A2754">
            <v>0</v>
          </cell>
          <cell r="B2754">
            <v>0</v>
          </cell>
          <cell r="C2754">
            <v>0</v>
          </cell>
        </row>
        <row r="2755">
          <cell r="A2755">
            <v>0</v>
          </cell>
          <cell r="B2755">
            <v>0</v>
          </cell>
          <cell r="C2755">
            <v>0</v>
          </cell>
        </row>
        <row r="2756">
          <cell r="A2756">
            <v>0</v>
          </cell>
          <cell r="B2756">
            <v>0</v>
          </cell>
          <cell r="C2756">
            <v>0</v>
          </cell>
        </row>
        <row r="2761">
          <cell r="A2761" t="str">
            <v>CODIGO</v>
          </cell>
          <cell r="B2761" t="str">
            <v>ITEM</v>
          </cell>
          <cell r="C2761" t="str">
            <v>UNIDAD</v>
          </cell>
        </row>
        <row r="2762">
          <cell r="D2762">
            <v>0</v>
          </cell>
        </row>
        <row r="2763">
          <cell r="B2763" t="str">
            <v>CODIGO</v>
          </cell>
        </row>
        <row r="2764">
          <cell r="A2764" t="str">
            <v>CODIGO</v>
          </cell>
          <cell r="B2764" t="str">
            <v>RECURSOS</v>
          </cell>
          <cell r="C2764" t="str">
            <v>UNIDAD</v>
          </cell>
          <cell r="D2764" t="str">
            <v>CANT.</v>
          </cell>
        </row>
        <row r="2765">
          <cell r="B2765" t="str">
            <v>MATERIALES</v>
          </cell>
        </row>
        <row r="2766">
          <cell r="B2766">
            <v>0</v>
          </cell>
          <cell r="C2766">
            <v>0</v>
          </cell>
        </row>
        <row r="2767">
          <cell r="B2767">
            <v>0</v>
          </cell>
          <cell r="C2767">
            <v>0</v>
          </cell>
        </row>
        <row r="2768">
          <cell r="B2768">
            <v>0</v>
          </cell>
          <cell r="C2768">
            <v>0</v>
          </cell>
        </row>
        <row r="2769">
          <cell r="B2769">
            <v>0</v>
          </cell>
          <cell r="C2769">
            <v>0</v>
          </cell>
        </row>
        <row r="2771">
          <cell r="B2771" t="str">
            <v>EQUIPO</v>
          </cell>
        </row>
        <row r="2772">
          <cell r="B2772" t="str">
            <v>HTA MENOR (5% de M. de O.)</v>
          </cell>
        </row>
        <row r="2773">
          <cell r="A2773">
            <v>0</v>
          </cell>
          <cell r="B2773">
            <v>0</v>
          </cell>
          <cell r="C2773">
            <v>0</v>
          </cell>
        </row>
        <row r="2774">
          <cell r="A2774">
            <v>0</v>
          </cell>
          <cell r="B2774">
            <v>0</v>
          </cell>
          <cell r="C2774">
            <v>0</v>
          </cell>
        </row>
        <row r="2775">
          <cell r="A2775">
            <v>0</v>
          </cell>
          <cell r="B2775">
            <v>0</v>
          </cell>
          <cell r="C2775">
            <v>0</v>
          </cell>
        </row>
        <row r="2777">
          <cell r="B2777" t="str">
            <v>MANO DE OBRA</v>
          </cell>
        </row>
        <row r="2778">
          <cell r="B2778">
            <v>0</v>
          </cell>
          <cell r="C2778">
            <v>0</v>
          </cell>
        </row>
        <row r="2779">
          <cell r="A2779">
            <v>0</v>
          </cell>
          <cell r="B2779">
            <v>0</v>
          </cell>
          <cell r="C2779">
            <v>0</v>
          </cell>
        </row>
        <row r="2780">
          <cell r="A2780">
            <v>0</v>
          </cell>
          <cell r="B2780">
            <v>0</v>
          </cell>
          <cell r="C2780">
            <v>0</v>
          </cell>
        </row>
        <row r="2781">
          <cell r="A2781">
            <v>0</v>
          </cell>
          <cell r="B2781">
            <v>0</v>
          </cell>
          <cell r="C2781">
            <v>0</v>
          </cell>
        </row>
        <row r="2783">
          <cell r="B2783" t="str">
            <v>TRANSPORTE</v>
          </cell>
        </row>
        <row r="2785">
          <cell r="A2785">
            <v>0</v>
          </cell>
          <cell r="B2785">
            <v>0</v>
          </cell>
          <cell r="C2785">
            <v>0</v>
          </cell>
        </row>
        <row r="2786">
          <cell r="A2786">
            <v>0</v>
          </cell>
          <cell r="B2786">
            <v>0</v>
          </cell>
          <cell r="C2786">
            <v>0</v>
          </cell>
        </row>
        <row r="2787">
          <cell r="A2787">
            <v>0</v>
          </cell>
          <cell r="B2787">
            <v>0</v>
          </cell>
          <cell r="C2787">
            <v>0</v>
          </cell>
        </row>
        <row r="2792">
          <cell r="A2792" t="str">
            <v>CODIGO</v>
          </cell>
          <cell r="B2792" t="str">
            <v>ITEM</v>
          </cell>
          <cell r="C2792" t="str">
            <v>UNIDAD</v>
          </cell>
        </row>
        <row r="2793">
          <cell r="D2793">
            <v>0</v>
          </cell>
        </row>
        <row r="2794">
          <cell r="B2794" t="str">
            <v>CODIGO</v>
          </cell>
        </row>
        <row r="2795">
          <cell r="A2795" t="str">
            <v>CODIGO</v>
          </cell>
          <cell r="B2795" t="str">
            <v>RECURSOS</v>
          </cell>
          <cell r="C2795" t="str">
            <v>UNIDAD</v>
          </cell>
          <cell r="D2795" t="str">
            <v>CANT.</v>
          </cell>
        </row>
        <row r="2796">
          <cell r="B2796" t="str">
            <v>MATERIALES</v>
          </cell>
        </row>
        <row r="2797">
          <cell r="B2797">
            <v>0</v>
          </cell>
          <cell r="C2797">
            <v>0</v>
          </cell>
        </row>
        <row r="2798">
          <cell r="B2798">
            <v>0</v>
          </cell>
          <cell r="C2798">
            <v>0</v>
          </cell>
        </row>
        <row r="2799">
          <cell r="B2799">
            <v>0</v>
          </cell>
          <cell r="C2799">
            <v>0</v>
          </cell>
        </row>
        <row r="2800">
          <cell r="B2800">
            <v>0</v>
          </cell>
          <cell r="C2800">
            <v>0</v>
          </cell>
        </row>
        <row r="2802">
          <cell r="B2802" t="str">
            <v>EQUIPO</v>
          </cell>
        </row>
        <row r="2803">
          <cell r="B2803" t="str">
            <v>HTA MENOR (5% de M. de O.)</v>
          </cell>
        </row>
        <row r="2804">
          <cell r="A2804">
            <v>0</v>
          </cell>
          <cell r="B2804">
            <v>0</v>
          </cell>
          <cell r="C2804">
            <v>0</v>
          </cell>
        </row>
        <row r="2805">
          <cell r="A2805">
            <v>0</v>
          </cell>
          <cell r="B2805">
            <v>0</v>
          </cell>
          <cell r="C2805">
            <v>0</v>
          </cell>
        </row>
        <row r="2806">
          <cell r="A2806">
            <v>0</v>
          </cell>
          <cell r="B2806">
            <v>0</v>
          </cell>
          <cell r="C2806">
            <v>0</v>
          </cell>
        </row>
        <row r="2808">
          <cell r="B2808" t="str">
            <v>MANO DE OBRA</v>
          </cell>
        </row>
        <row r="2809">
          <cell r="B2809">
            <v>0</v>
          </cell>
          <cell r="C2809">
            <v>0</v>
          </cell>
        </row>
        <row r="2810">
          <cell r="A2810">
            <v>0</v>
          </cell>
          <cell r="B2810">
            <v>0</v>
          </cell>
          <cell r="C2810">
            <v>0</v>
          </cell>
        </row>
        <row r="2811">
          <cell r="A2811">
            <v>0</v>
          </cell>
          <cell r="B2811">
            <v>0</v>
          </cell>
          <cell r="C2811">
            <v>0</v>
          </cell>
        </row>
        <row r="2812">
          <cell r="A2812">
            <v>0</v>
          </cell>
          <cell r="B2812">
            <v>0</v>
          </cell>
          <cell r="C2812">
            <v>0</v>
          </cell>
        </row>
        <row r="2814">
          <cell r="B2814" t="str">
            <v>TRANSPORTE</v>
          </cell>
        </row>
        <row r="2816">
          <cell r="A2816">
            <v>0</v>
          </cell>
          <cell r="B2816">
            <v>0</v>
          </cell>
          <cell r="C2816">
            <v>0</v>
          </cell>
        </row>
        <row r="2817">
          <cell r="A2817">
            <v>0</v>
          </cell>
          <cell r="B2817">
            <v>0</v>
          </cell>
          <cell r="C2817">
            <v>0</v>
          </cell>
        </row>
        <row r="2818">
          <cell r="A2818">
            <v>0</v>
          </cell>
          <cell r="B2818">
            <v>0</v>
          </cell>
          <cell r="C2818">
            <v>0</v>
          </cell>
        </row>
        <row r="2824">
          <cell r="A2824" t="str">
            <v>CODIGO</v>
          </cell>
          <cell r="B2824" t="str">
            <v>ITEM</v>
          </cell>
          <cell r="C2824" t="str">
            <v>UNIDAD</v>
          </cell>
        </row>
        <row r="2825">
          <cell r="D2825">
            <v>0</v>
          </cell>
        </row>
        <row r="2826">
          <cell r="B2826" t="str">
            <v>CODIGO</v>
          </cell>
        </row>
        <row r="2827">
          <cell r="A2827" t="str">
            <v>CODIGO</v>
          </cell>
          <cell r="B2827" t="str">
            <v>RECURSOS</v>
          </cell>
          <cell r="C2827" t="str">
            <v>UNIDAD</v>
          </cell>
          <cell r="D2827" t="str">
            <v>CANT.</v>
          </cell>
        </row>
        <row r="2828">
          <cell r="B2828" t="str">
            <v>MATERIALES</v>
          </cell>
        </row>
        <row r="2829">
          <cell r="B2829">
            <v>0</v>
          </cell>
          <cell r="C2829">
            <v>0</v>
          </cell>
        </row>
        <row r="2830">
          <cell r="B2830">
            <v>0</v>
          </cell>
          <cell r="C2830">
            <v>0</v>
          </cell>
        </row>
        <row r="2831">
          <cell r="B2831">
            <v>0</v>
          </cell>
          <cell r="C2831">
            <v>0</v>
          </cell>
        </row>
        <row r="2832">
          <cell r="B2832">
            <v>0</v>
          </cell>
          <cell r="C2832">
            <v>0</v>
          </cell>
        </row>
        <row r="2834">
          <cell r="B2834" t="str">
            <v>EQUIPO</v>
          </cell>
        </row>
        <row r="2835">
          <cell r="B2835" t="str">
            <v>HTA MENOR (5% de M. de O.)</v>
          </cell>
        </row>
        <row r="2836">
          <cell r="A2836">
            <v>0</v>
          </cell>
          <cell r="B2836">
            <v>0</v>
          </cell>
          <cell r="C2836">
            <v>0</v>
          </cell>
        </row>
        <row r="2837">
          <cell r="A2837">
            <v>0</v>
          </cell>
          <cell r="B2837">
            <v>0</v>
          </cell>
          <cell r="C2837">
            <v>0</v>
          </cell>
        </row>
        <row r="2838">
          <cell r="A2838">
            <v>0</v>
          </cell>
          <cell r="B2838">
            <v>0</v>
          </cell>
          <cell r="C2838">
            <v>0</v>
          </cell>
        </row>
        <row r="2840">
          <cell r="B2840" t="str">
            <v>MANO DE OBRA</v>
          </cell>
        </row>
        <row r="2841">
          <cell r="B2841">
            <v>0</v>
          </cell>
          <cell r="C2841">
            <v>0</v>
          </cell>
        </row>
        <row r="2842">
          <cell r="A2842">
            <v>0</v>
          </cell>
          <cell r="B2842">
            <v>0</v>
          </cell>
          <cell r="C2842">
            <v>0</v>
          </cell>
        </row>
        <row r="2843">
          <cell r="A2843">
            <v>0</v>
          </cell>
          <cell r="B2843">
            <v>0</v>
          </cell>
          <cell r="C2843">
            <v>0</v>
          </cell>
        </row>
        <row r="2844">
          <cell r="A2844">
            <v>0</v>
          </cell>
          <cell r="B2844">
            <v>0</v>
          </cell>
          <cell r="C2844">
            <v>0</v>
          </cell>
        </row>
        <row r="2846">
          <cell r="B2846" t="str">
            <v>TRANSPORTE</v>
          </cell>
        </row>
        <row r="2848">
          <cell r="A2848">
            <v>0</v>
          </cell>
          <cell r="B2848">
            <v>0</v>
          </cell>
          <cell r="C2848">
            <v>0</v>
          </cell>
        </row>
        <row r="2849">
          <cell r="A2849">
            <v>0</v>
          </cell>
          <cell r="B2849">
            <v>0</v>
          </cell>
          <cell r="C2849">
            <v>0</v>
          </cell>
        </row>
        <row r="2850">
          <cell r="A2850">
            <v>0</v>
          </cell>
          <cell r="B2850">
            <v>0</v>
          </cell>
          <cell r="C2850">
            <v>0</v>
          </cell>
        </row>
        <row r="2855">
          <cell r="A2855" t="str">
            <v>CODIGO</v>
          </cell>
          <cell r="B2855" t="str">
            <v>ITEM</v>
          </cell>
          <cell r="C2855" t="str">
            <v>UNIDAD</v>
          </cell>
        </row>
        <row r="2856">
          <cell r="D2856">
            <v>0</v>
          </cell>
        </row>
        <row r="2857">
          <cell r="B2857" t="str">
            <v>CODIGO</v>
          </cell>
        </row>
        <row r="2858">
          <cell r="A2858" t="str">
            <v>CODIGO</v>
          </cell>
          <cell r="B2858" t="str">
            <v>RECURSOS</v>
          </cell>
          <cell r="C2858" t="str">
            <v>UNIDAD</v>
          </cell>
          <cell r="D2858" t="str">
            <v>CANT.</v>
          </cell>
        </row>
        <row r="2859">
          <cell r="B2859" t="str">
            <v>MATERIALES</v>
          </cell>
        </row>
        <row r="2860">
          <cell r="B2860">
            <v>0</v>
          </cell>
          <cell r="C2860">
            <v>0</v>
          </cell>
        </row>
        <row r="2861">
          <cell r="B2861">
            <v>0</v>
          </cell>
          <cell r="C2861">
            <v>0</v>
          </cell>
        </row>
        <row r="2862">
          <cell r="B2862">
            <v>0</v>
          </cell>
          <cell r="C2862">
            <v>0</v>
          </cell>
        </row>
        <row r="2863">
          <cell r="B2863">
            <v>0</v>
          </cell>
          <cell r="C2863">
            <v>0</v>
          </cell>
        </row>
        <row r="2865">
          <cell r="B2865" t="str">
            <v>EQUIPO</v>
          </cell>
        </row>
        <row r="2866">
          <cell r="B2866" t="str">
            <v>HTA MENOR (5% de M. de O.)</v>
          </cell>
        </row>
        <row r="2867">
          <cell r="A2867">
            <v>0</v>
          </cell>
          <cell r="B2867">
            <v>0</v>
          </cell>
          <cell r="C2867">
            <v>0</v>
          </cell>
        </row>
        <row r="2868">
          <cell r="A2868">
            <v>0</v>
          </cell>
          <cell r="B2868">
            <v>0</v>
          </cell>
          <cell r="C2868">
            <v>0</v>
          </cell>
        </row>
        <row r="2869">
          <cell r="A2869">
            <v>0</v>
          </cell>
          <cell r="B2869">
            <v>0</v>
          </cell>
          <cell r="C2869">
            <v>0</v>
          </cell>
        </row>
        <row r="2871">
          <cell r="B2871" t="str">
            <v>MANO DE OBRA</v>
          </cell>
        </row>
        <row r="2872">
          <cell r="B2872">
            <v>0</v>
          </cell>
          <cell r="C2872">
            <v>0</v>
          </cell>
        </row>
        <row r="2873">
          <cell r="A2873">
            <v>0</v>
          </cell>
          <cell r="B2873">
            <v>0</v>
          </cell>
          <cell r="C2873">
            <v>0</v>
          </cell>
        </row>
        <row r="2874">
          <cell r="A2874">
            <v>0</v>
          </cell>
          <cell r="B2874">
            <v>0</v>
          </cell>
          <cell r="C2874">
            <v>0</v>
          </cell>
        </row>
        <row r="2875">
          <cell r="A2875">
            <v>0</v>
          </cell>
          <cell r="B2875">
            <v>0</v>
          </cell>
          <cell r="C2875">
            <v>0</v>
          </cell>
        </row>
        <row r="2877">
          <cell r="B2877" t="str">
            <v>TRANSPORTE</v>
          </cell>
        </row>
        <row r="2879">
          <cell r="A2879">
            <v>0</v>
          </cell>
          <cell r="B2879">
            <v>0</v>
          </cell>
          <cell r="C2879">
            <v>0</v>
          </cell>
        </row>
        <row r="2880">
          <cell r="A2880">
            <v>0</v>
          </cell>
          <cell r="B2880">
            <v>0</v>
          </cell>
          <cell r="C2880">
            <v>0</v>
          </cell>
        </row>
        <row r="2881">
          <cell r="A2881">
            <v>0</v>
          </cell>
          <cell r="B2881">
            <v>0</v>
          </cell>
          <cell r="C2881">
            <v>0</v>
          </cell>
        </row>
        <row r="2886">
          <cell r="A2886" t="str">
            <v>CODIGO</v>
          </cell>
          <cell r="B2886" t="str">
            <v>ITEM</v>
          </cell>
          <cell r="C2886" t="str">
            <v>UNIDAD</v>
          </cell>
        </row>
        <row r="2887">
          <cell r="D2887">
            <v>0</v>
          </cell>
        </row>
        <row r="2888">
          <cell r="B2888" t="str">
            <v>CODIGO</v>
          </cell>
        </row>
        <row r="2889">
          <cell r="A2889" t="str">
            <v>CODIGO</v>
          </cell>
          <cell r="B2889" t="str">
            <v>RECURSOS</v>
          </cell>
          <cell r="C2889" t="str">
            <v>UNIDAD</v>
          </cell>
          <cell r="D2889" t="str">
            <v>CANT.</v>
          </cell>
        </row>
        <row r="2890">
          <cell r="B2890" t="str">
            <v>MATERIALES</v>
          </cell>
        </row>
        <row r="2891">
          <cell r="B2891">
            <v>0</v>
          </cell>
          <cell r="C2891">
            <v>0</v>
          </cell>
        </row>
        <row r="2892">
          <cell r="B2892">
            <v>0</v>
          </cell>
          <cell r="C2892">
            <v>0</v>
          </cell>
        </row>
        <row r="2893">
          <cell r="B2893">
            <v>0</v>
          </cell>
          <cell r="C2893">
            <v>0</v>
          </cell>
        </row>
        <row r="2894">
          <cell r="B2894">
            <v>0</v>
          </cell>
          <cell r="C2894">
            <v>0</v>
          </cell>
        </row>
        <row r="2896">
          <cell r="B2896" t="str">
            <v>EQUIPO</v>
          </cell>
        </row>
        <row r="2897">
          <cell r="B2897" t="str">
            <v>HTA MENOR (5% de M. de O.)</v>
          </cell>
        </row>
        <row r="2898">
          <cell r="A2898">
            <v>0</v>
          </cell>
          <cell r="B2898">
            <v>0</v>
          </cell>
          <cell r="C2898">
            <v>0</v>
          </cell>
        </row>
        <row r="2899">
          <cell r="A2899">
            <v>0</v>
          </cell>
          <cell r="B2899">
            <v>0</v>
          </cell>
          <cell r="C2899">
            <v>0</v>
          </cell>
        </row>
        <row r="2900">
          <cell r="A2900">
            <v>0</v>
          </cell>
          <cell r="B2900">
            <v>0</v>
          </cell>
          <cell r="C2900">
            <v>0</v>
          </cell>
        </row>
        <row r="2902">
          <cell r="B2902" t="str">
            <v>MANO DE OBRA</v>
          </cell>
        </row>
        <row r="2903">
          <cell r="B2903">
            <v>0</v>
          </cell>
          <cell r="C2903">
            <v>0</v>
          </cell>
        </row>
        <row r="2904">
          <cell r="A2904">
            <v>0</v>
          </cell>
          <cell r="B2904">
            <v>0</v>
          </cell>
          <cell r="C2904">
            <v>0</v>
          </cell>
        </row>
        <row r="2905">
          <cell r="A2905">
            <v>0</v>
          </cell>
          <cell r="B2905">
            <v>0</v>
          </cell>
          <cell r="C2905">
            <v>0</v>
          </cell>
        </row>
        <row r="2906">
          <cell r="A2906">
            <v>0</v>
          </cell>
          <cell r="B2906">
            <v>0</v>
          </cell>
          <cell r="C2906">
            <v>0</v>
          </cell>
        </row>
        <row r="2908">
          <cell r="B2908" t="str">
            <v>TRANSPORTE</v>
          </cell>
        </row>
        <row r="2910">
          <cell r="A2910">
            <v>0</v>
          </cell>
          <cell r="B2910">
            <v>0</v>
          </cell>
          <cell r="C2910">
            <v>0</v>
          </cell>
        </row>
        <row r="2911">
          <cell r="A2911">
            <v>0</v>
          </cell>
          <cell r="B2911">
            <v>0</v>
          </cell>
          <cell r="C2911">
            <v>0</v>
          </cell>
        </row>
        <row r="2912">
          <cell r="A2912">
            <v>0</v>
          </cell>
          <cell r="B2912">
            <v>0</v>
          </cell>
          <cell r="C2912">
            <v>0</v>
          </cell>
        </row>
        <row r="2917">
          <cell r="A2917" t="str">
            <v>CODIGO</v>
          </cell>
          <cell r="B2917" t="str">
            <v>ITEM</v>
          </cell>
          <cell r="C2917" t="str">
            <v>UNIDAD</v>
          </cell>
        </row>
        <row r="2918">
          <cell r="D2918">
            <v>0</v>
          </cell>
        </row>
        <row r="2919">
          <cell r="B2919" t="str">
            <v>CODIGO</v>
          </cell>
        </row>
        <row r="2920">
          <cell r="A2920" t="str">
            <v>CODIGO</v>
          </cell>
          <cell r="B2920" t="str">
            <v>RECURSOS</v>
          </cell>
          <cell r="C2920" t="str">
            <v>UNIDAD</v>
          </cell>
          <cell r="D2920" t="str">
            <v>CANT.</v>
          </cell>
        </row>
        <row r="2921">
          <cell r="B2921" t="str">
            <v>MATERIALES</v>
          </cell>
        </row>
        <row r="2922">
          <cell r="B2922">
            <v>0</v>
          </cell>
          <cell r="C2922">
            <v>0</v>
          </cell>
        </row>
        <row r="2923">
          <cell r="B2923">
            <v>0</v>
          </cell>
          <cell r="C2923">
            <v>0</v>
          </cell>
        </row>
        <row r="2924">
          <cell r="B2924">
            <v>0</v>
          </cell>
          <cell r="C2924">
            <v>0</v>
          </cell>
        </row>
        <row r="2925">
          <cell r="B2925">
            <v>0</v>
          </cell>
          <cell r="C2925">
            <v>0</v>
          </cell>
        </row>
        <row r="2927">
          <cell r="B2927" t="str">
            <v>EQUIPO</v>
          </cell>
        </row>
        <row r="2928">
          <cell r="B2928" t="str">
            <v>HTA MENOR (5% de M. de O.)</v>
          </cell>
        </row>
        <row r="2929">
          <cell r="A2929">
            <v>0</v>
          </cell>
          <cell r="B2929">
            <v>0</v>
          </cell>
          <cell r="C2929">
            <v>0</v>
          </cell>
        </row>
        <row r="2930">
          <cell r="A2930">
            <v>0</v>
          </cell>
          <cell r="B2930">
            <v>0</v>
          </cell>
          <cell r="C2930">
            <v>0</v>
          </cell>
        </row>
        <row r="2931">
          <cell r="A2931">
            <v>0</v>
          </cell>
          <cell r="B2931">
            <v>0</v>
          </cell>
          <cell r="C2931">
            <v>0</v>
          </cell>
        </row>
        <row r="2933">
          <cell r="B2933" t="str">
            <v>MANO DE OBRA</v>
          </cell>
        </row>
        <row r="2934">
          <cell r="B2934">
            <v>0</v>
          </cell>
          <cell r="C2934">
            <v>0</v>
          </cell>
        </row>
        <row r="2935">
          <cell r="A2935">
            <v>0</v>
          </cell>
          <cell r="B2935">
            <v>0</v>
          </cell>
          <cell r="C2935">
            <v>0</v>
          </cell>
        </row>
        <row r="2936">
          <cell r="A2936">
            <v>0</v>
          </cell>
          <cell r="B2936">
            <v>0</v>
          </cell>
          <cell r="C2936">
            <v>0</v>
          </cell>
        </row>
        <row r="2937">
          <cell r="A2937">
            <v>0</v>
          </cell>
          <cell r="B2937">
            <v>0</v>
          </cell>
          <cell r="C2937">
            <v>0</v>
          </cell>
        </row>
        <row r="2939">
          <cell r="B2939" t="str">
            <v>TRANSPORTE</v>
          </cell>
        </row>
        <row r="2941">
          <cell r="A2941">
            <v>0</v>
          </cell>
          <cell r="B2941">
            <v>0</v>
          </cell>
          <cell r="C2941">
            <v>0</v>
          </cell>
        </row>
        <row r="2942">
          <cell r="A2942">
            <v>0</v>
          </cell>
          <cell r="B2942">
            <v>0</v>
          </cell>
          <cell r="C2942">
            <v>0</v>
          </cell>
        </row>
        <row r="2943">
          <cell r="A2943">
            <v>0</v>
          </cell>
          <cell r="B2943">
            <v>0</v>
          </cell>
          <cell r="C2943">
            <v>0</v>
          </cell>
        </row>
        <row r="2948">
          <cell r="A2948" t="str">
            <v>CODIGO</v>
          </cell>
          <cell r="B2948" t="str">
            <v>ITEM</v>
          </cell>
          <cell r="C2948" t="str">
            <v>UNIDAD</v>
          </cell>
        </row>
        <row r="2949">
          <cell r="D2949">
            <v>0</v>
          </cell>
        </row>
        <row r="2950">
          <cell r="B2950" t="str">
            <v>CODIGO</v>
          </cell>
        </row>
        <row r="2951">
          <cell r="A2951" t="str">
            <v>CODIGO</v>
          </cell>
          <cell r="B2951" t="str">
            <v>RECURSOS</v>
          </cell>
          <cell r="C2951" t="str">
            <v>UNIDAD</v>
          </cell>
          <cell r="D2951" t="str">
            <v>CANT.</v>
          </cell>
        </row>
        <row r="2952">
          <cell r="B2952" t="str">
            <v>MATERIALES</v>
          </cell>
        </row>
        <row r="2953">
          <cell r="B2953">
            <v>0</v>
          </cell>
          <cell r="C2953">
            <v>0</v>
          </cell>
        </row>
        <row r="2954">
          <cell r="B2954">
            <v>0</v>
          </cell>
          <cell r="C2954">
            <v>0</v>
          </cell>
        </row>
        <row r="2955">
          <cell r="B2955">
            <v>0</v>
          </cell>
          <cell r="C2955">
            <v>0</v>
          </cell>
        </row>
        <row r="2956">
          <cell r="B2956">
            <v>0</v>
          </cell>
          <cell r="C2956">
            <v>0</v>
          </cell>
        </row>
        <row r="2958">
          <cell r="B2958" t="str">
            <v>EQUIPO</v>
          </cell>
        </row>
        <row r="2959">
          <cell r="B2959" t="str">
            <v>HTA MENOR (5% de M. de O.)</v>
          </cell>
        </row>
        <row r="2960">
          <cell r="A2960">
            <v>0</v>
          </cell>
          <cell r="B2960">
            <v>0</v>
          </cell>
          <cell r="C2960">
            <v>0</v>
          </cell>
        </row>
        <row r="2961">
          <cell r="A2961">
            <v>0</v>
          </cell>
          <cell r="B2961">
            <v>0</v>
          </cell>
          <cell r="C2961">
            <v>0</v>
          </cell>
        </row>
        <row r="2962">
          <cell r="A2962">
            <v>0</v>
          </cell>
          <cell r="B2962">
            <v>0</v>
          </cell>
          <cell r="C2962">
            <v>0</v>
          </cell>
        </row>
        <row r="2964">
          <cell r="B2964" t="str">
            <v>MANO DE OBRA</v>
          </cell>
        </row>
        <row r="2965">
          <cell r="B2965">
            <v>0</v>
          </cell>
          <cell r="C2965">
            <v>0</v>
          </cell>
        </row>
        <row r="2966">
          <cell r="A2966">
            <v>0</v>
          </cell>
          <cell r="B2966">
            <v>0</v>
          </cell>
          <cell r="C2966">
            <v>0</v>
          </cell>
        </row>
        <row r="2967">
          <cell r="A2967">
            <v>0</v>
          </cell>
          <cell r="B2967">
            <v>0</v>
          </cell>
          <cell r="C2967">
            <v>0</v>
          </cell>
        </row>
        <row r="2968">
          <cell r="A2968">
            <v>0</v>
          </cell>
          <cell r="B2968">
            <v>0</v>
          </cell>
          <cell r="C2968">
            <v>0</v>
          </cell>
        </row>
        <row r="2970">
          <cell r="B2970" t="str">
            <v>TRANSPORTE</v>
          </cell>
        </row>
        <row r="2972">
          <cell r="A2972">
            <v>0</v>
          </cell>
          <cell r="B2972">
            <v>0</v>
          </cell>
          <cell r="C2972">
            <v>0</v>
          </cell>
        </row>
        <row r="2973">
          <cell r="A2973">
            <v>0</v>
          </cell>
          <cell r="B2973">
            <v>0</v>
          </cell>
          <cell r="C2973">
            <v>0</v>
          </cell>
        </row>
        <row r="2974">
          <cell r="A2974">
            <v>0</v>
          </cell>
          <cell r="B2974">
            <v>0</v>
          </cell>
          <cell r="C2974">
            <v>0</v>
          </cell>
        </row>
        <row r="2979">
          <cell r="A2979" t="str">
            <v>CODIGO</v>
          </cell>
          <cell r="B2979" t="str">
            <v>ITEM</v>
          </cell>
          <cell r="C2979" t="str">
            <v>UNIDAD</v>
          </cell>
        </row>
        <row r="2980">
          <cell r="D2980">
            <v>0</v>
          </cell>
        </row>
        <row r="2981">
          <cell r="B2981" t="str">
            <v>CODIGO</v>
          </cell>
        </row>
        <row r="2982">
          <cell r="A2982" t="str">
            <v>CODIGO</v>
          </cell>
          <cell r="B2982" t="str">
            <v>RECURSOS</v>
          </cell>
          <cell r="C2982" t="str">
            <v>UNIDAD</v>
          </cell>
          <cell r="D2982" t="str">
            <v>CANT.</v>
          </cell>
        </row>
        <row r="2983">
          <cell r="B2983" t="str">
            <v>MATERIALES</v>
          </cell>
        </row>
        <row r="2984">
          <cell r="B2984">
            <v>0</v>
          </cell>
          <cell r="C2984">
            <v>0</v>
          </cell>
        </row>
        <row r="2985">
          <cell r="B2985">
            <v>0</v>
          </cell>
          <cell r="C2985">
            <v>0</v>
          </cell>
        </row>
        <row r="2986">
          <cell r="B2986">
            <v>0</v>
          </cell>
          <cell r="C2986">
            <v>0</v>
          </cell>
        </row>
        <row r="2987">
          <cell r="B2987">
            <v>0</v>
          </cell>
          <cell r="C2987">
            <v>0</v>
          </cell>
        </row>
        <row r="2989">
          <cell r="B2989" t="str">
            <v>EQUIPO</v>
          </cell>
        </row>
        <row r="2990">
          <cell r="B2990" t="str">
            <v>HTA MENOR (5% de M. de O.)</v>
          </cell>
        </row>
        <row r="2991">
          <cell r="A2991">
            <v>0</v>
          </cell>
          <cell r="B2991">
            <v>0</v>
          </cell>
          <cell r="C2991">
            <v>0</v>
          </cell>
        </row>
        <row r="2992">
          <cell r="A2992">
            <v>0</v>
          </cell>
          <cell r="B2992">
            <v>0</v>
          </cell>
          <cell r="C2992">
            <v>0</v>
          </cell>
        </row>
        <row r="2993">
          <cell r="A2993">
            <v>0</v>
          </cell>
          <cell r="B2993">
            <v>0</v>
          </cell>
          <cell r="C2993">
            <v>0</v>
          </cell>
        </row>
        <row r="2995">
          <cell r="B2995" t="str">
            <v>MANO DE OBRA</v>
          </cell>
        </row>
        <row r="2996">
          <cell r="B2996">
            <v>0</v>
          </cell>
          <cell r="C2996">
            <v>0</v>
          </cell>
        </row>
        <row r="2997">
          <cell r="A2997">
            <v>0</v>
          </cell>
          <cell r="B2997">
            <v>0</v>
          </cell>
          <cell r="C2997">
            <v>0</v>
          </cell>
        </row>
        <row r="2998">
          <cell r="A2998">
            <v>0</v>
          </cell>
          <cell r="B2998">
            <v>0</v>
          </cell>
          <cell r="C2998">
            <v>0</v>
          </cell>
        </row>
        <row r="2999">
          <cell r="A2999">
            <v>0</v>
          </cell>
          <cell r="B2999">
            <v>0</v>
          </cell>
          <cell r="C2999">
            <v>0</v>
          </cell>
        </row>
        <row r="3001">
          <cell r="B3001" t="str">
            <v>TRANSPORTE</v>
          </cell>
        </row>
        <row r="3003">
          <cell r="A3003">
            <v>0</v>
          </cell>
          <cell r="B3003">
            <v>0</v>
          </cell>
          <cell r="C3003">
            <v>0</v>
          </cell>
        </row>
        <row r="3004">
          <cell r="A3004">
            <v>0</v>
          </cell>
          <cell r="B3004">
            <v>0</v>
          </cell>
          <cell r="C3004">
            <v>0</v>
          </cell>
        </row>
        <row r="3005">
          <cell r="A3005">
            <v>0</v>
          </cell>
          <cell r="B3005">
            <v>0</v>
          </cell>
          <cell r="C3005">
            <v>0</v>
          </cell>
        </row>
        <row r="3010">
          <cell r="A3010" t="str">
            <v>CODIGO</v>
          </cell>
          <cell r="B3010" t="str">
            <v>ITEM</v>
          </cell>
          <cell r="C3010" t="str">
            <v>UNIDAD</v>
          </cell>
        </row>
        <row r="3011">
          <cell r="D3011">
            <v>0</v>
          </cell>
        </row>
        <row r="3012">
          <cell r="B3012" t="str">
            <v>CODIGO</v>
          </cell>
        </row>
        <row r="3013">
          <cell r="A3013" t="str">
            <v>CODIGO</v>
          </cell>
          <cell r="B3013" t="str">
            <v>RECURSOS</v>
          </cell>
          <cell r="C3013" t="str">
            <v>UNIDAD</v>
          </cell>
          <cell r="D3013" t="str">
            <v>CANT.</v>
          </cell>
        </row>
        <row r="3014">
          <cell r="B3014" t="str">
            <v>MATERIALES</v>
          </cell>
        </row>
        <row r="3015">
          <cell r="B3015">
            <v>0</v>
          </cell>
          <cell r="C3015">
            <v>0</v>
          </cell>
        </row>
        <row r="3016">
          <cell r="B3016">
            <v>0</v>
          </cell>
          <cell r="C3016">
            <v>0</v>
          </cell>
        </row>
        <row r="3017">
          <cell r="B3017">
            <v>0</v>
          </cell>
          <cell r="C3017">
            <v>0</v>
          </cell>
        </row>
        <row r="3018">
          <cell r="B3018">
            <v>0</v>
          </cell>
          <cell r="C3018">
            <v>0</v>
          </cell>
        </row>
        <row r="3020">
          <cell r="B3020" t="str">
            <v>EQUIPO</v>
          </cell>
        </row>
        <row r="3021">
          <cell r="B3021" t="str">
            <v>HTA MENOR (5% de M. de O.)</v>
          </cell>
        </row>
        <row r="3022">
          <cell r="A3022">
            <v>0</v>
          </cell>
          <cell r="B3022">
            <v>0</v>
          </cell>
          <cell r="C3022">
            <v>0</v>
          </cell>
        </row>
        <row r="3023">
          <cell r="A3023">
            <v>0</v>
          </cell>
          <cell r="B3023">
            <v>0</v>
          </cell>
          <cell r="C3023">
            <v>0</v>
          </cell>
        </row>
        <row r="3024">
          <cell r="A3024">
            <v>0</v>
          </cell>
          <cell r="B3024">
            <v>0</v>
          </cell>
          <cell r="C3024">
            <v>0</v>
          </cell>
        </row>
        <row r="3026">
          <cell r="B3026" t="str">
            <v>MANO DE OBRA</v>
          </cell>
        </row>
        <row r="3027">
          <cell r="B3027">
            <v>0</v>
          </cell>
          <cell r="C3027">
            <v>0</v>
          </cell>
        </row>
        <row r="3028">
          <cell r="A3028">
            <v>0</v>
          </cell>
          <cell r="B3028">
            <v>0</v>
          </cell>
          <cell r="C3028">
            <v>0</v>
          </cell>
        </row>
        <row r="3029">
          <cell r="A3029">
            <v>0</v>
          </cell>
          <cell r="B3029">
            <v>0</v>
          </cell>
          <cell r="C3029">
            <v>0</v>
          </cell>
        </row>
        <row r="3030">
          <cell r="A3030">
            <v>0</v>
          </cell>
          <cell r="B3030">
            <v>0</v>
          </cell>
          <cell r="C3030">
            <v>0</v>
          </cell>
        </row>
        <row r="3032">
          <cell r="B3032" t="str">
            <v>TRANSPORTE</v>
          </cell>
        </row>
        <row r="3034">
          <cell r="A3034">
            <v>0</v>
          </cell>
          <cell r="B3034">
            <v>0</v>
          </cell>
          <cell r="C3034">
            <v>0</v>
          </cell>
        </row>
        <row r="3035">
          <cell r="A3035">
            <v>0</v>
          </cell>
          <cell r="B3035">
            <v>0</v>
          </cell>
          <cell r="C3035">
            <v>0</v>
          </cell>
        </row>
        <row r="3036">
          <cell r="A3036">
            <v>0</v>
          </cell>
          <cell r="B3036">
            <v>0</v>
          </cell>
          <cell r="C3036">
            <v>0</v>
          </cell>
        </row>
        <row r="3041">
          <cell r="A3041" t="str">
            <v>CODIGO</v>
          </cell>
          <cell r="B3041" t="str">
            <v>ITEM</v>
          </cell>
          <cell r="C3041" t="str">
            <v>UNIDAD</v>
          </cell>
        </row>
        <row r="3042">
          <cell r="D3042">
            <v>0</v>
          </cell>
        </row>
        <row r="3043">
          <cell r="B3043" t="str">
            <v>CODIGO</v>
          </cell>
        </row>
        <row r="3044">
          <cell r="A3044" t="str">
            <v>CODIGO</v>
          </cell>
          <cell r="B3044" t="str">
            <v>RECURSOS</v>
          </cell>
          <cell r="C3044" t="str">
            <v>UNIDAD</v>
          </cell>
          <cell r="D3044" t="str">
            <v>CANT.</v>
          </cell>
        </row>
        <row r="3045">
          <cell r="B3045" t="str">
            <v>MATERIALES</v>
          </cell>
        </row>
        <row r="3046">
          <cell r="B3046">
            <v>0</v>
          </cell>
          <cell r="C3046">
            <v>0</v>
          </cell>
        </row>
        <row r="3047">
          <cell r="B3047">
            <v>0</v>
          </cell>
          <cell r="C3047">
            <v>0</v>
          </cell>
        </row>
        <row r="3048">
          <cell r="B3048">
            <v>0</v>
          </cell>
          <cell r="C3048">
            <v>0</v>
          </cell>
        </row>
        <row r="3049">
          <cell r="B3049">
            <v>0</v>
          </cell>
          <cell r="C3049">
            <v>0</v>
          </cell>
        </row>
        <row r="3051">
          <cell r="B3051" t="str">
            <v>EQUIPO</v>
          </cell>
        </row>
        <row r="3052">
          <cell r="B3052" t="str">
            <v>HTA MENOR (5% de M. de O.)</v>
          </cell>
        </row>
        <row r="3053">
          <cell r="A3053">
            <v>0</v>
          </cell>
          <cell r="B3053">
            <v>0</v>
          </cell>
          <cell r="C3053">
            <v>0</v>
          </cell>
        </row>
        <row r="3054">
          <cell r="A3054">
            <v>0</v>
          </cell>
          <cell r="B3054">
            <v>0</v>
          </cell>
          <cell r="C3054">
            <v>0</v>
          </cell>
        </row>
        <row r="3055">
          <cell r="A3055">
            <v>0</v>
          </cell>
          <cell r="B3055">
            <v>0</v>
          </cell>
          <cell r="C3055">
            <v>0</v>
          </cell>
        </row>
        <row r="3057">
          <cell r="B3057" t="str">
            <v>MANO DE OBRA</v>
          </cell>
        </row>
        <row r="3058">
          <cell r="B3058">
            <v>0</v>
          </cell>
          <cell r="C3058">
            <v>0</v>
          </cell>
        </row>
        <row r="3059">
          <cell r="A3059">
            <v>0</v>
          </cell>
          <cell r="B3059">
            <v>0</v>
          </cell>
          <cell r="C3059">
            <v>0</v>
          </cell>
        </row>
        <row r="3060">
          <cell r="A3060">
            <v>0</v>
          </cell>
          <cell r="B3060">
            <v>0</v>
          </cell>
          <cell r="C3060">
            <v>0</v>
          </cell>
        </row>
        <row r="3061">
          <cell r="A3061">
            <v>0</v>
          </cell>
          <cell r="B3061">
            <v>0</v>
          </cell>
          <cell r="C3061">
            <v>0</v>
          </cell>
        </row>
        <row r="3063">
          <cell r="B3063" t="str">
            <v>TRANSPORTE</v>
          </cell>
        </row>
        <row r="3065">
          <cell r="A3065">
            <v>0</v>
          </cell>
          <cell r="B3065">
            <v>0</v>
          </cell>
          <cell r="C3065">
            <v>0</v>
          </cell>
        </row>
        <row r="3066">
          <cell r="A3066">
            <v>0</v>
          </cell>
          <cell r="B3066">
            <v>0</v>
          </cell>
          <cell r="C3066">
            <v>0</v>
          </cell>
        </row>
        <row r="3067">
          <cell r="A3067">
            <v>0</v>
          </cell>
          <cell r="B3067">
            <v>0</v>
          </cell>
          <cell r="C3067">
            <v>0</v>
          </cell>
        </row>
        <row r="3072">
          <cell r="A3072" t="str">
            <v>CODIGO</v>
          </cell>
          <cell r="B3072" t="str">
            <v>ITEM</v>
          </cell>
          <cell r="C3072" t="str">
            <v>UNIDAD</v>
          </cell>
        </row>
        <row r="3073">
          <cell r="D3073">
            <v>0</v>
          </cell>
        </row>
        <row r="3074">
          <cell r="B3074" t="str">
            <v>CODIGO</v>
          </cell>
        </row>
        <row r="3075">
          <cell r="A3075" t="str">
            <v>CODIGO</v>
          </cell>
          <cell r="B3075" t="str">
            <v>RECURSOS</v>
          </cell>
          <cell r="C3075" t="str">
            <v>UNIDAD</v>
          </cell>
          <cell r="D3075" t="str">
            <v>CANT.</v>
          </cell>
        </row>
        <row r="3076">
          <cell r="B3076" t="str">
            <v>MATERIALES</v>
          </cell>
        </row>
        <row r="3077">
          <cell r="B3077">
            <v>0</v>
          </cell>
          <cell r="C3077">
            <v>0</v>
          </cell>
        </row>
        <row r="3078">
          <cell r="B3078">
            <v>0</v>
          </cell>
          <cell r="C3078">
            <v>0</v>
          </cell>
        </row>
        <row r="3079">
          <cell r="B3079">
            <v>0</v>
          </cell>
          <cell r="C3079">
            <v>0</v>
          </cell>
        </row>
        <row r="3080">
          <cell r="B3080">
            <v>0</v>
          </cell>
          <cell r="C3080">
            <v>0</v>
          </cell>
        </row>
        <row r="3082">
          <cell r="B3082" t="str">
            <v>EQUIPO</v>
          </cell>
        </row>
        <row r="3083">
          <cell r="B3083" t="str">
            <v>HTA MENOR (5% de M. de O.)</v>
          </cell>
        </row>
        <row r="3084">
          <cell r="A3084">
            <v>0</v>
          </cell>
          <cell r="B3084">
            <v>0</v>
          </cell>
          <cell r="C3084">
            <v>0</v>
          </cell>
        </row>
        <row r="3085">
          <cell r="A3085">
            <v>0</v>
          </cell>
          <cell r="B3085">
            <v>0</v>
          </cell>
          <cell r="C3085">
            <v>0</v>
          </cell>
        </row>
        <row r="3086">
          <cell r="A3086">
            <v>0</v>
          </cell>
          <cell r="B3086">
            <v>0</v>
          </cell>
          <cell r="C3086">
            <v>0</v>
          </cell>
        </row>
        <row r="3088">
          <cell r="B3088" t="str">
            <v>MANO DE OBRA</v>
          </cell>
        </row>
        <row r="3089">
          <cell r="B3089">
            <v>0</v>
          </cell>
          <cell r="C3089">
            <v>0</v>
          </cell>
        </row>
        <row r="3090">
          <cell r="A3090">
            <v>0</v>
          </cell>
          <cell r="B3090">
            <v>0</v>
          </cell>
          <cell r="C3090">
            <v>0</v>
          </cell>
        </row>
        <row r="3091">
          <cell r="A3091">
            <v>0</v>
          </cell>
          <cell r="B3091">
            <v>0</v>
          </cell>
          <cell r="C3091">
            <v>0</v>
          </cell>
        </row>
        <row r="3092">
          <cell r="A3092">
            <v>0</v>
          </cell>
          <cell r="B3092">
            <v>0</v>
          </cell>
          <cell r="C3092">
            <v>0</v>
          </cell>
        </row>
        <row r="3094">
          <cell r="B3094" t="str">
            <v>TRANSPORTE</v>
          </cell>
        </row>
        <row r="3096">
          <cell r="A3096">
            <v>0</v>
          </cell>
          <cell r="B3096">
            <v>0</v>
          </cell>
          <cell r="C3096">
            <v>0</v>
          </cell>
        </row>
        <row r="3097">
          <cell r="A3097">
            <v>0</v>
          </cell>
          <cell r="B3097">
            <v>0</v>
          </cell>
          <cell r="C3097">
            <v>0</v>
          </cell>
        </row>
        <row r="3098">
          <cell r="A3098">
            <v>0</v>
          </cell>
          <cell r="B3098">
            <v>0</v>
          </cell>
          <cell r="C3098">
            <v>0</v>
          </cell>
        </row>
        <row r="3103">
          <cell r="A3103" t="str">
            <v>CODIGO</v>
          </cell>
          <cell r="B3103" t="str">
            <v>ITEM</v>
          </cell>
          <cell r="C3103" t="str">
            <v>UNIDAD</v>
          </cell>
        </row>
        <row r="3104">
          <cell r="D3104">
            <v>0</v>
          </cell>
        </row>
        <row r="3105">
          <cell r="B3105" t="str">
            <v>CODIGO</v>
          </cell>
        </row>
        <row r="3106">
          <cell r="A3106" t="str">
            <v>CODIGO</v>
          </cell>
          <cell r="B3106" t="str">
            <v>RECURSOS</v>
          </cell>
          <cell r="C3106" t="str">
            <v>UNIDAD</v>
          </cell>
          <cell r="D3106" t="str">
            <v>CANT.</v>
          </cell>
        </row>
        <row r="3107">
          <cell r="B3107" t="str">
            <v>MATERIALES</v>
          </cell>
        </row>
        <row r="3108">
          <cell r="B3108">
            <v>0</v>
          </cell>
          <cell r="C3108">
            <v>0</v>
          </cell>
        </row>
        <row r="3109">
          <cell r="B3109">
            <v>0</v>
          </cell>
          <cell r="C3109">
            <v>0</v>
          </cell>
        </row>
        <row r="3110">
          <cell r="B3110">
            <v>0</v>
          </cell>
          <cell r="C3110">
            <v>0</v>
          </cell>
        </row>
        <row r="3111">
          <cell r="B3111">
            <v>0</v>
          </cell>
          <cell r="C3111">
            <v>0</v>
          </cell>
        </row>
        <row r="3113">
          <cell r="B3113" t="str">
            <v>EQUIPO</v>
          </cell>
        </row>
        <row r="3114">
          <cell r="B3114" t="str">
            <v>HTA MENOR (5% de M. de O.)</v>
          </cell>
        </row>
        <row r="3115">
          <cell r="A3115">
            <v>0</v>
          </cell>
          <cell r="B3115">
            <v>0</v>
          </cell>
          <cell r="C3115">
            <v>0</v>
          </cell>
        </row>
        <row r="3116">
          <cell r="A3116">
            <v>0</v>
          </cell>
          <cell r="B3116">
            <v>0</v>
          </cell>
          <cell r="C3116">
            <v>0</v>
          </cell>
        </row>
        <row r="3117">
          <cell r="A3117">
            <v>0</v>
          </cell>
          <cell r="B3117">
            <v>0</v>
          </cell>
          <cell r="C3117">
            <v>0</v>
          </cell>
        </row>
        <row r="3119">
          <cell r="B3119" t="str">
            <v>MANO DE OBRA</v>
          </cell>
        </row>
        <row r="3120">
          <cell r="B3120">
            <v>0</v>
          </cell>
          <cell r="C3120">
            <v>0</v>
          </cell>
        </row>
        <row r="3121">
          <cell r="A3121">
            <v>0</v>
          </cell>
          <cell r="B3121">
            <v>0</v>
          </cell>
          <cell r="C3121">
            <v>0</v>
          </cell>
        </row>
        <row r="3122">
          <cell r="A3122">
            <v>0</v>
          </cell>
          <cell r="B3122">
            <v>0</v>
          </cell>
          <cell r="C3122">
            <v>0</v>
          </cell>
        </row>
        <row r="3123">
          <cell r="A3123">
            <v>0</v>
          </cell>
          <cell r="B3123">
            <v>0</v>
          </cell>
          <cell r="C3123">
            <v>0</v>
          </cell>
        </row>
        <row r="3125">
          <cell r="B3125" t="str">
            <v>TRANSPORTE</v>
          </cell>
        </row>
        <row r="3127">
          <cell r="A3127">
            <v>0</v>
          </cell>
          <cell r="B3127">
            <v>0</v>
          </cell>
          <cell r="C3127">
            <v>0</v>
          </cell>
        </row>
        <row r="3128">
          <cell r="A3128">
            <v>0</v>
          </cell>
          <cell r="B3128">
            <v>0</v>
          </cell>
          <cell r="C3128">
            <v>0</v>
          </cell>
        </row>
        <row r="3129">
          <cell r="A3129">
            <v>0</v>
          </cell>
          <cell r="B3129">
            <v>0</v>
          </cell>
          <cell r="C3129">
            <v>0</v>
          </cell>
        </row>
        <row r="3134">
          <cell r="A3134" t="str">
            <v>CODIGO</v>
          </cell>
          <cell r="B3134" t="str">
            <v>ITEM</v>
          </cell>
          <cell r="C3134" t="str">
            <v>UNIDAD</v>
          </cell>
        </row>
        <row r="3135">
          <cell r="D3135">
            <v>0</v>
          </cell>
        </row>
        <row r="3136">
          <cell r="B3136" t="str">
            <v>CODIGO</v>
          </cell>
        </row>
        <row r="3137">
          <cell r="A3137" t="str">
            <v>CODIGO</v>
          </cell>
          <cell r="B3137" t="str">
            <v>RECURSOS</v>
          </cell>
          <cell r="C3137" t="str">
            <v>UNIDAD</v>
          </cell>
          <cell r="D3137" t="str">
            <v>CANT.</v>
          </cell>
        </row>
        <row r="3138">
          <cell r="B3138" t="str">
            <v>MATERIALES</v>
          </cell>
        </row>
        <row r="3139">
          <cell r="B3139">
            <v>0</v>
          </cell>
          <cell r="C3139">
            <v>0</v>
          </cell>
        </row>
        <row r="3140">
          <cell r="B3140">
            <v>0</v>
          </cell>
          <cell r="C3140">
            <v>0</v>
          </cell>
        </row>
        <row r="3141">
          <cell r="B3141">
            <v>0</v>
          </cell>
          <cell r="C3141">
            <v>0</v>
          </cell>
        </row>
        <row r="3142">
          <cell r="B3142">
            <v>0</v>
          </cell>
          <cell r="C3142">
            <v>0</v>
          </cell>
        </row>
        <row r="3144">
          <cell r="B3144" t="str">
            <v>EQUIPO</v>
          </cell>
        </row>
        <row r="3145">
          <cell r="B3145" t="str">
            <v>HTA MENOR (5% de M. de O.)</v>
          </cell>
        </row>
        <row r="3146">
          <cell r="A3146">
            <v>0</v>
          </cell>
          <cell r="B3146">
            <v>0</v>
          </cell>
          <cell r="C3146">
            <v>0</v>
          </cell>
        </row>
        <row r="3147">
          <cell r="A3147">
            <v>0</v>
          </cell>
          <cell r="B3147">
            <v>0</v>
          </cell>
          <cell r="C3147">
            <v>0</v>
          </cell>
        </row>
        <row r="3148">
          <cell r="A3148">
            <v>0</v>
          </cell>
          <cell r="B3148">
            <v>0</v>
          </cell>
          <cell r="C3148">
            <v>0</v>
          </cell>
        </row>
        <row r="3150">
          <cell r="B3150" t="str">
            <v>MANO DE OBRA</v>
          </cell>
        </row>
        <row r="3151">
          <cell r="B3151">
            <v>0</v>
          </cell>
          <cell r="C3151">
            <v>0</v>
          </cell>
        </row>
        <row r="3152">
          <cell r="A3152">
            <v>0</v>
          </cell>
          <cell r="B3152">
            <v>0</v>
          </cell>
          <cell r="C3152">
            <v>0</v>
          </cell>
        </row>
        <row r="3153">
          <cell r="A3153">
            <v>0</v>
          </cell>
          <cell r="B3153">
            <v>0</v>
          </cell>
          <cell r="C3153">
            <v>0</v>
          </cell>
        </row>
        <row r="3154">
          <cell r="A3154">
            <v>0</v>
          </cell>
          <cell r="B3154">
            <v>0</v>
          </cell>
          <cell r="C3154">
            <v>0</v>
          </cell>
        </row>
        <row r="3156">
          <cell r="B3156" t="str">
            <v>TRANSPORTE</v>
          </cell>
        </row>
        <row r="3158">
          <cell r="A3158">
            <v>0</v>
          </cell>
          <cell r="B3158">
            <v>0</v>
          </cell>
          <cell r="C3158">
            <v>0</v>
          </cell>
        </row>
        <row r="3159">
          <cell r="A3159">
            <v>0</v>
          </cell>
          <cell r="B3159">
            <v>0</v>
          </cell>
          <cell r="C3159">
            <v>0</v>
          </cell>
        </row>
        <row r="3160">
          <cell r="A3160">
            <v>0</v>
          </cell>
          <cell r="B3160">
            <v>0</v>
          </cell>
          <cell r="C3160">
            <v>0</v>
          </cell>
        </row>
        <row r="3165">
          <cell r="A3165" t="str">
            <v>CODIGO</v>
          </cell>
          <cell r="B3165" t="str">
            <v>ITEM</v>
          </cell>
          <cell r="C3165" t="str">
            <v>UNIDAD</v>
          </cell>
        </row>
        <row r="3166">
          <cell r="D3166">
            <v>0</v>
          </cell>
        </row>
        <row r="3167">
          <cell r="B3167" t="str">
            <v>CODIGO</v>
          </cell>
        </row>
        <row r="3168">
          <cell r="A3168" t="str">
            <v>CODIGO</v>
          </cell>
          <cell r="B3168" t="str">
            <v>RECURSOS</v>
          </cell>
          <cell r="C3168" t="str">
            <v>UNIDAD</v>
          </cell>
          <cell r="D3168" t="str">
            <v>CANT.</v>
          </cell>
        </row>
        <row r="3169">
          <cell r="B3169" t="str">
            <v>MATERIALES</v>
          </cell>
        </row>
        <row r="3170">
          <cell r="B3170">
            <v>0</v>
          </cell>
          <cell r="C3170">
            <v>0</v>
          </cell>
        </row>
        <row r="3171">
          <cell r="B3171">
            <v>0</v>
          </cell>
          <cell r="C3171">
            <v>0</v>
          </cell>
        </row>
        <row r="3172">
          <cell r="B3172">
            <v>0</v>
          </cell>
          <cell r="C3172">
            <v>0</v>
          </cell>
        </row>
        <row r="3173">
          <cell r="B3173">
            <v>0</v>
          </cell>
          <cell r="C3173">
            <v>0</v>
          </cell>
        </row>
        <row r="3175">
          <cell r="B3175" t="str">
            <v>EQUIPO</v>
          </cell>
        </row>
        <row r="3176">
          <cell r="B3176" t="str">
            <v>HTA MENOR (5% de M. de O.)</v>
          </cell>
        </row>
        <row r="3177">
          <cell r="A3177">
            <v>0</v>
          </cell>
          <cell r="B3177">
            <v>0</v>
          </cell>
          <cell r="C3177">
            <v>0</v>
          </cell>
        </row>
        <row r="3178">
          <cell r="A3178">
            <v>0</v>
          </cell>
          <cell r="B3178">
            <v>0</v>
          </cell>
          <cell r="C3178">
            <v>0</v>
          </cell>
        </row>
        <row r="3179">
          <cell r="A3179">
            <v>0</v>
          </cell>
          <cell r="B3179">
            <v>0</v>
          </cell>
          <cell r="C3179">
            <v>0</v>
          </cell>
        </row>
        <row r="3181">
          <cell r="B3181" t="str">
            <v>MANO DE OBRA</v>
          </cell>
        </row>
        <row r="3182">
          <cell r="B3182">
            <v>0</v>
          </cell>
          <cell r="C3182">
            <v>0</v>
          </cell>
        </row>
        <row r="3183">
          <cell r="A3183">
            <v>0</v>
          </cell>
          <cell r="B3183">
            <v>0</v>
          </cell>
          <cell r="C3183">
            <v>0</v>
          </cell>
        </row>
        <row r="3184">
          <cell r="A3184">
            <v>0</v>
          </cell>
          <cell r="B3184">
            <v>0</v>
          </cell>
          <cell r="C3184">
            <v>0</v>
          </cell>
        </row>
        <row r="3185">
          <cell r="A3185">
            <v>0</v>
          </cell>
          <cell r="B3185">
            <v>0</v>
          </cell>
          <cell r="C3185">
            <v>0</v>
          </cell>
        </row>
        <row r="3187">
          <cell r="B3187" t="str">
            <v>TRANSPORTE</v>
          </cell>
        </row>
        <row r="3189">
          <cell r="A3189">
            <v>0</v>
          </cell>
          <cell r="B3189">
            <v>0</v>
          </cell>
          <cell r="C3189">
            <v>0</v>
          </cell>
        </row>
        <row r="3190">
          <cell r="A3190">
            <v>0</v>
          </cell>
          <cell r="B3190">
            <v>0</v>
          </cell>
          <cell r="C3190">
            <v>0</v>
          </cell>
        </row>
        <row r="3191">
          <cell r="A3191">
            <v>0</v>
          </cell>
          <cell r="B3191">
            <v>0</v>
          </cell>
          <cell r="C3191">
            <v>0</v>
          </cell>
        </row>
        <row r="3197">
          <cell r="A3197" t="str">
            <v>CODIGO</v>
          </cell>
          <cell r="B3197" t="str">
            <v>ITEM</v>
          </cell>
          <cell r="C3197" t="str">
            <v>UNIDAD</v>
          </cell>
        </row>
        <row r="3198">
          <cell r="D3198">
            <v>0</v>
          </cell>
        </row>
        <row r="3199">
          <cell r="B3199" t="str">
            <v>CODIGO</v>
          </cell>
        </row>
        <row r="3200">
          <cell r="A3200" t="str">
            <v>CODIGO</v>
          </cell>
          <cell r="B3200" t="str">
            <v>RECURSOS</v>
          </cell>
          <cell r="C3200" t="str">
            <v>UNIDAD</v>
          </cell>
          <cell r="D3200" t="str">
            <v>CANT.</v>
          </cell>
        </row>
        <row r="3201">
          <cell r="B3201" t="str">
            <v>MATERIALES</v>
          </cell>
        </row>
        <row r="3202">
          <cell r="B3202">
            <v>0</v>
          </cell>
          <cell r="C3202">
            <v>0</v>
          </cell>
        </row>
        <row r="3203">
          <cell r="B3203">
            <v>0</v>
          </cell>
          <cell r="C3203">
            <v>0</v>
          </cell>
        </row>
        <row r="3204">
          <cell r="B3204">
            <v>0</v>
          </cell>
          <cell r="C3204">
            <v>0</v>
          </cell>
        </row>
        <row r="3205">
          <cell r="B3205">
            <v>0</v>
          </cell>
          <cell r="C3205">
            <v>0</v>
          </cell>
        </row>
        <row r="3207">
          <cell r="B3207" t="str">
            <v>EQUIPO</v>
          </cell>
        </row>
        <row r="3208">
          <cell r="B3208" t="str">
            <v>HTA MENOR (5% de M. de O.)</v>
          </cell>
        </row>
        <row r="3209">
          <cell r="A3209">
            <v>0</v>
          </cell>
          <cell r="B3209">
            <v>0</v>
          </cell>
          <cell r="C3209">
            <v>0</v>
          </cell>
        </row>
        <row r="3210">
          <cell r="A3210">
            <v>0</v>
          </cell>
          <cell r="B3210">
            <v>0</v>
          </cell>
          <cell r="C3210">
            <v>0</v>
          </cell>
        </row>
        <row r="3211">
          <cell r="A3211">
            <v>0</v>
          </cell>
          <cell r="B3211">
            <v>0</v>
          </cell>
          <cell r="C3211">
            <v>0</v>
          </cell>
        </row>
        <row r="3213">
          <cell r="B3213" t="str">
            <v>MANO DE OBRA</v>
          </cell>
        </row>
        <row r="3214">
          <cell r="B3214">
            <v>0</v>
          </cell>
          <cell r="C3214">
            <v>0</v>
          </cell>
        </row>
        <row r="3215">
          <cell r="A3215">
            <v>0</v>
          </cell>
          <cell r="B3215">
            <v>0</v>
          </cell>
          <cell r="C3215">
            <v>0</v>
          </cell>
        </row>
        <row r="3216">
          <cell r="A3216">
            <v>0</v>
          </cell>
          <cell r="B3216">
            <v>0</v>
          </cell>
          <cell r="C3216">
            <v>0</v>
          </cell>
        </row>
        <row r="3217">
          <cell r="A3217">
            <v>0</v>
          </cell>
          <cell r="B3217">
            <v>0</v>
          </cell>
          <cell r="C3217">
            <v>0</v>
          </cell>
        </row>
        <row r="3219">
          <cell r="B3219" t="str">
            <v>TRANSPORTE</v>
          </cell>
        </row>
        <row r="3221">
          <cell r="A3221">
            <v>0</v>
          </cell>
          <cell r="B3221">
            <v>0</v>
          </cell>
          <cell r="C3221">
            <v>0</v>
          </cell>
        </row>
        <row r="3222">
          <cell r="A3222">
            <v>0</v>
          </cell>
          <cell r="B3222">
            <v>0</v>
          </cell>
          <cell r="C3222">
            <v>0</v>
          </cell>
        </row>
        <row r="3223">
          <cell r="A3223">
            <v>0</v>
          </cell>
          <cell r="B3223">
            <v>0</v>
          </cell>
          <cell r="C3223">
            <v>0</v>
          </cell>
        </row>
        <row r="3229">
          <cell r="A3229" t="str">
            <v>CODIGO</v>
          </cell>
          <cell r="B3229" t="str">
            <v>ITEM</v>
          </cell>
          <cell r="C3229" t="str">
            <v>UNIDAD</v>
          </cell>
        </row>
        <row r="3230">
          <cell r="D3230">
            <v>0</v>
          </cell>
        </row>
        <row r="3231">
          <cell r="B3231" t="str">
            <v>CODIGO</v>
          </cell>
        </row>
        <row r="3232">
          <cell r="A3232" t="str">
            <v>CODIGO</v>
          </cell>
          <cell r="B3232" t="str">
            <v>RECURSOS</v>
          </cell>
          <cell r="C3232" t="str">
            <v>UNIDAD</v>
          </cell>
          <cell r="D3232" t="str">
            <v>CANT.</v>
          </cell>
        </row>
        <row r="3233">
          <cell r="B3233" t="str">
            <v>MATERIALES</v>
          </cell>
        </row>
        <row r="3234">
          <cell r="B3234">
            <v>0</v>
          </cell>
          <cell r="C3234">
            <v>0</v>
          </cell>
        </row>
        <row r="3235">
          <cell r="B3235">
            <v>0</v>
          </cell>
          <cell r="C3235">
            <v>0</v>
          </cell>
        </row>
        <row r="3236">
          <cell r="B3236">
            <v>0</v>
          </cell>
          <cell r="C3236">
            <v>0</v>
          </cell>
        </row>
        <row r="3237">
          <cell r="B3237">
            <v>0</v>
          </cell>
          <cell r="C3237">
            <v>0</v>
          </cell>
        </row>
        <row r="3239">
          <cell r="B3239" t="str">
            <v>EQUIPO</v>
          </cell>
        </row>
        <row r="3240">
          <cell r="B3240" t="str">
            <v>HTA MENOR (5% de M. de O.)</v>
          </cell>
        </row>
        <row r="3241">
          <cell r="A3241">
            <v>0</v>
          </cell>
          <cell r="B3241">
            <v>0</v>
          </cell>
          <cell r="C3241">
            <v>0</v>
          </cell>
        </row>
        <row r="3242">
          <cell r="A3242">
            <v>0</v>
          </cell>
          <cell r="B3242">
            <v>0</v>
          </cell>
          <cell r="C3242">
            <v>0</v>
          </cell>
        </row>
        <row r="3243">
          <cell r="A3243">
            <v>0</v>
          </cell>
          <cell r="B3243">
            <v>0</v>
          </cell>
          <cell r="C3243">
            <v>0</v>
          </cell>
        </row>
        <row r="3245">
          <cell r="B3245" t="str">
            <v>MANO DE OBRA</v>
          </cell>
        </row>
        <row r="3246">
          <cell r="B3246">
            <v>0</v>
          </cell>
          <cell r="C3246">
            <v>0</v>
          </cell>
        </row>
        <row r="3247">
          <cell r="A3247">
            <v>0</v>
          </cell>
          <cell r="B3247">
            <v>0</v>
          </cell>
          <cell r="C3247">
            <v>0</v>
          </cell>
        </row>
        <row r="3248">
          <cell r="A3248">
            <v>0</v>
          </cell>
          <cell r="B3248">
            <v>0</v>
          </cell>
          <cell r="C3248">
            <v>0</v>
          </cell>
        </row>
        <row r="3249">
          <cell r="A3249">
            <v>0</v>
          </cell>
          <cell r="B3249">
            <v>0</v>
          </cell>
          <cell r="C3249">
            <v>0</v>
          </cell>
        </row>
        <row r="3251">
          <cell r="B3251" t="str">
            <v>TRANSPORTE</v>
          </cell>
        </row>
        <row r="3253">
          <cell r="A3253">
            <v>0</v>
          </cell>
          <cell r="B3253">
            <v>0</v>
          </cell>
          <cell r="C3253">
            <v>0</v>
          </cell>
        </row>
        <row r="3254">
          <cell r="A3254">
            <v>0</v>
          </cell>
          <cell r="B3254">
            <v>0</v>
          </cell>
          <cell r="C3254">
            <v>0</v>
          </cell>
        </row>
        <row r="3255">
          <cell r="A3255">
            <v>0</v>
          </cell>
          <cell r="B3255">
            <v>0</v>
          </cell>
          <cell r="C3255">
            <v>0</v>
          </cell>
        </row>
        <row r="3260">
          <cell r="A3260" t="str">
            <v>CODIGO</v>
          </cell>
          <cell r="B3260" t="str">
            <v>ITEM</v>
          </cell>
          <cell r="C3260" t="str">
            <v>UNIDAD</v>
          </cell>
        </row>
        <row r="3261">
          <cell r="D3261">
            <v>0</v>
          </cell>
        </row>
        <row r="3262">
          <cell r="B3262" t="str">
            <v>CODIGO</v>
          </cell>
        </row>
        <row r="3263">
          <cell r="A3263" t="str">
            <v>CODIGO</v>
          </cell>
          <cell r="B3263" t="str">
            <v>RECURSOS</v>
          </cell>
          <cell r="C3263" t="str">
            <v>UNIDAD</v>
          </cell>
          <cell r="D3263" t="str">
            <v>CANT.</v>
          </cell>
        </row>
        <row r="3264">
          <cell r="B3264" t="str">
            <v>MATERIALES</v>
          </cell>
        </row>
        <row r="3265">
          <cell r="B3265">
            <v>0</v>
          </cell>
          <cell r="C3265">
            <v>0</v>
          </cell>
        </row>
        <row r="3266">
          <cell r="B3266">
            <v>0</v>
          </cell>
          <cell r="C3266">
            <v>0</v>
          </cell>
        </row>
        <row r="3267">
          <cell r="B3267">
            <v>0</v>
          </cell>
          <cell r="C3267">
            <v>0</v>
          </cell>
        </row>
        <row r="3268">
          <cell r="B3268">
            <v>0</v>
          </cell>
          <cell r="C3268">
            <v>0</v>
          </cell>
        </row>
        <row r="3270">
          <cell r="B3270" t="str">
            <v>EQUIPO</v>
          </cell>
        </row>
        <row r="3271">
          <cell r="B3271" t="str">
            <v>HTA MENOR (5% de M. de O.)</v>
          </cell>
        </row>
        <row r="3272">
          <cell r="A3272">
            <v>0</v>
          </cell>
          <cell r="B3272">
            <v>0</v>
          </cell>
          <cell r="C3272">
            <v>0</v>
          </cell>
        </row>
        <row r="3273">
          <cell r="A3273">
            <v>0</v>
          </cell>
          <cell r="B3273">
            <v>0</v>
          </cell>
          <cell r="C3273">
            <v>0</v>
          </cell>
        </row>
        <row r="3274">
          <cell r="A3274">
            <v>0</v>
          </cell>
          <cell r="B3274">
            <v>0</v>
          </cell>
          <cell r="C3274">
            <v>0</v>
          </cell>
        </row>
        <row r="3276">
          <cell r="B3276" t="str">
            <v>MANO DE OBRA</v>
          </cell>
        </row>
        <row r="3277">
          <cell r="B3277">
            <v>0</v>
          </cell>
          <cell r="C3277">
            <v>0</v>
          </cell>
        </row>
        <row r="3278">
          <cell r="A3278">
            <v>0</v>
          </cell>
          <cell r="B3278">
            <v>0</v>
          </cell>
          <cell r="C3278">
            <v>0</v>
          </cell>
        </row>
        <row r="3279">
          <cell r="A3279">
            <v>0</v>
          </cell>
          <cell r="B3279">
            <v>0</v>
          </cell>
          <cell r="C3279">
            <v>0</v>
          </cell>
        </row>
        <row r="3280">
          <cell r="A3280">
            <v>0</v>
          </cell>
          <cell r="B3280">
            <v>0</v>
          </cell>
          <cell r="C3280">
            <v>0</v>
          </cell>
        </row>
        <row r="3282">
          <cell r="B3282" t="str">
            <v>TRANSPORTE</v>
          </cell>
        </row>
        <row r="3284">
          <cell r="A3284">
            <v>0</v>
          </cell>
          <cell r="B3284">
            <v>0</v>
          </cell>
          <cell r="C3284">
            <v>0</v>
          </cell>
        </row>
        <row r="3285">
          <cell r="A3285">
            <v>0</v>
          </cell>
          <cell r="B3285">
            <v>0</v>
          </cell>
          <cell r="C3285">
            <v>0</v>
          </cell>
        </row>
        <row r="3286">
          <cell r="A3286">
            <v>0</v>
          </cell>
          <cell r="B3286">
            <v>0</v>
          </cell>
          <cell r="C3286">
            <v>0</v>
          </cell>
        </row>
        <row r="3291">
          <cell r="A3291" t="str">
            <v>CODIGO</v>
          </cell>
          <cell r="B3291" t="str">
            <v>ITEM</v>
          </cell>
          <cell r="C3291" t="str">
            <v>UNIDAD</v>
          </cell>
        </row>
        <row r="3292">
          <cell r="D3292">
            <v>0</v>
          </cell>
        </row>
        <row r="3293">
          <cell r="B3293" t="str">
            <v>CODIGO</v>
          </cell>
        </row>
        <row r="3294">
          <cell r="A3294" t="str">
            <v>CODIGO</v>
          </cell>
          <cell r="B3294" t="str">
            <v>RECURSOS</v>
          </cell>
          <cell r="C3294" t="str">
            <v>UNIDAD</v>
          </cell>
          <cell r="D3294" t="str">
            <v>CANT.</v>
          </cell>
        </row>
        <row r="3295">
          <cell r="B3295" t="str">
            <v>MATERIALES</v>
          </cell>
        </row>
        <row r="3296">
          <cell r="B3296">
            <v>0</v>
          </cell>
          <cell r="C3296">
            <v>0</v>
          </cell>
        </row>
        <row r="3297">
          <cell r="B3297">
            <v>0</v>
          </cell>
          <cell r="C3297">
            <v>0</v>
          </cell>
        </row>
        <row r="3298">
          <cell r="B3298">
            <v>0</v>
          </cell>
          <cell r="C3298">
            <v>0</v>
          </cell>
        </row>
        <row r="3299">
          <cell r="B3299">
            <v>0</v>
          </cell>
          <cell r="C3299">
            <v>0</v>
          </cell>
        </row>
        <row r="3301">
          <cell r="B3301" t="str">
            <v>EQUIPO</v>
          </cell>
        </row>
        <row r="3302">
          <cell r="B3302" t="str">
            <v>HTA MENOR (5% de M. de O.)</v>
          </cell>
        </row>
        <row r="3303">
          <cell r="A3303">
            <v>0</v>
          </cell>
          <cell r="B3303">
            <v>0</v>
          </cell>
          <cell r="C3303">
            <v>0</v>
          </cell>
        </row>
        <row r="3304">
          <cell r="A3304">
            <v>0</v>
          </cell>
          <cell r="B3304">
            <v>0</v>
          </cell>
          <cell r="C3304">
            <v>0</v>
          </cell>
        </row>
        <row r="3305">
          <cell r="A3305">
            <v>0</v>
          </cell>
          <cell r="B3305">
            <v>0</v>
          </cell>
          <cell r="C3305">
            <v>0</v>
          </cell>
        </row>
        <row r="3307">
          <cell r="B3307" t="str">
            <v>MANO DE OBRA</v>
          </cell>
        </row>
        <row r="3308">
          <cell r="B3308">
            <v>0</v>
          </cell>
          <cell r="C3308">
            <v>0</v>
          </cell>
        </row>
        <row r="3309">
          <cell r="A3309">
            <v>0</v>
          </cell>
          <cell r="B3309">
            <v>0</v>
          </cell>
          <cell r="C3309">
            <v>0</v>
          </cell>
        </row>
        <row r="3310">
          <cell r="A3310">
            <v>0</v>
          </cell>
          <cell r="B3310">
            <v>0</v>
          </cell>
          <cell r="C3310">
            <v>0</v>
          </cell>
        </row>
        <row r="3311">
          <cell r="A3311">
            <v>0</v>
          </cell>
          <cell r="B3311">
            <v>0</v>
          </cell>
          <cell r="C3311">
            <v>0</v>
          </cell>
        </row>
        <row r="3313">
          <cell r="B3313" t="str">
            <v>TRANSPORTE</v>
          </cell>
        </row>
        <row r="3315">
          <cell r="A3315">
            <v>0</v>
          </cell>
          <cell r="B3315">
            <v>0</v>
          </cell>
          <cell r="C3315">
            <v>0</v>
          </cell>
        </row>
        <row r="3316">
          <cell r="A3316">
            <v>0</v>
          </cell>
          <cell r="B3316">
            <v>0</v>
          </cell>
          <cell r="C3316">
            <v>0</v>
          </cell>
        </row>
        <row r="3317">
          <cell r="A3317">
            <v>0</v>
          </cell>
          <cell r="B3317">
            <v>0</v>
          </cell>
          <cell r="C3317">
            <v>0</v>
          </cell>
        </row>
        <row r="3322">
          <cell r="A3322" t="str">
            <v>CODIGO</v>
          </cell>
          <cell r="B3322" t="str">
            <v>ITEM</v>
          </cell>
          <cell r="C3322" t="str">
            <v>UNIDAD</v>
          </cell>
        </row>
        <row r="3323">
          <cell r="D3323">
            <v>0</v>
          </cell>
        </row>
        <row r="3324">
          <cell r="B3324" t="str">
            <v>CODIGO</v>
          </cell>
        </row>
        <row r="3325">
          <cell r="A3325" t="str">
            <v>CODIGO</v>
          </cell>
          <cell r="B3325" t="str">
            <v>RECURSOS</v>
          </cell>
          <cell r="C3325" t="str">
            <v>UNIDAD</v>
          </cell>
          <cell r="D3325" t="str">
            <v>CANT.</v>
          </cell>
        </row>
        <row r="3326">
          <cell r="B3326" t="str">
            <v>MATERIALES</v>
          </cell>
        </row>
        <row r="3327">
          <cell r="B3327">
            <v>0</v>
          </cell>
          <cell r="C3327">
            <v>0</v>
          </cell>
        </row>
        <row r="3328">
          <cell r="B3328">
            <v>0</v>
          </cell>
          <cell r="C3328">
            <v>0</v>
          </cell>
        </row>
        <row r="3329">
          <cell r="B3329">
            <v>0</v>
          </cell>
          <cell r="C3329">
            <v>0</v>
          </cell>
        </row>
        <row r="3330">
          <cell r="B3330">
            <v>0</v>
          </cell>
          <cell r="C3330">
            <v>0</v>
          </cell>
        </row>
        <row r="3332">
          <cell r="B3332" t="str">
            <v>EQUIPO</v>
          </cell>
        </row>
        <row r="3333">
          <cell r="B3333" t="str">
            <v>HTA MENOR (5% de M. de O.)</v>
          </cell>
        </row>
        <row r="3334">
          <cell r="A3334">
            <v>0</v>
          </cell>
          <cell r="B3334">
            <v>0</v>
          </cell>
          <cell r="C3334">
            <v>0</v>
          </cell>
        </row>
        <row r="3335">
          <cell r="A3335">
            <v>0</v>
          </cell>
          <cell r="B3335">
            <v>0</v>
          </cell>
          <cell r="C3335">
            <v>0</v>
          </cell>
        </row>
        <row r="3336">
          <cell r="A3336">
            <v>0</v>
          </cell>
          <cell r="B3336">
            <v>0</v>
          </cell>
          <cell r="C3336">
            <v>0</v>
          </cell>
        </row>
        <row r="3338">
          <cell r="B3338" t="str">
            <v>MANO DE OBRA</v>
          </cell>
        </row>
        <row r="3339">
          <cell r="B3339">
            <v>0</v>
          </cell>
          <cell r="C3339">
            <v>0</v>
          </cell>
        </row>
        <row r="3340">
          <cell r="A3340">
            <v>0</v>
          </cell>
          <cell r="B3340">
            <v>0</v>
          </cell>
          <cell r="C3340">
            <v>0</v>
          </cell>
        </row>
        <row r="3341">
          <cell r="A3341">
            <v>0</v>
          </cell>
          <cell r="B3341">
            <v>0</v>
          </cell>
          <cell r="C3341">
            <v>0</v>
          </cell>
        </row>
        <row r="3342">
          <cell r="A3342">
            <v>0</v>
          </cell>
          <cell r="B3342">
            <v>0</v>
          </cell>
          <cell r="C3342">
            <v>0</v>
          </cell>
        </row>
        <row r="3344">
          <cell r="B3344" t="str">
            <v>TRANSPORTE</v>
          </cell>
        </row>
        <row r="3346">
          <cell r="A3346">
            <v>0</v>
          </cell>
          <cell r="B3346">
            <v>0</v>
          </cell>
          <cell r="C3346">
            <v>0</v>
          </cell>
        </row>
        <row r="3347">
          <cell r="A3347">
            <v>0</v>
          </cell>
          <cell r="B3347">
            <v>0</v>
          </cell>
          <cell r="C3347">
            <v>0</v>
          </cell>
        </row>
        <row r="3348">
          <cell r="A3348">
            <v>0</v>
          </cell>
          <cell r="B3348">
            <v>0</v>
          </cell>
          <cell r="C3348">
            <v>0</v>
          </cell>
        </row>
        <row r="3353">
          <cell r="A3353" t="str">
            <v>CODIGO</v>
          </cell>
          <cell r="B3353" t="str">
            <v>ITEM</v>
          </cell>
          <cell r="C3353" t="str">
            <v>UNIDAD</v>
          </cell>
        </row>
        <row r="3354">
          <cell r="D3354">
            <v>0</v>
          </cell>
        </row>
        <row r="3355">
          <cell r="B3355" t="str">
            <v>CODIGO</v>
          </cell>
        </row>
        <row r="3356">
          <cell r="A3356" t="str">
            <v>CODIGO</v>
          </cell>
          <cell r="B3356" t="str">
            <v>RECURSOS</v>
          </cell>
          <cell r="C3356" t="str">
            <v>UNIDAD</v>
          </cell>
          <cell r="D3356" t="str">
            <v>CANT.</v>
          </cell>
        </row>
        <row r="3357">
          <cell r="B3357" t="str">
            <v>MATERIALES</v>
          </cell>
        </row>
        <row r="3358">
          <cell r="B3358">
            <v>0</v>
          </cell>
          <cell r="C3358">
            <v>0</v>
          </cell>
        </row>
        <row r="3359">
          <cell r="B3359">
            <v>0</v>
          </cell>
          <cell r="C3359">
            <v>0</v>
          </cell>
        </row>
        <row r="3360">
          <cell r="B3360">
            <v>0</v>
          </cell>
          <cell r="C3360">
            <v>0</v>
          </cell>
        </row>
        <row r="3361">
          <cell r="B3361">
            <v>0</v>
          </cell>
          <cell r="C3361">
            <v>0</v>
          </cell>
        </row>
        <row r="3363">
          <cell r="B3363" t="str">
            <v>EQUIPO</v>
          </cell>
        </row>
        <row r="3364">
          <cell r="B3364" t="str">
            <v>HTA MENOR (5% de M. de O.)</v>
          </cell>
        </row>
        <row r="3365">
          <cell r="A3365">
            <v>0</v>
          </cell>
          <cell r="B3365">
            <v>0</v>
          </cell>
          <cell r="C3365">
            <v>0</v>
          </cell>
        </row>
        <row r="3366">
          <cell r="A3366">
            <v>0</v>
          </cell>
          <cell r="B3366">
            <v>0</v>
          </cell>
          <cell r="C3366">
            <v>0</v>
          </cell>
        </row>
        <row r="3367">
          <cell r="A3367">
            <v>0</v>
          </cell>
          <cell r="B3367">
            <v>0</v>
          </cell>
          <cell r="C3367">
            <v>0</v>
          </cell>
        </row>
        <row r="3369">
          <cell r="B3369" t="str">
            <v>MANO DE OBRA</v>
          </cell>
        </row>
        <row r="3370">
          <cell r="B3370">
            <v>0</v>
          </cell>
          <cell r="C3370">
            <v>0</v>
          </cell>
        </row>
        <row r="3371">
          <cell r="A3371">
            <v>0</v>
          </cell>
          <cell r="B3371">
            <v>0</v>
          </cell>
          <cell r="C3371">
            <v>0</v>
          </cell>
        </row>
        <row r="3372">
          <cell r="A3372">
            <v>0</v>
          </cell>
          <cell r="B3372">
            <v>0</v>
          </cell>
          <cell r="C3372">
            <v>0</v>
          </cell>
        </row>
        <row r="3373">
          <cell r="A3373">
            <v>0</v>
          </cell>
          <cell r="B3373">
            <v>0</v>
          </cell>
          <cell r="C3373">
            <v>0</v>
          </cell>
        </row>
        <row r="3375">
          <cell r="B3375" t="str">
            <v>TRANSPORTE</v>
          </cell>
        </row>
        <row r="3377">
          <cell r="A3377">
            <v>0</v>
          </cell>
          <cell r="B3377">
            <v>0</v>
          </cell>
          <cell r="C3377">
            <v>0</v>
          </cell>
        </row>
        <row r="3378">
          <cell r="A3378">
            <v>0</v>
          </cell>
          <cell r="B3378">
            <v>0</v>
          </cell>
          <cell r="C3378">
            <v>0</v>
          </cell>
        </row>
        <row r="3379">
          <cell r="A3379">
            <v>0</v>
          </cell>
          <cell r="B3379">
            <v>0</v>
          </cell>
          <cell r="C3379">
            <v>0</v>
          </cell>
        </row>
        <row r="3384">
          <cell r="A3384" t="str">
            <v>CODIGO</v>
          </cell>
          <cell r="B3384" t="str">
            <v>ITEM</v>
          </cell>
          <cell r="C3384" t="str">
            <v>UNIDAD</v>
          </cell>
        </row>
        <row r="3385">
          <cell r="D3385">
            <v>0</v>
          </cell>
        </row>
        <row r="3386">
          <cell r="B3386" t="str">
            <v>CODIGO</v>
          </cell>
        </row>
        <row r="3387">
          <cell r="A3387" t="str">
            <v>CODIGO</v>
          </cell>
          <cell r="B3387" t="str">
            <v>RECURSOS</v>
          </cell>
          <cell r="C3387" t="str">
            <v>UNIDAD</v>
          </cell>
          <cell r="D3387" t="str">
            <v>CANT.</v>
          </cell>
        </row>
        <row r="3388">
          <cell r="B3388" t="str">
            <v>MATERIALES</v>
          </cell>
        </row>
        <row r="3389">
          <cell r="B3389">
            <v>0</v>
          </cell>
          <cell r="C3389">
            <v>0</v>
          </cell>
        </row>
        <row r="3390">
          <cell r="B3390">
            <v>0</v>
          </cell>
          <cell r="C3390">
            <v>0</v>
          </cell>
        </row>
        <row r="3391">
          <cell r="B3391">
            <v>0</v>
          </cell>
          <cell r="C3391">
            <v>0</v>
          </cell>
        </row>
        <row r="3392">
          <cell r="B3392">
            <v>0</v>
          </cell>
          <cell r="C3392">
            <v>0</v>
          </cell>
        </row>
        <row r="3394">
          <cell r="B3394" t="str">
            <v>EQUIPO</v>
          </cell>
        </row>
        <row r="3395">
          <cell r="B3395" t="str">
            <v>HTA MENOR (5% de M. de O.)</v>
          </cell>
        </row>
        <row r="3396">
          <cell r="A3396">
            <v>0</v>
          </cell>
          <cell r="B3396">
            <v>0</v>
          </cell>
          <cell r="C3396">
            <v>0</v>
          </cell>
        </row>
        <row r="3397">
          <cell r="A3397">
            <v>0</v>
          </cell>
          <cell r="B3397">
            <v>0</v>
          </cell>
          <cell r="C3397">
            <v>0</v>
          </cell>
        </row>
        <row r="3398">
          <cell r="A3398">
            <v>0</v>
          </cell>
          <cell r="B3398">
            <v>0</v>
          </cell>
          <cell r="C3398">
            <v>0</v>
          </cell>
        </row>
        <row r="3400">
          <cell r="B3400" t="str">
            <v>MANO DE OBRA</v>
          </cell>
        </row>
        <row r="3401">
          <cell r="B3401">
            <v>0</v>
          </cell>
          <cell r="C3401">
            <v>0</v>
          </cell>
        </row>
        <row r="3402">
          <cell r="A3402">
            <v>0</v>
          </cell>
          <cell r="B3402">
            <v>0</v>
          </cell>
          <cell r="C3402">
            <v>0</v>
          </cell>
        </row>
        <row r="3403">
          <cell r="A3403">
            <v>0</v>
          </cell>
          <cell r="B3403">
            <v>0</v>
          </cell>
          <cell r="C3403">
            <v>0</v>
          </cell>
        </row>
        <row r="3404">
          <cell r="A3404">
            <v>0</v>
          </cell>
          <cell r="B3404">
            <v>0</v>
          </cell>
          <cell r="C3404">
            <v>0</v>
          </cell>
        </row>
        <row r="3406">
          <cell r="B3406" t="str">
            <v>TRANSPORTE</v>
          </cell>
        </row>
        <row r="3408">
          <cell r="A3408">
            <v>0</v>
          </cell>
          <cell r="B3408">
            <v>0</v>
          </cell>
          <cell r="C3408">
            <v>0</v>
          </cell>
        </row>
        <row r="3409">
          <cell r="A3409">
            <v>0</v>
          </cell>
          <cell r="B3409">
            <v>0</v>
          </cell>
          <cell r="C3409">
            <v>0</v>
          </cell>
        </row>
        <row r="3410">
          <cell r="A3410">
            <v>0</v>
          </cell>
          <cell r="B3410">
            <v>0</v>
          </cell>
          <cell r="C3410">
            <v>0</v>
          </cell>
        </row>
        <row r="3415">
          <cell r="A3415" t="str">
            <v>CODIGO</v>
          </cell>
          <cell r="B3415" t="str">
            <v>ITEM</v>
          </cell>
          <cell r="C3415" t="str">
            <v>UNIDAD</v>
          </cell>
        </row>
        <row r="3416">
          <cell r="D3416">
            <v>0</v>
          </cell>
        </row>
        <row r="3417">
          <cell r="B3417" t="str">
            <v>CODIGO</v>
          </cell>
        </row>
        <row r="3418">
          <cell r="A3418" t="str">
            <v>CODIGO</v>
          </cell>
          <cell r="B3418" t="str">
            <v>RECURSOS</v>
          </cell>
          <cell r="C3418" t="str">
            <v>UNIDAD</v>
          </cell>
          <cell r="D3418" t="str">
            <v>CANT.</v>
          </cell>
        </row>
        <row r="3419">
          <cell r="B3419" t="str">
            <v>MATERIALES</v>
          </cell>
        </row>
        <row r="3420">
          <cell r="B3420">
            <v>0</v>
          </cell>
          <cell r="C3420">
            <v>0</v>
          </cell>
        </row>
        <row r="3421">
          <cell r="B3421">
            <v>0</v>
          </cell>
          <cell r="C3421">
            <v>0</v>
          </cell>
        </row>
        <row r="3422">
          <cell r="B3422">
            <v>0</v>
          </cell>
          <cell r="C3422">
            <v>0</v>
          </cell>
        </row>
        <row r="3423">
          <cell r="B3423">
            <v>0</v>
          </cell>
          <cell r="C3423">
            <v>0</v>
          </cell>
        </row>
        <row r="3425">
          <cell r="B3425" t="str">
            <v>EQUIPO</v>
          </cell>
        </row>
        <row r="3426">
          <cell r="B3426" t="str">
            <v>HTA MENOR (5% de M. de O.)</v>
          </cell>
        </row>
        <row r="3427">
          <cell r="A3427">
            <v>0</v>
          </cell>
          <cell r="B3427">
            <v>0</v>
          </cell>
          <cell r="C3427">
            <v>0</v>
          </cell>
        </row>
        <row r="3428">
          <cell r="A3428">
            <v>0</v>
          </cell>
          <cell r="B3428">
            <v>0</v>
          </cell>
          <cell r="C3428">
            <v>0</v>
          </cell>
        </row>
        <row r="3429">
          <cell r="A3429">
            <v>0</v>
          </cell>
          <cell r="B3429">
            <v>0</v>
          </cell>
          <cell r="C3429">
            <v>0</v>
          </cell>
        </row>
        <row r="3431">
          <cell r="B3431" t="str">
            <v>MANO DE OBRA</v>
          </cell>
        </row>
        <row r="3432">
          <cell r="B3432">
            <v>0</v>
          </cell>
          <cell r="C3432">
            <v>0</v>
          </cell>
        </row>
        <row r="3433">
          <cell r="A3433">
            <v>0</v>
          </cell>
          <cell r="B3433">
            <v>0</v>
          </cell>
          <cell r="C3433">
            <v>0</v>
          </cell>
        </row>
        <row r="3434">
          <cell r="A3434">
            <v>0</v>
          </cell>
          <cell r="B3434">
            <v>0</v>
          </cell>
          <cell r="C3434">
            <v>0</v>
          </cell>
        </row>
        <row r="3435">
          <cell r="A3435">
            <v>0</v>
          </cell>
          <cell r="B3435">
            <v>0</v>
          </cell>
          <cell r="C3435">
            <v>0</v>
          </cell>
        </row>
        <row r="3437">
          <cell r="B3437" t="str">
            <v>TRANSPORTE</v>
          </cell>
        </row>
        <row r="3439">
          <cell r="A3439">
            <v>0</v>
          </cell>
          <cell r="B3439">
            <v>0</v>
          </cell>
          <cell r="C3439">
            <v>0</v>
          </cell>
        </row>
        <row r="3440">
          <cell r="A3440">
            <v>0</v>
          </cell>
          <cell r="B3440">
            <v>0</v>
          </cell>
          <cell r="C3440">
            <v>0</v>
          </cell>
        </row>
        <row r="3441">
          <cell r="A3441">
            <v>0</v>
          </cell>
          <cell r="B3441">
            <v>0</v>
          </cell>
          <cell r="C3441">
            <v>0</v>
          </cell>
        </row>
        <row r="3446">
          <cell r="A3446" t="str">
            <v>CODIGO</v>
          </cell>
          <cell r="B3446" t="str">
            <v>ITEM</v>
          </cell>
          <cell r="C3446" t="str">
            <v>UNIDAD</v>
          </cell>
        </row>
        <row r="3447">
          <cell r="D3447">
            <v>0</v>
          </cell>
        </row>
        <row r="3448">
          <cell r="B3448" t="str">
            <v>CODIGO</v>
          </cell>
        </row>
        <row r="3449">
          <cell r="A3449" t="str">
            <v>CODIGO</v>
          </cell>
          <cell r="B3449" t="str">
            <v>RECURSOS</v>
          </cell>
          <cell r="C3449" t="str">
            <v>UNIDAD</v>
          </cell>
          <cell r="D3449" t="str">
            <v>CANT.</v>
          </cell>
        </row>
        <row r="3450">
          <cell r="B3450" t="str">
            <v>MATERIALES</v>
          </cell>
        </row>
        <row r="3451">
          <cell r="B3451">
            <v>0</v>
          </cell>
          <cell r="C3451">
            <v>0</v>
          </cell>
        </row>
        <row r="3452">
          <cell r="B3452">
            <v>0</v>
          </cell>
          <cell r="C3452">
            <v>0</v>
          </cell>
        </row>
        <row r="3453">
          <cell r="B3453">
            <v>0</v>
          </cell>
          <cell r="C3453">
            <v>0</v>
          </cell>
        </row>
        <row r="3454">
          <cell r="B3454">
            <v>0</v>
          </cell>
          <cell r="C3454">
            <v>0</v>
          </cell>
        </row>
        <row r="3456">
          <cell r="B3456" t="str">
            <v>EQUIPO</v>
          </cell>
        </row>
        <row r="3457">
          <cell r="B3457" t="str">
            <v>HTA MENOR (5% de M. de O.)</v>
          </cell>
        </row>
        <row r="3458">
          <cell r="A3458">
            <v>0</v>
          </cell>
          <cell r="B3458">
            <v>0</v>
          </cell>
          <cell r="C3458">
            <v>0</v>
          </cell>
        </row>
        <row r="3459">
          <cell r="A3459">
            <v>0</v>
          </cell>
          <cell r="B3459">
            <v>0</v>
          </cell>
          <cell r="C3459">
            <v>0</v>
          </cell>
        </row>
        <row r="3460">
          <cell r="A3460">
            <v>0</v>
          </cell>
          <cell r="B3460">
            <v>0</v>
          </cell>
          <cell r="C3460">
            <v>0</v>
          </cell>
        </row>
        <row r="3462">
          <cell r="B3462" t="str">
            <v>MANO DE OBRA</v>
          </cell>
        </row>
        <row r="3463">
          <cell r="B3463">
            <v>0</v>
          </cell>
          <cell r="C3463">
            <v>0</v>
          </cell>
        </row>
        <row r="3464">
          <cell r="A3464">
            <v>0</v>
          </cell>
          <cell r="B3464">
            <v>0</v>
          </cell>
          <cell r="C3464">
            <v>0</v>
          </cell>
        </row>
        <row r="3465">
          <cell r="A3465">
            <v>0</v>
          </cell>
          <cell r="B3465">
            <v>0</v>
          </cell>
          <cell r="C3465">
            <v>0</v>
          </cell>
        </row>
        <row r="3466">
          <cell r="A3466">
            <v>0</v>
          </cell>
          <cell r="B3466">
            <v>0</v>
          </cell>
          <cell r="C3466">
            <v>0</v>
          </cell>
        </row>
        <row r="3468">
          <cell r="B3468" t="str">
            <v>TRANSPORTE</v>
          </cell>
        </row>
        <row r="3470">
          <cell r="A3470">
            <v>0</v>
          </cell>
          <cell r="B3470">
            <v>0</v>
          </cell>
          <cell r="C3470">
            <v>0</v>
          </cell>
        </row>
        <row r="3471">
          <cell r="A3471">
            <v>0</v>
          </cell>
          <cell r="B3471">
            <v>0</v>
          </cell>
          <cell r="C3471">
            <v>0</v>
          </cell>
        </row>
        <row r="3472">
          <cell r="A3472">
            <v>0</v>
          </cell>
          <cell r="B3472">
            <v>0</v>
          </cell>
          <cell r="C3472">
            <v>0</v>
          </cell>
        </row>
        <row r="3477">
          <cell r="A3477" t="str">
            <v>CODIGO</v>
          </cell>
          <cell r="B3477" t="str">
            <v>ITEM</v>
          </cell>
          <cell r="C3477" t="str">
            <v>UNIDAD</v>
          </cell>
        </row>
        <row r="3478">
          <cell r="D3478">
            <v>0</v>
          </cell>
        </row>
        <row r="3479">
          <cell r="B3479" t="str">
            <v>CODIGO</v>
          </cell>
        </row>
        <row r="3480">
          <cell r="A3480" t="str">
            <v>CODIGO</v>
          </cell>
          <cell r="B3480" t="str">
            <v>RECURSOS</v>
          </cell>
          <cell r="C3480" t="str">
            <v>UNIDAD</v>
          </cell>
          <cell r="D3480" t="str">
            <v>CANT.</v>
          </cell>
        </row>
        <row r="3481">
          <cell r="B3481" t="str">
            <v>MATERIALES</v>
          </cell>
        </row>
        <row r="3482">
          <cell r="B3482">
            <v>0</v>
          </cell>
          <cell r="C3482">
            <v>0</v>
          </cell>
        </row>
        <row r="3483">
          <cell r="B3483">
            <v>0</v>
          </cell>
          <cell r="C3483">
            <v>0</v>
          </cell>
        </row>
        <row r="3484">
          <cell r="B3484">
            <v>0</v>
          </cell>
          <cell r="C3484">
            <v>0</v>
          </cell>
        </row>
        <row r="3485">
          <cell r="B3485">
            <v>0</v>
          </cell>
          <cell r="C3485">
            <v>0</v>
          </cell>
        </row>
        <row r="3487">
          <cell r="B3487" t="str">
            <v>EQUIPO</v>
          </cell>
        </row>
        <row r="3488">
          <cell r="B3488" t="str">
            <v>HTA MENOR (5% de M. de O.)</v>
          </cell>
        </row>
        <row r="3489">
          <cell r="A3489">
            <v>0</v>
          </cell>
          <cell r="B3489">
            <v>0</v>
          </cell>
          <cell r="C3489">
            <v>0</v>
          </cell>
        </row>
        <row r="3490">
          <cell r="A3490">
            <v>0</v>
          </cell>
          <cell r="B3490">
            <v>0</v>
          </cell>
          <cell r="C3490">
            <v>0</v>
          </cell>
        </row>
        <row r="3491">
          <cell r="A3491">
            <v>0</v>
          </cell>
          <cell r="B3491">
            <v>0</v>
          </cell>
          <cell r="C3491">
            <v>0</v>
          </cell>
        </row>
        <row r="3493">
          <cell r="B3493" t="str">
            <v>MANO DE OBRA</v>
          </cell>
        </row>
        <row r="3494">
          <cell r="B3494">
            <v>0</v>
          </cell>
          <cell r="C3494">
            <v>0</v>
          </cell>
        </row>
        <row r="3495">
          <cell r="A3495">
            <v>0</v>
          </cell>
          <cell r="B3495">
            <v>0</v>
          </cell>
          <cell r="C3495">
            <v>0</v>
          </cell>
        </row>
        <row r="3496">
          <cell r="A3496">
            <v>0</v>
          </cell>
          <cell r="B3496">
            <v>0</v>
          </cell>
          <cell r="C3496">
            <v>0</v>
          </cell>
        </row>
        <row r="3497">
          <cell r="A3497">
            <v>0</v>
          </cell>
          <cell r="B3497">
            <v>0</v>
          </cell>
          <cell r="C3497">
            <v>0</v>
          </cell>
        </row>
        <row r="3499">
          <cell r="B3499" t="str">
            <v>TRANSPORTE</v>
          </cell>
        </row>
        <row r="3501">
          <cell r="A3501">
            <v>0</v>
          </cell>
          <cell r="B3501">
            <v>0</v>
          </cell>
          <cell r="C3501">
            <v>0</v>
          </cell>
        </row>
        <row r="3502">
          <cell r="A3502">
            <v>0</v>
          </cell>
          <cell r="B3502">
            <v>0</v>
          </cell>
          <cell r="C3502">
            <v>0</v>
          </cell>
        </row>
        <row r="3503">
          <cell r="A3503">
            <v>0</v>
          </cell>
          <cell r="B3503">
            <v>0</v>
          </cell>
          <cell r="C3503">
            <v>0</v>
          </cell>
        </row>
        <row r="3508">
          <cell r="A3508" t="str">
            <v>CODIGO</v>
          </cell>
          <cell r="B3508" t="str">
            <v>ITEM</v>
          </cell>
          <cell r="C3508" t="str">
            <v>UNIDAD</v>
          </cell>
        </row>
        <row r="3509">
          <cell r="D3509">
            <v>0</v>
          </cell>
        </row>
        <row r="3510">
          <cell r="B3510" t="str">
            <v>CODIGO</v>
          </cell>
        </row>
        <row r="3511">
          <cell r="A3511" t="str">
            <v>CODIGO</v>
          </cell>
          <cell r="B3511" t="str">
            <v>RECURSOS</v>
          </cell>
          <cell r="C3511" t="str">
            <v>UNIDAD</v>
          </cell>
          <cell r="D3511" t="str">
            <v>CANT.</v>
          </cell>
        </row>
        <row r="3512">
          <cell r="B3512" t="str">
            <v>MATERIALES</v>
          </cell>
        </row>
        <row r="3513">
          <cell r="B3513">
            <v>0</v>
          </cell>
          <cell r="C3513">
            <v>0</v>
          </cell>
        </row>
        <row r="3514">
          <cell r="B3514">
            <v>0</v>
          </cell>
          <cell r="C3514">
            <v>0</v>
          </cell>
        </row>
        <row r="3515">
          <cell r="B3515">
            <v>0</v>
          </cell>
          <cell r="C3515">
            <v>0</v>
          </cell>
        </row>
        <row r="3516">
          <cell r="B3516">
            <v>0</v>
          </cell>
          <cell r="C3516">
            <v>0</v>
          </cell>
        </row>
        <row r="3518">
          <cell r="B3518" t="str">
            <v>EQUIPO</v>
          </cell>
        </row>
        <row r="3519">
          <cell r="B3519" t="str">
            <v>HTA MENOR (5% de M. de O.)</v>
          </cell>
        </row>
        <row r="3520">
          <cell r="A3520">
            <v>0</v>
          </cell>
          <cell r="B3520">
            <v>0</v>
          </cell>
          <cell r="C3520">
            <v>0</v>
          </cell>
        </row>
        <row r="3521">
          <cell r="A3521">
            <v>0</v>
          </cell>
          <cell r="B3521">
            <v>0</v>
          </cell>
          <cell r="C3521">
            <v>0</v>
          </cell>
        </row>
        <row r="3522">
          <cell r="A3522">
            <v>0</v>
          </cell>
          <cell r="B3522">
            <v>0</v>
          </cell>
          <cell r="C3522">
            <v>0</v>
          </cell>
        </row>
        <row r="3524">
          <cell r="B3524" t="str">
            <v>MANO DE OBRA</v>
          </cell>
        </row>
        <row r="3525">
          <cell r="B3525">
            <v>0</v>
          </cell>
          <cell r="C3525">
            <v>0</v>
          </cell>
        </row>
        <row r="3526">
          <cell r="A3526">
            <v>0</v>
          </cell>
          <cell r="B3526">
            <v>0</v>
          </cell>
          <cell r="C3526">
            <v>0</v>
          </cell>
        </row>
        <row r="3527">
          <cell r="A3527">
            <v>0</v>
          </cell>
          <cell r="B3527">
            <v>0</v>
          </cell>
          <cell r="C3527">
            <v>0</v>
          </cell>
        </row>
        <row r="3528">
          <cell r="A3528">
            <v>0</v>
          </cell>
          <cell r="B3528">
            <v>0</v>
          </cell>
          <cell r="C3528">
            <v>0</v>
          </cell>
        </row>
        <row r="3530">
          <cell r="B3530" t="str">
            <v>TRANSPORTE</v>
          </cell>
        </row>
        <row r="3532">
          <cell r="A3532">
            <v>0</v>
          </cell>
          <cell r="B3532">
            <v>0</v>
          </cell>
          <cell r="C3532">
            <v>0</v>
          </cell>
        </row>
        <row r="3533">
          <cell r="A3533">
            <v>0</v>
          </cell>
          <cell r="B3533">
            <v>0</v>
          </cell>
          <cell r="C3533">
            <v>0</v>
          </cell>
        </row>
        <row r="3534">
          <cell r="A3534">
            <v>0</v>
          </cell>
          <cell r="B3534">
            <v>0</v>
          </cell>
          <cell r="C3534">
            <v>0</v>
          </cell>
        </row>
        <row r="3539">
          <cell r="A3539" t="str">
            <v>CODIGO</v>
          </cell>
          <cell r="B3539" t="str">
            <v>ITEM</v>
          </cell>
          <cell r="C3539" t="str">
            <v>UNIDAD</v>
          </cell>
        </row>
        <row r="3540">
          <cell r="D3540">
            <v>0</v>
          </cell>
        </row>
        <row r="3541">
          <cell r="B3541" t="str">
            <v>CODIGO</v>
          </cell>
        </row>
        <row r="3542">
          <cell r="A3542" t="str">
            <v>CODIGO</v>
          </cell>
          <cell r="B3542" t="str">
            <v>RECURSOS</v>
          </cell>
          <cell r="C3542" t="str">
            <v>UNIDAD</v>
          </cell>
          <cell r="D3542" t="str">
            <v>CANT.</v>
          </cell>
        </row>
        <row r="3543">
          <cell r="B3543" t="str">
            <v>MATERIALES</v>
          </cell>
        </row>
        <row r="3544">
          <cell r="B3544">
            <v>0</v>
          </cell>
          <cell r="C3544">
            <v>0</v>
          </cell>
        </row>
        <row r="3545">
          <cell r="B3545">
            <v>0</v>
          </cell>
          <cell r="C3545">
            <v>0</v>
          </cell>
        </row>
        <row r="3546">
          <cell r="B3546">
            <v>0</v>
          </cell>
          <cell r="C3546">
            <v>0</v>
          </cell>
        </row>
        <row r="3547">
          <cell r="B3547">
            <v>0</v>
          </cell>
          <cell r="C3547">
            <v>0</v>
          </cell>
        </row>
        <row r="3549">
          <cell r="B3549" t="str">
            <v>EQUIPO</v>
          </cell>
        </row>
        <row r="3550">
          <cell r="B3550" t="str">
            <v>HTA MENOR (5% de M. de O.)</v>
          </cell>
        </row>
        <row r="3551">
          <cell r="A3551">
            <v>0</v>
          </cell>
          <cell r="B3551">
            <v>0</v>
          </cell>
          <cell r="C3551">
            <v>0</v>
          </cell>
        </row>
        <row r="3552">
          <cell r="A3552">
            <v>0</v>
          </cell>
          <cell r="B3552">
            <v>0</v>
          </cell>
          <cell r="C3552">
            <v>0</v>
          </cell>
        </row>
        <row r="3553">
          <cell r="A3553">
            <v>0</v>
          </cell>
          <cell r="B3553">
            <v>0</v>
          </cell>
          <cell r="C3553">
            <v>0</v>
          </cell>
        </row>
        <row r="3555">
          <cell r="B3555" t="str">
            <v>MANO DE OBRA</v>
          </cell>
        </row>
        <row r="3556">
          <cell r="B3556">
            <v>0</v>
          </cell>
          <cell r="C3556">
            <v>0</v>
          </cell>
        </row>
        <row r="3557">
          <cell r="A3557">
            <v>0</v>
          </cell>
          <cell r="B3557">
            <v>0</v>
          </cell>
          <cell r="C3557">
            <v>0</v>
          </cell>
        </row>
        <row r="3558">
          <cell r="A3558">
            <v>0</v>
          </cell>
          <cell r="B3558">
            <v>0</v>
          </cell>
          <cell r="C3558">
            <v>0</v>
          </cell>
        </row>
        <row r="3559">
          <cell r="A3559">
            <v>0</v>
          </cell>
          <cell r="B3559">
            <v>0</v>
          </cell>
          <cell r="C3559">
            <v>0</v>
          </cell>
        </row>
        <row r="3561">
          <cell r="B3561" t="str">
            <v>TRANSPORTE</v>
          </cell>
        </row>
        <row r="3563">
          <cell r="A3563">
            <v>0</v>
          </cell>
          <cell r="B3563">
            <v>0</v>
          </cell>
          <cell r="C3563">
            <v>0</v>
          </cell>
        </row>
        <row r="3564">
          <cell r="A3564">
            <v>0</v>
          </cell>
          <cell r="B3564">
            <v>0</v>
          </cell>
          <cell r="C3564">
            <v>0</v>
          </cell>
        </row>
        <row r="3565">
          <cell r="A3565">
            <v>0</v>
          </cell>
          <cell r="B3565">
            <v>0</v>
          </cell>
          <cell r="C3565">
            <v>0</v>
          </cell>
        </row>
        <row r="3571">
          <cell r="A3571" t="str">
            <v>CODIGO</v>
          </cell>
          <cell r="B3571" t="str">
            <v>ITEM</v>
          </cell>
          <cell r="C3571" t="str">
            <v>UNIDAD</v>
          </cell>
        </row>
        <row r="3572">
          <cell r="D3572">
            <v>0</v>
          </cell>
        </row>
        <row r="3573">
          <cell r="B3573" t="str">
            <v>CODIGO</v>
          </cell>
        </row>
        <row r="3574">
          <cell r="A3574" t="str">
            <v>CODIGO</v>
          </cell>
          <cell r="B3574" t="str">
            <v>RECURSOS</v>
          </cell>
          <cell r="C3574" t="str">
            <v>UNIDAD</v>
          </cell>
          <cell r="D3574" t="str">
            <v>CANT.</v>
          </cell>
        </row>
        <row r="3575">
          <cell r="B3575" t="str">
            <v>MATERIALES</v>
          </cell>
        </row>
        <row r="3576">
          <cell r="B3576">
            <v>0</v>
          </cell>
          <cell r="C3576">
            <v>0</v>
          </cell>
        </row>
        <row r="3577">
          <cell r="B3577">
            <v>0</v>
          </cell>
          <cell r="C3577">
            <v>0</v>
          </cell>
        </row>
        <row r="3578">
          <cell r="B3578">
            <v>0</v>
          </cell>
          <cell r="C3578">
            <v>0</v>
          </cell>
        </row>
        <row r="3579">
          <cell r="B3579">
            <v>0</v>
          </cell>
          <cell r="C3579">
            <v>0</v>
          </cell>
        </row>
        <row r="3581">
          <cell r="B3581" t="str">
            <v>EQUIPO</v>
          </cell>
        </row>
        <row r="3582">
          <cell r="B3582" t="str">
            <v>HTA MENOR (5% de M. de O.)</v>
          </cell>
        </row>
        <row r="3583">
          <cell r="A3583">
            <v>0</v>
          </cell>
          <cell r="B3583">
            <v>0</v>
          </cell>
          <cell r="C3583">
            <v>0</v>
          </cell>
        </row>
        <row r="3584">
          <cell r="A3584">
            <v>0</v>
          </cell>
          <cell r="B3584">
            <v>0</v>
          </cell>
          <cell r="C3584">
            <v>0</v>
          </cell>
        </row>
        <row r="3585">
          <cell r="A3585">
            <v>0</v>
          </cell>
          <cell r="B3585">
            <v>0</v>
          </cell>
          <cell r="C3585">
            <v>0</v>
          </cell>
        </row>
        <row r="3587">
          <cell r="B3587" t="str">
            <v>MANO DE OBRA</v>
          </cell>
        </row>
        <row r="3588">
          <cell r="B3588">
            <v>0</v>
          </cell>
          <cell r="C3588">
            <v>0</v>
          </cell>
        </row>
        <row r="3589">
          <cell r="A3589">
            <v>0</v>
          </cell>
          <cell r="B3589">
            <v>0</v>
          </cell>
          <cell r="C3589">
            <v>0</v>
          </cell>
        </row>
        <row r="3590">
          <cell r="A3590">
            <v>0</v>
          </cell>
          <cell r="B3590">
            <v>0</v>
          </cell>
          <cell r="C3590">
            <v>0</v>
          </cell>
        </row>
        <row r="3591">
          <cell r="A3591">
            <v>0</v>
          </cell>
          <cell r="B3591">
            <v>0</v>
          </cell>
          <cell r="C3591">
            <v>0</v>
          </cell>
        </row>
        <row r="3593">
          <cell r="B3593" t="str">
            <v>TRANSPORTE</v>
          </cell>
        </row>
        <row r="3595">
          <cell r="A3595">
            <v>0</v>
          </cell>
          <cell r="B3595">
            <v>0</v>
          </cell>
          <cell r="C3595">
            <v>0</v>
          </cell>
        </row>
        <row r="3596">
          <cell r="A3596">
            <v>0</v>
          </cell>
          <cell r="B3596">
            <v>0</v>
          </cell>
          <cell r="C3596">
            <v>0</v>
          </cell>
        </row>
        <row r="3597">
          <cell r="A3597">
            <v>0</v>
          </cell>
          <cell r="B3597">
            <v>0</v>
          </cell>
          <cell r="C3597">
            <v>0</v>
          </cell>
        </row>
        <row r="3602">
          <cell r="A3602" t="str">
            <v>CODIGO</v>
          </cell>
          <cell r="B3602" t="str">
            <v>ITEM</v>
          </cell>
          <cell r="C3602" t="str">
            <v>UNIDAD</v>
          </cell>
        </row>
        <row r="3603">
          <cell r="D3603">
            <v>0</v>
          </cell>
        </row>
        <row r="3604">
          <cell r="B3604" t="str">
            <v>CODIGO</v>
          </cell>
        </row>
        <row r="3605">
          <cell r="A3605" t="str">
            <v>CODIGO</v>
          </cell>
          <cell r="B3605" t="str">
            <v>RECURSOS</v>
          </cell>
          <cell r="C3605" t="str">
            <v>UNIDAD</v>
          </cell>
          <cell r="D3605" t="str">
            <v>CANT.</v>
          </cell>
        </row>
        <row r="3606">
          <cell r="B3606" t="str">
            <v>MATERIALES</v>
          </cell>
        </row>
        <row r="3607">
          <cell r="B3607">
            <v>0</v>
          </cell>
          <cell r="C3607">
            <v>0</v>
          </cell>
        </row>
        <row r="3608">
          <cell r="B3608">
            <v>0</v>
          </cell>
          <cell r="C3608">
            <v>0</v>
          </cell>
        </row>
        <row r="3609">
          <cell r="B3609">
            <v>0</v>
          </cell>
          <cell r="C3609">
            <v>0</v>
          </cell>
        </row>
        <row r="3610">
          <cell r="B3610">
            <v>0</v>
          </cell>
          <cell r="C3610">
            <v>0</v>
          </cell>
        </row>
        <row r="3612">
          <cell r="B3612" t="str">
            <v>EQUIPO</v>
          </cell>
        </row>
        <row r="3613">
          <cell r="B3613" t="str">
            <v>HTA MENOR (5% de M. de O.)</v>
          </cell>
        </row>
        <row r="3614">
          <cell r="A3614">
            <v>0</v>
          </cell>
          <cell r="B3614">
            <v>0</v>
          </cell>
          <cell r="C3614">
            <v>0</v>
          </cell>
        </row>
        <row r="3615">
          <cell r="A3615">
            <v>0</v>
          </cell>
          <cell r="B3615">
            <v>0</v>
          </cell>
          <cell r="C3615">
            <v>0</v>
          </cell>
        </row>
        <row r="3616">
          <cell r="A3616">
            <v>0</v>
          </cell>
          <cell r="B3616">
            <v>0</v>
          </cell>
          <cell r="C3616">
            <v>0</v>
          </cell>
        </row>
        <row r="3618">
          <cell r="B3618" t="str">
            <v>MANO DE OBRA</v>
          </cell>
        </row>
        <row r="3619">
          <cell r="B3619">
            <v>0</v>
          </cell>
          <cell r="C3619">
            <v>0</v>
          </cell>
        </row>
        <row r="3620">
          <cell r="A3620">
            <v>0</v>
          </cell>
          <cell r="B3620">
            <v>0</v>
          </cell>
          <cell r="C3620">
            <v>0</v>
          </cell>
        </row>
        <row r="3621">
          <cell r="A3621">
            <v>0</v>
          </cell>
          <cell r="B3621">
            <v>0</v>
          </cell>
          <cell r="C3621">
            <v>0</v>
          </cell>
        </row>
        <row r="3622">
          <cell r="A3622">
            <v>0</v>
          </cell>
          <cell r="B3622">
            <v>0</v>
          </cell>
          <cell r="C3622">
            <v>0</v>
          </cell>
        </row>
        <row r="3624">
          <cell r="B3624" t="str">
            <v>TRANSPORTE</v>
          </cell>
        </row>
        <row r="3626">
          <cell r="A3626">
            <v>0</v>
          </cell>
          <cell r="B3626">
            <v>0</v>
          </cell>
          <cell r="C3626">
            <v>0</v>
          </cell>
        </row>
        <row r="3627">
          <cell r="A3627">
            <v>0</v>
          </cell>
          <cell r="B3627">
            <v>0</v>
          </cell>
          <cell r="C3627">
            <v>0</v>
          </cell>
        </row>
        <row r="3628">
          <cell r="A3628">
            <v>0</v>
          </cell>
          <cell r="B3628">
            <v>0</v>
          </cell>
          <cell r="C3628">
            <v>0</v>
          </cell>
        </row>
        <row r="3633">
          <cell r="A3633" t="str">
            <v>CODIGO</v>
          </cell>
          <cell r="B3633" t="str">
            <v>ITEM</v>
          </cell>
          <cell r="C3633" t="str">
            <v>UNIDAD</v>
          </cell>
        </row>
        <row r="3634">
          <cell r="D3634">
            <v>0</v>
          </cell>
        </row>
        <row r="3635">
          <cell r="B3635" t="str">
            <v>CODIGO</v>
          </cell>
        </row>
        <row r="3636">
          <cell r="A3636" t="str">
            <v>CODIGO</v>
          </cell>
          <cell r="B3636" t="str">
            <v>RECURSOS</v>
          </cell>
          <cell r="C3636" t="str">
            <v>UNIDAD</v>
          </cell>
          <cell r="D3636" t="str">
            <v>CANT.</v>
          </cell>
        </row>
        <row r="3637">
          <cell r="B3637" t="str">
            <v>MATERIALES</v>
          </cell>
        </row>
        <row r="3638">
          <cell r="B3638">
            <v>0</v>
          </cell>
          <cell r="C3638">
            <v>0</v>
          </cell>
        </row>
        <row r="3639">
          <cell r="B3639">
            <v>0</v>
          </cell>
          <cell r="C3639">
            <v>0</v>
          </cell>
        </row>
        <row r="3640">
          <cell r="B3640">
            <v>0</v>
          </cell>
          <cell r="C3640">
            <v>0</v>
          </cell>
        </row>
        <row r="3641">
          <cell r="B3641">
            <v>0</v>
          </cell>
          <cell r="C3641">
            <v>0</v>
          </cell>
        </row>
        <row r="3643">
          <cell r="B3643" t="str">
            <v>EQUIPO</v>
          </cell>
        </row>
        <row r="3644">
          <cell r="B3644" t="str">
            <v>HTA MENOR (5% de M. de O.)</v>
          </cell>
        </row>
        <row r="3645">
          <cell r="A3645">
            <v>0</v>
          </cell>
          <cell r="B3645">
            <v>0</v>
          </cell>
          <cell r="C3645">
            <v>0</v>
          </cell>
        </row>
        <row r="3646">
          <cell r="A3646">
            <v>0</v>
          </cell>
          <cell r="B3646">
            <v>0</v>
          </cell>
          <cell r="C3646">
            <v>0</v>
          </cell>
        </row>
        <row r="3647">
          <cell r="A3647">
            <v>0</v>
          </cell>
          <cell r="B3647">
            <v>0</v>
          </cell>
          <cell r="C3647">
            <v>0</v>
          </cell>
        </row>
        <row r="3649">
          <cell r="B3649" t="str">
            <v>MANO DE OBRA</v>
          </cell>
        </row>
        <row r="3650">
          <cell r="B3650">
            <v>0</v>
          </cell>
          <cell r="C3650">
            <v>0</v>
          </cell>
        </row>
        <row r="3651">
          <cell r="A3651">
            <v>0</v>
          </cell>
          <cell r="B3651">
            <v>0</v>
          </cell>
          <cell r="C3651">
            <v>0</v>
          </cell>
        </row>
        <row r="3652">
          <cell r="A3652">
            <v>0</v>
          </cell>
          <cell r="B3652">
            <v>0</v>
          </cell>
          <cell r="C3652">
            <v>0</v>
          </cell>
        </row>
        <row r="3653">
          <cell r="A3653">
            <v>0</v>
          </cell>
          <cell r="B3653">
            <v>0</v>
          </cell>
          <cell r="C3653">
            <v>0</v>
          </cell>
        </row>
        <row r="3655">
          <cell r="B3655" t="str">
            <v>TRANSPORTE</v>
          </cell>
        </row>
        <row r="3657">
          <cell r="A3657">
            <v>0</v>
          </cell>
          <cell r="B3657">
            <v>0</v>
          </cell>
          <cell r="C3657">
            <v>0</v>
          </cell>
        </row>
        <row r="3658">
          <cell r="A3658">
            <v>0</v>
          </cell>
          <cell r="B3658">
            <v>0</v>
          </cell>
          <cell r="C3658">
            <v>0</v>
          </cell>
        </row>
        <row r="3659">
          <cell r="A3659">
            <v>0</v>
          </cell>
          <cell r="B3659">
            <v>0</v>
          </cell>
          <cell r="C3659">
            <v>0</v>
          </cell>
        </row>
        <row r="3664">
          <cell r="A3664" t="str">
            <v>CODIGO</v>
          </cell>
          <cell r="B3664" t="str">
            <v>ITEM</v>
          </cell>
          <cell r="C3664" t="str">
            <v>UNIDAD</v>
          </cell>
        </row>
        <row r="3665">
          <cell r="D3665">
            <v>0</v>
          </cell>
        </row>
        <row r="3666">
          <cell r="B3666" t="str">
            <v>CODIGO</v>
          </cell>
        </row>
        <row r="3667">
          <cell r="A3667" t="str">
            <v>CODIGO</v>
          </cell>
          <cell r="B3667" t="str">
            <v>RECURSOS</v>
          </cell>
          <cell r="C3667" t="str">
            <v>UNIDAD</v>
          </cell>
          <cell r="D3667" t="str">
            <v>CANT.</v>
          </cell>
        </row>
        <row r="3668">
          <cell r="B3668" t="str">
            <v>MATERIALES</v>
          </cell>
        </row>
        <row r="3669">
          <cell r="B3669">
            <v>0</v>
          </cell>
          <cell r="C3669">
            <v>0</v>
          </cell>
        </row>
        <row r="3670">
          <cell r="B3670">
            <v>0</v>
          </cell>
          <cell r="C3670">
            <v>0</v>
          </cell>
        </row>
        <row r="3671">
          <cell r="B3671">
            <v>0</v>
          </cell>
          <cell r="C3671">
            <v>0</v>
          </cell>
        </row>
        <row r="3672">
          <cell r="B3672">
            <v>0</v>
          </cell>
          <cell r="C3672">
            <v>0</v>
          </cell>
        </row>
        <row r="3674">
          <cell r="B3674" t="str">
            <v>EQUIPO</v>
          </cell>
        </row>
        <row r="3675">
          <cell r="B3675" t="str">
            <v>HTA MENOR (5% de M. de O.)</v>
          </cell>
        </row>
        <row r="3676">
          <cell r="A3676">
            <v>0</v>
          </cell>
          <cell r="B3676">
            <v>0</v>
          </cell>
          <cell r="C3676">
            <v>0</v>
          </cell>
        </row>
        <row r="3677">
          <cell r="A3677">
            <v>0</v>
          </cell>
          <cell r="B3677">
            <v>0</v>
          </cell>
          <cell r="C3677">
            <v>0</v>
          </cell>
        </row>
        <row r="3678">
          <cell r="A3678">
            <v>0</v>
          </cell>
          <cell r="B3678">
            <v>0</v>
          </cell>
          <cell r="C3678">
            <v>0</v>
          </cell>
        </row>
        <row r="3680">
          <cell r="B3680" t="str">
            <v>MANO DE OBRA</v>
          </cell>
        </row>
        <row r="3681">
          <cell r="B3681">
            <v>0</v>
          </cell>
          <cell r="C3681">
            <v>0</v>
          </cell>
        </row>
        <row r="3682">
          <cell r="A3682">
            <v>0</v>
          </cell>
          <cell r="B3682">
            <v>0</v>
          </cell>
          <cell r="C3682">
            <v>0</v>
          </cell>
        </row>
        <row r="3683">
          <cell r="A3683">
            <v>0</v>
          </cell>
          <cell r="B3683">
            <v>0</v>
          </cell>
          <cell r="C3683">
            <v>0</v>
          </cell>
        </row>
        <row r="3684">
          <cell r="A3684">
            <v>0</v>
          </cell>
          <cell r="B3684">
            <v>0</v>
          </cell>
          <cell r="C3684">
            <v>0</v>
          </cell>
        </row>
        <row r="3686">
          <cell r="B3686" t="str">
            <v>TRANSPORTE</v>
          </cell>
        </row>
        <row r="3688">
          <cell r="A3688">
            <v>0</v>
          </cell>
          <cell r="B3688">
            <v>0</v>
          </cell>
          <cell r="C3688">
            <v>0</v>
          </cell>
        </row>
        <row r="3689">
          <cell r="A3689">
            <v>0</v>
          </cell>
          <cell r="B3689">
            <v>0</v>
          </cell>
          <cell r="C3689">
            <v>0</v>
          </cell>
        </row>
        <row r="3690">
          <cell r="A3690">
            <v>0</v>
          </cell>
          <cell r="B3690">
            <v>0</v>
          </cell>
          <cell r="C3690">
            <v>0</v>
          </cell>
        </row>
        <row r="3695">
          <cell r="A3695" t="str">
            <v>CODIGO</v>
          </cell>
          <cell r="B3695" t="str">
            <v>ITEM</v>
          </cell>
          <cell r="C3695" t="str">
            <v>UNIDAD</v>
          </cell>
        </row>
        <row r="3696">
          <cell r="D3696">
            <v>0</v>
          </cell>
        </row>
        <row r="3697">
          <cell r="B3697" t="str">
            <v>CODIGO</v>
          </cell>
        </row>
        <row r="3698">
          <cell r="A3698" t="str">
            <v>CODIGO</v>
          </cell>
          <cell r="B3698" t="str">
            <v>RECURSOS</v>
          </cell>
          <cell r="C3698" t="str">
            <v>UNIDAD</v>
          </cell>
          <cell r="D3698" t="str">
            <v>CANT.</v>
          </cell>
        </row>
        <row r="3699">
          <cell r="B3699" t="str">
            <v>MATERIALES</v>
          </cell>
        </row>
        <row r="3700">
          <cell r="B3700">
            <v>0</v>
          </cell>
          <cell r="C3700">
            <v>0</v>
          </cell>
        </row>
        <row r="3701">
          <cell r="B3701">
            <v>0</v>
          </cell>
          <cell r="C3701">
            <v>0</v>
          </cell>
        </row>
        <row r="3702">
          <cell r="B3702">
            <v>0</v>
          </cell>
          <cell r="C3702">
            <v>0</v>
          </cell>
        </row>
        <row r="3703">
          <cell r="B3703">
            <v>0</v>
          </cell>
          <cell r="C3703">
            <v>0</v>
          </cell>
        </row>
        <row r="3705">
          <cell r="B3705" t="str">
            <v>EQUIPO</v>
          </cell>
        </row>
        <row r="3706">
          <cell r="B3706" t="str">
            <v>HTA MENOR (5% de M. de O.)</v>
          </cell>
        </row>
        <row r="3707">
          <cell r="A3707">
            <v>0</v>
          </cell>
          <cell r="B3707">
            <v>0</v>
          </cell>
          <cell r="C3707">
            <v>0</v>
          </cell>
        </row>
        <row r="3708">
          <cell r="A3708">
            <v>0</v>
          </cell>
          <cell r="B3708">
            <v>0</v>
          </cell>
          <cell r="C3708">
            <v>0</v>
          </cell>
        </row>
        <row r="3709">
          <cell r="A3709">
            <v>0</v>
          </cell>
          <cell r="B3709">
            <v>0</v>
          </cell>
          <cell r="C3709">
            <v>0</v>
          </cell>
        </row>
        <row r="3711">
          <cell r="B3711" t="str">
            <v>MANO DE OBRA</v>
          </cell>
        </row>
        <row r="3712">
          <cell r="B3712">
            <v>0</v>
          </cell>
          <cell r="C3712">
            <v>0</v>
          </cell>
        </row>
        <row r="3713">
          <cell r="A3713">
            <v>0</v>
          </cell>
          <cell r="B3713">
            <v>0</v>
          </cell>
          <cell r="C3713">
            <v>0</v>
          </cell>
        </row>
        <row r="3714">
          <cell r="A3714">
            <v>0</v>
          </cell>
          <cell r="B3714">
            <v>0</v>
          </cell>
          <cell r="C3714">
            <v>0</v>
          </cell>
        </row>
        <row r="3715">
          <cell r="A3715">
            <v>0</v>
          </cell>
          <cell r="B3715">
            <v>0</v>
          </cell>
          <cell r="C3715">
            <v>0</v>
          </cell>
        </row>
        <row r="3717">
          <cell r="B3717" t="str">
            <v>TRANSPORTE</v>
          </cell>
        </row>
        <row r="3719">
          <cell r="A3719">
            <v>0</v>
          </cell>
          <cell r="B3719">
            <v>0</v>
          </cell>
          <cell r="C3719">
            <v>0</v>
          </cell>
        </row>
        <row r="3720">
          <cell r="A3720">
            <v>0</v>
          </cell>
          <cell r="B3720">
            <v>0</v>
          </cell>
          <cell r="C3720">
            <v>0</v>
          </cell>
        </row>
        <row r="3721">
          <cell r="A3721">
            <v>0</v>
          </cell>
          <cell r="B3721">
            <v>0</v>
          </cell>
          <cell r="C3721">
            <v>0</v>
          </cell>
        </row>
        <row r="3726">
          <cell r="A3726" t="str">
            <v>CODIGO</v>
          </cell>
          <cell r="B3726" t="str">
            <v>ITEM</v>
          </cell>
          <cell r="C3726" t="str">
            <v>UNIDAD</v>
          </cell>
        </row>
        <row r="3727">
          <cell r="D3727">
            <v>0</v>
          </cell>
        </row>
        <row r="3728">
          <cell r="B3728" t="str">
            <v>CODIGO</v>
          </cell>
        </row>
        <row r="3729">
          <cell r="A3729" t="str">
            <v>CODIGO</v>
          </cell>
          <cell r="B3729" t="str">
            <v>RECURSOS</v>
          </cell>
          <cell r="C3729" t="str">
            <v>UNIDAD</v>
          </cell>
          <cell r="D3729" t="str">
            <v>CANT.</v>
          </cell>
        </row>
        <row r="3730">
          <cell r="B3730" t="str">
            <v>MATERIALES</v>
          </cell>
        </row>
        <row r="3731">
          <cell r="B3731">
            <v>0</v>
          </cell>
          <cell r="C3731">
            <v>0</v>
          </cell>
        </row>
        <row r="3732">
          <cell r="B3732">
            <v>0</v>
          </cell>
          <cell r="C3732">
            <v>0</v>
          </cell>
        </row>
        <row r="3733">
          <cell r="B3733">
            <v>0</v>
          </cell>
          <cell r="C3733">
            <v>0</v>
          </cell>
        </row>
        <row r="3734">
          <cell r="B3734">
            <v>0</v>
          </cell>
          <cell r="C3734">
            <v>0</v>
          </cell>
        </row>
        <row r="3736">
          <cell r="B3736" t="str">
            <v>EQUIPO</v>
          </cell>
        </row>
        <row r="3737">
          <cell r="B3737" t="str">
            <v>HTA MENOR (5% de M. de O.)</v>
          </cell>
        </row>
        <row r="3738">
          <cell r="A3738">
            <v>0</v>
          </cell>
          <cell r="B3738">
            <v>0</v>
          </cell>
          <cell r="C3738">
            <v>0</v>
          </cell>
        </row>
        <row r="3739">
          <cell r="A3739">
            <v>0</v>
          </cell>
          <cell r="B3739">
            <v>0</v>
          </cell>
          <cell r="C3739">
            <v>0</v>
          </cell>
        </row>
        <row r="3740">
          <cell r="A3740">
            <v>0</v>
          </cell>
          <cell r="B3740">
            <v>0</v>
          </cell>
          <cell r="C3740">
            <v>0</v>
          </cell>
        </row>
        <row r="3742">
          <cell r="B3742" t="str">
            <v>MANO DE OBRA</v>
          </cell>
        </row>
        <row r="3743">
          <cell r="B3743">
            <v>0</v>
          </cell>
          <cell r="C3743">
            <v>0</v>
          </cell>
        </row>
        <row r="3744">
          <cell r="A3744">
            <v>0</v>
          </cell>
          <cell r="B3744">
            <v>0</v>
          </cell>
          <cell r="C3744">
            <v>0</v>
          </cell>
        </row>
        <row r="3745">
          <cell r="A3745">
            <v>0</v>
          </cell>
          <cell r="B3745">
            <v>0</v>
          </cell>
          <cell r="C3745">
            <v>0</v>
          </cell>
        </row>
        <row r="3746">
          <cell r="A3746">
            <v>0</v>
          </cell>
          <cell r="B3746">
            <v>0</v>
          </cell>
          <cell r="C3746">
            <v>0</v>
          </cell>
        </row>
        <row r="3748">
          <cell r="B3748" t="str">
            <v>TRANSPORTE</v>
          </cell>
        </row>
        <row r="3750">
          <cell r="A3750">
            <v>0</v>
          </cell>
          <cell r="B3750">
            <v>0</v>
          </cell>
          <cell r="C3750">
            <v>0</v>
          </cell>
        </row>
        <row r="3751">
          <cell r="A3751">
            <v>0</v>
          </cell>
          <cell r="B3751">
            <v>0</v>
          </cell>
          <cell r="C3751">
            <v>0</v>
          </cell>
        </row>
        <row r="3752">
          <cell r="A3752">
            <v>0</v>
          </cell>
          <cell r="B3752">
            <v>0</v>
          </cell>
          <cell r="C3752">
            <v>0</v>
          </cell>
        </row>
        <row r="3757">
          <cell r="A3757" t="str">
            <v>CODIGO</v>
          </cell>
          <cell r="B3757" t="str">
            <v>ITEM</v>
          </cell>
          <cell r="C3757" t="str">
            <v>UNIDAD</v>
          </cell>
        </row>
        <row r="3758">
          <cell r="D3758">
            <v>0</v>
          </cell>
        </row>
        <row r="3759">
          <cell r="B3759" t="str">
            <v>CODIGO</v>
          </cell>
        </row>
        <row r="3760">
          <cell r="A3760" t="str">
            <v>CODIGO</v>
          </cell>
          <cell r="B3760" t="str">
            <v>RECURSOS</v>
          </cell>
          <cell r="C3760" t="str">
            <v>UNIDAD</v>
          </cell>
          <cell r="D3760" t="str">
            <v>CANT.</v>
          </cell>
        </row>
        <row r="3761">
          <cell r="B3761" t="str">
            <v>MATERIALES</v>
          </cell>
        </row>
        <row r="3762">
          <cell r="B3762">
            <v>0</v>
          </cell>
          <cell r="C3762">
            <v>0</v>
          </cell>
        </row>
        <row r="3763">
          <cell r="B3763">
            <v>0</v>
          </cell>
          <cell r="C3763">
            <v>0</v>
          </cell>
        </row>
        <row r="3764">
          <cell r="B3764">
            <v>0</v>
          </cell>
          <cell r="C3764">
            <v>0</v>
          </cell>
        </row>
        <row r="3765">
          <cell r="B3765">
            <v>0</v>
          </cell>
          <cell r="C3765">
            <v>0</v>
          </cell>
        </row>
        <row r="3767">
          <cell r="B3767" t="str">
            <v>EQUIPO</v>
          </cell>
        </row>
        <row r="3768">
          <cell r="B3768" t="str">
            <v>HTA MENOR (5% de M. de O.)</v>
          </cell>
        </row>
        <row r="3769">
          <cell r="A3769">
            <v>0</v>
          </cell>
          <cell r="B3769">
            <v>0</v>
          </cell>
          <cell r="C3769">
            <v>0</v>
          </cell>
        </row>
        <row r="3770">
          <cell r="A3770">
            <v>0</v>
          </cell>
          <cell r="B3770">
            <v>0</v>
          </cell>
          <cell r="C3770">
            <v>0</v>
          </cell>
        </row>
        <row r="3771">
          <cell r="A3771">
            <v>0</v>
          </cell>
          <cell r="B3771">
            <v>0</v>
          </cell>
          <cell r="C3771">
            <v>0</v>
          </cell>
        </row>
        <row r="3773">
          <cell r="B3773" t="str">
            <v>MANO DE OBRA</v>
          </cell>
        </row>
        <row r="3774">
          <cell r="B3774">
            <v>0</v>
          </cell>
          <cell r="C3774">
            <v>0</v>
          </cell>
        </row>
        <row r="3775">
          <cell r="A3775">
            <v>0</v>
          </cell>
          <cell r="B3775">
            <v>0</v>
          </cell>
          <cell r="C3775">
            <v>0</v>
          </cell>
        </row>
        <row r="3776">
          <cell r="A3776">
            <v>0</v>
          </cell>
          <cell r="B3776">
            <v>0</v>
          </cell>
          <cell r="C3776">
            <v>0</v>
          </cell>
        </row>
        <row r="3777">
          <cell r="A3777">
            <v>0</v>
          </cell>
          <cell r="B3777">
            <v>0</v>
          </cell>
          <cell r="C3777">
            <v>0</v>
          </cell>
        </row>
        <row r="3779">
          <cell r="B3779" t="str">
            <v>TRANSPORTE</v>
          </cell>
        </row>
        <row r="3781">
          <cell r="A3781">
            <v>0</v>
          </cell>
          <cell r="B3781">
            <v>0</v>
          </cell>
          <cell r="C3781">
            <v>0</v>
          </cell>
        </row>
        <row r="3782">
          <cell r="A3782">
            <v>0</v>
          </cell>
          <cell r="B3782">
            <v>0</v>
          </cell>
          <cell r="C3782">
            <v>0</v>
          </cell>
        </row>
        <row r="3783">
          <cell r="A3783">
            <v>0</v>
          </cell>
          <cell r="B3783">
            <v>0</v>
          </cell>
          <cell r="C3783">
            <v>0</v>
          </cell>
        </row>
        <row r="3788">
          <cell r="A3788" t="str">
            <v>CODIGO</v>
          </cell>
          <cell r="B3788" t="str">
            <v>ITEM</v>
          </cell>
          <cell r="C3788" t="str">
            <v>UNIDAD</v>
          </cell>
        </row>
        <row r="3789">
          <cell r="D3789">
            <v>0</v>
          </cell>
        </row>
        <row r="3790">
          <cell r="B3790" t="str">
            <v>CODIGO</v>
          </cell>
        </row>
        <row r="3791">
          <cell r="A3791" t="str">
            <v>CODIGO</v>
          </cell>
          <cell r="B3791" t="str">
            <v>RECURSOS</v>
          </cell>
          <cell r="C3791" t="str">
            <v>UNIDAD</v>
          </cell>
          <cell r="D3791" t="str">
            <v>CANT.</v>
          </cell>
        </row>
        <row r="3792">
          <cell r="B3792" t="str">
            <v>MATERIALES</v>
          </cell>
        </row>
        <row r="3793">
          <cell r="B3793">
            <v>0</v>
          </cell>
          <cell r="C3793">
            <v>0</v>
          </cell>
        </row>
        <row r="3794">
          <cell r="B3794">
            <v>0</v>
          </cell>
          <cell r="C3794">
            <v>0</v>
          </cell>
        </row>
        <row r="3795">
          <cell r="B3795">
            <v>0</v>
          </cell>
          <cell r="C3795">
            <v>0</v>
          </cell>
        </row>
        <row r="3796">
          <cell r="B3796">
            <v>0</v>
          </cell>
          <cell r="C3796">
            <v>0</v>
          </cell>
        </row>
        <row r="3798">
          <cell r="B3798" t="str">
            <v>EQUIPO</v>
          </cell>
        </row>
        <row r="3799">
          <cell r="B3799" t="str">
            <v>HTA MENOR (5% de M. de O.)</v>
          </cell>
        </row>
        <row r="3800">
          <cell r="A3800">
            <v>0</v>
          </cell>
          <cell r="B3800">
            <v>0</v>
          </cell>
          <cell r="C3800">
            <v>0</v>
          </cell>
        </row>
        <row r="3801">
          <cell r="A3801">
            <v>0</v>
          </cell>
          <cell r="B3801">
            <v>0</v>
          </cell>
          <cell r="C3801">
            <v>0</v>
          </cell>
        </row>
        <row r="3802">
          <cell r="A3802">
            <v>0</v>
          </cell>
          <cell r="B3802">
            <v>0</v>
          </cell>
          <cell r="C3802">
            <v>0</v>
          </cell>
        </row>
        <row r="3804">
          <cell r="B3804" t="str">
            <v>MANO DE OBRA</v>
          </cell>
        </row>
        <row r="3805">
          <cell r="B3805">
            <v>0</v>
          </cell>
          <cell r="C3805">
            <v>0</v>
          </cell>
        </row>
        <row r="3806">
          <cell r="A3806">
            <v>0</v>
          </cell>
          <cell r="B3806">
            <v>0</v>
          </cell>
          <cell r="C3806">
            <v>0</v>
          </cell>
        </row>
        <row r="3807">
          <cell r="A3807">
            <v>0</v>
          </cell>
          <cell r="B3807">
            <v>0</v>
          </cell>
          <cell r="C3807">
            <v>0</v>
          </cell>
        </row>
        <row r="3808">
          <cell r="A3808">
            <v>0</v>
          </cell>
          <cell r="B3808">
            <v>0</v>
          </cell>
          <cell r="C3808">
            <v>0</v>
          </cell>
        </row>
        <row r="3810">
          <cell r="B3810" t="str">
            <v>TRANSPORTE</v>
          </cell>
        </row>
        <row r="3812">
          <cell r="A3812">
            <v>0</v>
          </cell>
          <cell r="B3812">
            <v>0</v>
          </cell>
          <cell r="C3812">
            <v>0</v>
          </cell>
        </row>
        <row r="3813">
          <cell r="A3813">
            <v>0</v>
          </cell>
          <cell r="B3813">
            <v>0</v>
          </cell>
          <cell r="C3813">
            <v>0</v>
          </cell>
        </row>
        <row r="3814">
          <cell r="A3814">
            <v>0</v>
          </cell>
          <cell r="B3814">
            <v>0</v>
          </cell>
          <cell r="C3814">
            <v>0</v>
          </cell>
        </row>
        <row r="3819">
          <cell r="A3819" t="str">
            <v>CODIGO</v>
          </cell>
          <cell r="B3819" t="str">
            <v>ITEM</v>
          </cell>
          <cell r="C3819" t="str">
            <v>UNIDAD</v>
          </cell>
        </row>
        <row r="3820">
          <cell r="D3820">
            <v>0</v>
          </cell>
        </row>
        <row r="3821">
          <cell r="B3821" t="str">
            <v>CODIGO</v>
          </cell>
        </row>
        <row r="3822">
          <cell r="A3822" t="str">
            <v>CODIGO</v>
          </cell>
          <cell r="B3822" t="str">
            <v>RECURSOS</v>
          </cell>
          <cell r="C3822" t="str">
            <v>UNIDAD</v>
          </cell>
          <cell r="D3822" t="str">
            <v>CANT.</v>
          </cell>
        </row>
        <row r="3823">
          <cell r="B3823" t="str">
            <v>MATERIALES</v>
          </cell>
        </row>
        <row r="3824">
          <cell r="B3824">
            <v>0</v>
          </cell>
          <cell r="C3824">
            <v>0</v>
          </cell>
        </row>
        <row r="3825">
          <cell r="B3825">
            <v>0</v>
          </cell>
          <cell r="C3825">
            <v>0</v>
          </cell>
        </row>
        <row r="3826">
          <cell r="B3826">
            <v>0</v>
          </cell>
          <cell r="C3826">
            <v>0</v>
          </cell>
        </row>
        <row r="3827">
          <cell r="B3827">
            <v>0</v>
          </cell>
          <cell r="C3827">
            <v>0</v>
          </cell>
        </row>
        <row r="3829">
          <cell r="B3829" t="str">
            <v>EQUIPO</v>
          </cell>
        </row>
        <row r="3830">
          <cell r="B3830" t="str">
            <v>HTA MENOR (5% de M. de O.)</v>
          </cell>
        </row>
        <row r="3831">
          <cell r="A3831">
            <v>0</v>
          </cell>
          <cell r="B3831">
            <v>0</v>
          </cell>
          <cell r="C3831">
            <v>0</v>
          </cell>
        </row>
        <row r="3832">
          <cell r="A3832">
            <v>0</v>
          </cell>
          <cell r="B3832">
            <v>0</v>
          </cell>
          <cell r="C3832">
            <v>0</v>
          </cell>
        </row>
        <row r="3833">
          <cell r="A3833">
            <v>0</v>
          </cell>
          <cell r="B3833">
            <v>0</v>
          </cell>
          <cell r="C3833">
            <v>0</v>
          </cell>
        </row>
        <row r="3835">
          <cell r="B3835" t="str">
            <v>MANO DE OBRA</v>
          </cell>
        </row>
        <row r="3836">
          <cell r="B3836">
            <v>0</v>
          </cell>
          <cell r="C3836">
            <v>0</v>
          </cell>
        </row>
        <row r="3837">
          <cell r="A3837">
            <v>0</v>
          </cell>
          <cell r="B3837">
            <v>0</v>
          </cell>
          <cell r="C3837">
            <v>0</v>
          </cell>
        </row>
        <row r="3838">
          <cell r="A3838">
            <v>0</v>
          </cell>
          <cell r="B3838">
            <v>0</v>
          </cell>
          <cell r="C3838">
            <v>0</v>
          </cell>
        </row>
        <row r="3839">
          <cell r="A3839">
            <v>0</v>
          </cell>
          <cell r="B3839">
            <v>0</v>
          </cell>
          <cell r="C3839">
            <v>0</v>
          </cell>
        </row>
        <row r="3841">
          <cell r="B3841" t="str">
            <v>TRANSPORTE</v>
          </cell>
        </row>
        <row r="3843">
          <cell r="A3843">
            <v>0</v>
          </cell>
          <cell r="B3843">
            <v>0</v>
          </cell>
          <cell r="C3843">
            <v>0</v>
          </cell>
        </row>
        <row r="3844">
          <cell r="A3844">
            <v>0</v>
          </cell>
          <cell r="B3844">
            <v>0</v>
          </cell>
          <cell r="C3844">
            <v>0</v>
          </cell>
        </row>
        <row r="3845">
          <cell r="A3845">
            <v>0</v>
          </cell>
          <cell r="B3845">
            <v>0</v>
          </cell>
          <cell r="C3845">
            <v>0</v>
          </cell>
        </row>
        <row r="3850">
          <cell r="A3850" t="str">
            <v>CODIGO</v>
          </cell>
          <cell r="B3850" t="str">
            <v>ITEM</v>
          </cell>
          <cell r="C3850" t="str">
            <v>UNIDAD</v>
          </cell>
        </row>
        <row r="3851">
          <cell r="D3851">
            <v>0</v>
          </cell>
        </row>
        <row r="3852">
          <cell r="B3852" t="str">
            <v>CODIGO</v>
          </cell>
        </row>
        <row r="3853">
          <cell r="A3853" t="str">
            <v>CODIGO</v>
          </cell>
          <cell r="B3853" t="str">
            <v>RECURSOS</v>
          </cell>
          <cell r="C3853" t="str">
            <v>UNIDAD</v>
          </cell>
          <cell r="D3853" t="str">
            <v>CANT.</v>
          </cell>
        </row>
        <row r="3854">
          <cell r="B3854" t="str">
            <v>MATERIALES</v>
          </cell>
        </row>
        <row r="3855">
          <cell r="B3855">
            <v>0</v>
          </cell>
          <cell r="C3855">
            <v>0</v>
          </cell>
        </row>
        <row r="3856">
          <cell r="B3856">
            <v>0</v>
          </cell>
          <cell r="C3856">
            <v>0</v>
          </cell>
        </row>
        <row r="3857">
          <cell r="B3857">
            <v>0</v>
          </cell>
          <cell r="C3857">
            <v>0</v>
          </cell>
        </row>
        <row r="3858">
          <cell r="B3858">
            <v>0</v>
          </cell>
          <cell r="C3858">
            <v>0</v>
          </cell>
        </row>
        <row r="3860">
          <cell r="B3860" t="str">
            <v>EQUIPO</v>
          </cell>
        </row>
        <row r="3861">
          <cell r="B3861" t="str">
            <v>HTA MENOR (5% de M. de O.)</v>
          </cell>
        </row>
        <row r="3862">
          <cell r="A3862">
            <v>0</v>
          </cell>
          <cell r="B3862">
            <v>0</v>
          </cell>
          <cell r="C3862">
            <v>0</v>
          </cell>
        </row>
        <row r="3863">
          <cell r="A3863">
            <v>0</v>
          </cell>
          <cell r="B3863">
            <v>0</v>
          </cell>
          <cell r="C3863">
            <v>0</v>
          </cell>
        </row>
        <row r="3864">
          <cell r="A3864">
            <v>0</v>
          </cell>
          <cell r="B3864">
            <v>0</v>
          </cell>
          <cell r="C3864">
            <v>0</v>
          </cell>
        </row>
        <row r="3866">
          <cell r="B3866" t="str">
            <v>MANO DE OBRA</v>
          </cell>
        </row>
        <row r="3867">
          <cell r="B3867">
            <v>0</v>
          </cell>
          <cell r="C3867">
            <v>0</v>
          </cell>
        </row>
        <row r="3868">
          <cell r="A3868">
            <v>0</v>
          </cell>
          <cell r="B3868">
            <v>0</v>
          </cell>
          <cell r="C3868">
            <v>0</v>
          </cell>
        </row>
        <row r="3869">
          <cell r="A3869">
            <v>0</v>
          </cell>
          <cell r="B3869">
            <v>0</v>
          </cell>
          <cell r="C3869">
            <v>0</v>
          </cell>
        </row>
        <row r="3870">
          <cell r="A3870">
            <v>0</v>
          </cell>
          <cell r="B3870">
            <v>0</v>
          </cell>
          <cell r="C3870">
            <v>0</v>
          </cell>
        </row>
        <row r="3872">
          <cell r="B3872" t="str">
            <v>TRANSPORTE</v>
          </cell>
        </row>
        <row r="3874">
          <cell r="A3874">
            <v>0</v>
          </cell>
          <cell r="B3874">
            <v>0</v>
          </cell>
          <cell r="C3874">
            <v>0</v>
          </cell>
        </row>
        <row r="3875">
          <cell r="A3875">
            <v>0</v>
          </cell>
          <cell r="B3875">
            <v>0</v>
          </cell>
          <cell r="C3875">
            <v>0</v>
          </cell>
        </row>
        <row r="3876">
          <cell r="A3876">
            <v>0</v>
          </cell>
          <cell r="B3876">
            <v>0</v>
          </cell>
          <cell r="C3876">
            <v>0</v>
          </cell>
        </row>
        <row r="3881">
          <cell r="A3881" t="str">
            <v>CODIGO</v>
          </cell>
          <cell r="B3881" t="str">
            <v>ITEM</v>
          </cell>
          <cell r="C3881" t="str">
            <v>UNIDAD</v>
          </cell>
        </row>
        <row r="3882">
          <cell r="D3882">
            <v>0</v>
          </cell>
        </row>
        <row r="3883">
          <cell r="B3883" t="str">
            <v>CODIGO</v>
          </cell>
        </row>
        <row r="3884">
          <cell r="A3884" t="str">
            <v>CODIGO</v>
          </cell>
          <cell r="B3884" t="str">
            <v>RECURSOS</v>
          </cell>
          <cell r="C3884" t="str">
            <v>UNIDAD</v>
          </cell>
          <cell r="D3884" t="str">
            <v>CANT.</v>
          </cell>
        </row>
        <row r="3885">
          <cell r="B3885" t="str">
            <v>MATERIALES</v>
          </cell>
        </row>
        <row r="3886">
          <cell r="B3886">
            <v>0</v>
          </cell>
          <cell r="C3886">
            <v>0</v>
          </cell>
        </row>
        <row r="3887">
          <cell r="B3887">
            <v>0</v>
          </cell>
          <cell r="C3887">
            <v>0</v>
          </cell>
        </row>
        <row r="3888">
          <cell r="B3888">
            <v>0</v>
          </cell>
          <cell r="C3888">
            <v>0</v>
          </cell>
        </row>
        <row r="3889">
          <cell r="B3889">
            <v>0</v>
          </cell>
          <cell r="C3889">
            <v>0</v>
          </cell>
        </row>
        <row r="3891">
          <cell r="B3891" t="str">
            <v>EQUIPO</v>
          </cell>
        </row>
        <row r="3892">
          <cell r="B3892" t="str">
            <v>HTA MENOR (5% de M. de O.)</v>
          </cell>
        </row>
        <row r="3893">
          <cell r="A3893">
            <v>0</v>
          </cell>
          <cell r="B3893">
            <v>0</v>
          </cell>
          <cell r="C3893">
            <v>0</v>
          </cell>
        </row>
        <row r="3894">
          <cell r="A3894">
            <v>0</v>
          </cell>
          <cell r="B3894">
            <v>0</v>
          </cell>
          <cell r="C3894">
            <v>0</v>
          </cell>
        </row>
        <row r="3895">
          <cell r="A3895">
            <v>0</v>
          </cell>
          <cell r="B3895">
            <v>0</v>
          </cell>
          <cell r="C3895">
            <v>0</v>
          </cell>
        </row>
        <row r="3897">
          <cell r="B3897" t="str">
            <v>MANO DE OBRA</v>
          </cell>
        </row>
        <row r="3898">
          <cell r="B3898">
            <v>0</v>
          </cell>
          <cell r="C3898">
            <v>0</v>
          </cell>
        </row>
        <row r="3899">
          <cell r="A3899">
            <v>0</v>
          </cell>
          <cell r="B3899">
            <v>0</v>
          </cell>
          <cell r="C3899">
            <v>0</v>
          </cell>
        </row>
        <row r="3900">
          <cell r="A3900">
            <v>0</v>
          </cell>
          <cell r="B3900">
            <v>0</v>
          </cell>
          <cell r="C3900">
            <v>0</v>
          </cell>
        </row>
        <row r="3901">
          <cell r="A3901">
            <v>0</v>
          </cell>
          <cell r="B3901">
            <v>0</v>
          </cell>
          <cell r="C3901">
            <v>0</v>
          </cell>
        </row>
        <row r="3903">
          <cell r="B3903" t="str">
            <v>TRANSPORTE</v>
          </cell>
        </row>
        <row r="3905">
          <cell r="A3905">
            <v>0</v>
          </cell>
          <cell r="B3905">
            <v>0</v>
          </cell>
          <cell r="C3905">
            <v>0</v>
          </cell>
        </row>
        <row r="3906">
          <cell r="A3906">
            <v>0</v>
          </cell>
          <cell r="B3906">
            <v>0</v>
          </cell>
          <cell r="C3906">
            <v>0</v>
          </cell>
        </row>
        <row r="3907">
          <cell r="A3907">
            <v>0</v>
          </cell>
          <cell r="B3907">
            <v>0</v>
          </cell>
          <cell r="C3907">
            <v>0</v>
          </cell>
        </row>
        <row r="3912">
          <cell r="A3912" t="str">
            <v>CODIGO</v>
          </cell>
          <cell r="B3912" t="str">
            <v>ITEM</v>
          </cell>
          <cell r="C3912" t="str">
            <v>UNIDAD</v>
          </cell>
        </row>
        <row r="3913">
          <cell r="D3913">
            <v>0</v>
          </cell>
        </row>
        <row r="3914">
          <cell r="B3914" t="str">
            <v>CODIGO</v>
          </cell>
        </row>
        <row r="3915">
          <cell r="A3915" t="str">
            <v>CODIGO</v>
          </cell>
          <cell r="B3915" t="str">
            <v>RECURSOS</v>
          </cell>
          <cell r="C3915" t="str">
            <v>UNIDAD</v>
          </cell>
          <cell r="D3915" t="str">
            <v>CANT.</v>
          </cell>
        </row>
        <row r="3916">
          <cell r="B3916" t="str">
            <v>MATERIALES</v>
          </cell>
        </row>
        <row r="3917">
          <cell r="B3917">
            <v>0</v>
          </cell>
          <cell r="C3917">
            <v>0</v>
          </cell>
        </row>
        <row r="3918">
          <cell r="B3918">
            <v>0</v>
          </cell>
          <cell r="C3918">
            <v>0</v>
          </cell>
        </row>
        <row r="3919">
          <cell r="B3919">
            <v>0</v>
          </cell>
          <cell r="C3919">
            <v>0</v>
          </cell>
        </row>
        <row r="3920">
          <cell r="B3920">
            <v>0</v>
          </cell>
          <cell r="C3920">
            <v>0</v>
          </cell>
        </row>
        <row r="3922">
          <cell r="B3922" t="str">
            <v>EQUIPO</v>
          </cell>
        </row>
        <row r="3923">
          <cell r="B3923" t="str">
            <v>HTA MENOR (5% de M. de O.)</v>
          </cell>
        </row>
        <row r="3924">
          <cell r="A3924">
            <v>0</v>
          </cell>
          <cell r="B3924">
            <v>0</v>
          </cell>
          <cell r="C3924">
            <v>0</v>
          </cell>
        </row>
        <row r="3925">
          <cell r="A3925">
            <v>0</v>
          </cell>
          <cell r="B3925">
            <v>0</v>
          </cell>
          <cell r="C3925">
            <v>0</v>
          </cell>
        </row>
        <row r="3926">
          <cell r="A3926">
            <v>0</v>
          </cell>
          <cell r="B3926">
            <v>0</v>
          </cell>
          <cell r="C3926">
            <v>0</v>
          </cell>
        </row>
        <row r="3928">
          <cell r="B3928" t="str">
            <v>MANO DE OBRA</v>
          </cell>
        </row>
        <row r="3929">
          <cell r="B3929">
            <v>0</v>
          </cell>
          <cell r="C3929">
            <v>0</v>
          </cell>
        </row>
        <row r="3930">
          <cell r="A3930">
            <v>0</v>
          </cell>
          <cell r="B3930">
            <v>0</v>
          </cell>
          <cell r="C3930">
            <v>0</v>
          </cell>
        </row>
        <row r="3931">
          <cell r="A3931">
            <v>0</v>
          </cell>
          <cell r="B3931">
            <v>0</v>
          </cell>
          <cell r="C3931">
            <v>0</v>
          </cell>
        </row>
        <row r="3932">
          <cell r="A3932">
            <v>0</v>
          </cell>
          <cell r="B3932">
            <v>0</v>
          </cell>
          <cell r="C3932">
            <v>0</v>
          </cell>
        </row>
        <row r="3934">
          <cell r="B3934" t="str">
            <v>TRANSPORTE</v>
          </cell>
        </row>
        <row r="3936">
          <cell r="A3936">
            <v>0</v>
          </cell>
          <cell r="B3936">
            <v>0</v>
          </cell>
          <cell r="C3936">
            <v>0</v>
          </cell>
        </row>
        <row r="3937">
          <cell r="A3937">
            <v>0</v>
          </cell>
          <cell r="B3937">
            <v>0</v>
          </cell>
          <cell r="C3937">
            <v>0</v>
          </cell>
        </row>
        <row r="3938">
          <cell r="A3938">
            <v>0</v>
          </cell>
          <cell r="B3938">
            <v>0</v>
          </cell>
          <cell r="C3938">
            <v>0</v>
          </cell>
        </row>
        <row r="3944">
          <cell r="A3944" t="str">
            <v>CODIGO</v>
          </cell>
          <cell r="B3944" t="str">
            <v>ITEM</v>
          </cell>
          <cell r="C3944" t="str">
            <v>UNIDAD</v>
          </cell>
        </row>
        <row r="3945">
          <cell r="D3945">
            <v>0</v>
          </cell>
        </row>
        <row r="3946">
          <cell r="B3946" t="str">
            <v>CODIGO</v>
          </cell>
        </row>
        <row r="3947">
          <cell r="A3947" t="str">
            <v>CODIGO</v>
          </cell>
          <cell r="B3947" t="str">
            <v>RECURSOS</v>
          </cell>
          <cell r="C3947" t="str">
            <v>UNIDAD</v>
          </cell>
          <cell r="D3947" t="str">
            <v>CANT.</v>
          </cell>
        </row>
        <row r="3948">
          <cell r="B3948" t="str">
            <v>MATERIALES</v>
          </cell>
        </row>
        <row r="3949">
          <cell r="B3949">
            <v>0</v>
          </cell>
          <cell r="C3949">
            <v>0</v>
          </cell>
        </row>
        <row r="3950">
          <cell r="B3950">
            <v>0</v>
          </cell>
          <cell r="C3950">
            <v>0</v>
          </cell>
        </row>
        <row r="3951">
          <cell r="B3951">
            <v>0</v>
          </cell>
          <cell r="C3951">
            <v>0</v>
          </cell>
        </row>
        <row r="3952">
          <cell r="B3952">
            <v>0</v>
          </cell>
          <cell r="C3952">
            <v>0</v>
          </cell>
        </row>
        <row r="3954">
          <cell r="B3954" t="str">
            <v>EQUIPO</v>
          </cell>
        </row>
        <row r="3955">
          <cell r="B3955" t="str">
            <v>HTA MENOR (5% de M. de O.)</v>
          </cell>
        </row>
        <row r="3956">
          <cell r="A3956">
            <v>0</v>
          </cell>
          <cell r="B3956">
            <v>0</v>
          </cell>
          <cell r="C3956">
            <v>0</v>
          </cell>
        </row>
        <row r="3957">
          <cell r="A3957">
            <v>0</v>
          </cell>
          <cell r="B3957">
            <v>0</v>
          </cell>
          <cell r="C3957">
            <v>0</v>
          </cell>
        </row>
        <row r="3958">
          <cell r="A3958">
            <v>0</v>
          </cell>
          <cell r="B3958">
            <v>0</v>
          </cell>
          <cell r="C3958">
            <v>0</v>
          </cell>
        </row>
        <row r="3960">
          <cell r="B3960" t="str">
            <v>MANO DE OBRA</v>
          </cell>
        </row>
        <row r="3961">
          <cell r="B3961">
            <v>0</v>
          </cell>
          <cell r="C3961">
            <v>0</v>
          </cell>
        </row>
        <row r="3962">
          <cell r="A3962">
            <v>0</v>
          </cell>
          <cell r="B3962">
            <v>0</v>
          </cell>
          <cell r="C3962">
            <v>0</v>
          </cell>
        </row>
        <row r="3963">
          <cell r="A3963">
            <v>0</v>
          </cell>
          <cell r="B3963">
            <v>0</v>
          </cell>
          <cell r="C3963">
            <v>0</v>
          </cell>
        </row>
        <row r="3964">
          <cell r="A3964">
            <v>0</v>
          </cell>
          <cell r="B3964">
            <v>0</v>
          </cell>
          <cell r="C3964">
            <v>0</v>
          </cell>
        </row>
        <row r="3966">
          <cell r="B3966" t="str">
            <v>TRANSPORTE</v>
          </cell>
        </row>
        <row r="3968">
          <cell r="A3968">
            <v>0</v>
          </cell>
          <cell r="B3968">
            <v>0</v>
          </cell>
          <cell r="C3968">
            <v>0</v>
          </cell>
        </row>
        <row r="3969">
          <cell r="A3969">
            <v>0</v>
          </cell>
          <cell r="B3969">
            <v>0</v>
          </cell>
          <cell r="C3969">
            <v>0</v>
          </cell>
        </row>
        <row r="3970">
          <cell r="A3970">
            <v>0</v>
          </cell>
          <cell r="B3970">
            <v>0</v>
          </cell>
          <cell r="C397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ow r="1">
          <cell r="A1" t="str">
            <v>CODIGO</v>
          </cell>
        </row>
      </sheetData>
      <sheetData sheetId="21"/>
      <sheetData sheetId="22">
        <row r="1">
          <cell r="A1" t="str">
            <v>CODIGO</v>
          </cell>
        </row>
      </sheetData>
      <sheetData sheetId="23"/>
      <sheetData sheetId="24" refreshError="1"/>
      <sheetData sheetId="25" refreshError="1"/>
      <sheetData sheetId="26" refreshError="1"/>
      <sheetData sheetId="27" refreshError="1"/>
      <sheetData sheetId="28">
        <row r="1">
          <cell r="A1" t="str">
            <v>CODIGO</v>
          </cell>
        </row>
      </sheetData>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GA"/>
      <sheetName val="APERTURA DE SOBRES"/>
      <sheetName val="3. REQUISITOS JURÍDICOS"/>
      <sheetName val="3.2.1 EXPERIENCIA GRAL"/>
      <sheetName val="3.3 CAP FINANCIERA"/>
      <sheetName val="3.4 REQUISITOS COMERCIALES"/>
      <sheetName val="10. EVALUACIÓN"/>
      <sheetName val="Cálculo Pt4"/>
      <sheetName val="Presupuesto Consolidado"/>
      <sheetName val="Analisis A.I.U."/>
    </sheetNames>
    <sheetDataSet>
      <sheetData sheetId="0"/>
      <sheetData sheetId="1"/>
      <sheetData sheetId="2"/>
      <sheetData sheetId="3">
        <row r="6">
          <cell r="I6">
            <v>440000000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zoomScaleNormal="100" zoomScaleSheetLayoutView="90" zoomScalePageLayoutView="90" workbookViewId="0">
      <selection activeCell="E9" sqref="E9"/>
    </sheetView>
  </sheetViews>
  <sheetFormatPr baseColWidth="10" defaultColWidth="11.42578125" defaultRowHeight="12.75"/>
  <cols>
    <col min="1" max="1" width="13.42578125" style="2" customWidth="1"/>
    <col min="2" max="2" width="80" style="1" bestFit="1" customWidth="1"/>
    <col min="3" max="16384" width="11.42578125" style="1"/>
  </cols>
  <sheetData>
    <row r="1" spans="1:2" ht="37.5" customHeight="1">
      <c r="A1" s="413" t="s">
        <v>7</v>
      </c>
      <c r="B1" s="414"/>
    </row>
    <row r="2" spans="1:2" ht="37.5" customHeight="1">
      <c r="A2" s="411" t="s">
        <v>175</v>
      </c>
      <c r="B2" s="412"/>
    </row>
    <row r="3" spans="1:2" ht="74.25" customHeight="1">
      <c r="A3" s="409" t="s">
        <v>176</v>
      </c>
      <c r="B3" s="410"/>
    </row>
    <row r="4" spans="1:2" ht="27" customHeight="1">
      <c r="A4" s="407" t="s">
        <v>30</v>
      </c>
      <c r="B4" s="408"/>
    </row>
    <row r="5" spans="1:2" s="2" customFormat="1" ht="15.75">
      <c r="A5" s="62"/>
      <c r="B5" s="62"/>
    </row>
    <row r="6" spans="1:2" ht="29.25" customHeight="1">
      <c r="A6" s="45" t="s">
        <v>32</v>
      </c>
      <c r="B6" s="46" t="s">
        <v>3</v>
      </c>
    </row>
    <row r="7" spans="1:2" ht="22.5" customHeight="1">
      <c r="A7" s="47" t="s">
        <v>4</v>
      </c>
      <c r="B7" s="48" t="s">
        <v>453</v>
      </c>
    </row>
    <row r="8" spans="1:2" ht="22.5" customHeight="1">
      <c r="A8" s="47" t="s">
        <v>5</v>
      </c>
      <c r="B8" s="48" t="s">
        <v>454</v>
      </c>
    </row>
    <row r="9" spans="1:2" ht="22.5" customHeight="1">
      <c r="A9" s="47" t="s">
        <v>6</v>
      </c>
      <c r="B9" s="48"/>
    </row>
    <row r="10" spans="1:2" ht="6" customHeight="1">
      <c r="A10" s="85"/>
      <c r="B10" s="86"/>
    </row>
    <row r="11" spans="1:2">
      <c r="A11" s="405" t="s">
        <v>127</v>
      </c>
      <c r="B11" s="406"/>
    </row>
    <row r="12" spans="1:2">
      <c r="A12" s="87"/>
      <c r="B12" s="88"/>
    </row>
    <row r="13" spans="1:2">
      <c r="A13" s="90" t="s">
        <v>108</v>
      </c>
      <c r="B13" s="89"/>
    </row>
    <row r="14" spans="1:2">
      <c r="A14" s="404"/>
      <c r="B14" s="404"/>
    </row>
    <row r="15" spans="1:2">
      <c r="A15" s="404"/>
      <c r="B15" s="404"/>
    </row>
  </sheetData>
  <sheetProtection algorithmName="SHA-512" hashValue="IV1o0I7S2n1CXpcgmwXdUSn9L2t2Ljtc9zWGxVEf4meT9xTZtkzCqWXt2arNP/3daxx0mZWSg+ATtdoZPYbadQ==" saltValue="KtVVE0V6je8bxuNTJnoE/A==" spinCount="100000" sheet="1" selectLockedCells="1" selectUnlockedCells="1"/>
  <mergeCells count="7">
    <mergeCell ref="A4:B4"/>
    <mergeCell ref="A3:B3"/>
    <mergeCell ref="A2:B2"/>
    <mergeCell ref="A1:B1"/>
    <mergeCell ref="A14:B14"/>
    <mergeCell ref="A15:B15"/>
    <mergeCell ref="A11:B11"/>
  </mergeCells>
  <printOptions horizontalCentered="1"/>
  <pageMargins left="0.39370078740157483" right="0.39370078740157483" top="0.59055118110236227" bottom="0.39370078740157483" header="0.31496062992125984" footer="0.31496062992125984"/>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Q45"/>
  <sheetViews>
    <sheetView topLeftCell="H28" zoomScaleNormal="100" zoomScalePageLayoutView="120" workbookViewId="0">
      <selection activeCell="K28" sqref="K28"/>
    </sheetView>
  </sheetViews>
  <sheetFormatPr baseColWidth="10" defaultColWidth="11.42578125" defaultRowHeight="12.75"/>
  <cols>
    <col min="1" max="1" width="16.42578125" style="105" customWidth="1"/>
    <col min="2" max="2" width="44.42578125" style="105" customWidth="1"/>
    <col min="3" max="3" width="13.5703125" style="105" customWidth="1"/>
    <col min="4" max="7" width="8.7109375" style="105" customWidth="1"/>
    <col min="8" max="8" width="20.28515625" style="105" customWidth="1"/>
    <col min="9" max="9" width="3.28515625" style="105" customWidth="1"/>
    <col min="10" max="10" width="16.42578125" style="105" customWidth="1"/>
    <col min="11" max="11" width="44.42578125" style="105" customWidth="1"/>
    <col min="12" max="12" width="16.85546875" style="105" customWidth="1"/>
    <col min="13" max="13" width="12.85546875" style="105" customWidth="1"/>
    <col min="14" max="14" width="13.7109375" style="105" customWidth="1"/>
    <col min="15" max="16" width="11.42578125" style="105"/>
    <col min="17" max="17" width="20.28515625" style="105" customWidth="1"/>
    <col min="18" max="18" width="3.28515625" style="105" customWidth="1"/>
    <col min="19" max="16384" width="11.42578125" style="105"/>
  </cols>
  <sheetData>
    <row r="1" spans="1:17" ht="21" thickBot="1">
      <c r="A1" s="225" t="str">
        <f>IF(ENTREGA!A7="","",ENTREGA!A7)</f>
        <v>1</v>
      </c>
      <c r="B1" s="542" t="str">
        <f>IF(A1="","",VLOOKUP(A1,ENTREGA!$A$7:$B$11,2,FALSE))</f>
        <v>MAURO VELEZ GÓMEZ</v>
      </c>
      <c r="C1" s="542"/>
      <c r="D1" s="542"/>
      <c r="E1" s="542"/>
      <c r="F1" s="542"/>
      <c r="G1" s="542"/>
      <c r="H1" s="542"/>
      <c r="J1" s="225" t="str">
        <f>IF(ENTREGA!A8="","",ENTREGA!A8)</f>
        <v>2</v>
      </c>
      <c r="K1" s="542" t="str">
        <f>IF(J1="","",VLOOKUP(J1,ENTREGA!$A$7:$B$11,2,FALSE))</f>
        <v>LUIS ENRIQUE OYOLA QUINTERO</v>
      </c>
      <c r="L1" s="542"/>
      <c r="M1" s="542"/>
      <c r="N1" s="542"/>
      <c r="O1" s="542"/>
      <c r="P1" s="542"/>
      <c r="Q1" s="542"/>
    </row>
    <row r="2" spans="1:17" ht="86.25" customHeight="1" thickTop="1" thickBot="1">
      <c r="A2" s="559" t="s">
        <v>174</v>
      </c>
      <c r="B2" s="560"/>
      <c r="C2" s="561" t="s">
        <v>142</v>
      </c>
      <c r="D2" s="561"/>
      <c r="E2" s="561"/>
      <c r="F2" s="561"/>
      <c r="G2" s="561"/>
      <c r="H2" s="562"/>
      <c r="J2" s="559" t="s">
        <v>174</v>
      </c>
      <c r="K2" s="560"/>
      <c r="L2" s="566" t="s">
        <v>142</v>
      </c>
      <c r="M2" s="561"/>
      <c r="N2" s="561"/>
      <c r="O2" s="561"/>
      <c r="P2" s="561"/>
      <c r="Q2" s="562"/>
    </row>
    <row r="3" spans="1:17" ht="37.5" thickTop="1" thickBot="1">
      <c r="A3" s="21" t="s">
        <v>98</v>
      </c>
      <c r="B3" s="22" t="s">
        <v>99</v>
      </c>
      <c r="C3" s="23" t="s">
        <v>100</v>
      </c>
      <c r="D3" s="22" t="s">
        <v>101</v>
      </c>
      <c r="E3" s="23" t="s">
        <v>102</v>
      </c>
      <c r="F3" s="84" t="s">
        <v>103</v>
      </c>
      <c r="G3" s="84" t="s">
        <v>104</v>
      </c>
      <c r="H3" s="24" t="s">
        <v>37</v>
      </c>
      <c r="J3" s="21" t="s">
        <v>98</v>
      </c>
      <c r="K3" s="22" t="s">
        <v>99</v>
      </c>
      <c r="L3" s="23" t="s">
        <v>100</v>
      </c>
      <c r="M3" s="22" t="s">
        <v>101</v>
      </c>
      <c r="N3" s="23" t="s">
        <v>102</v>
      </c>
      <c r="O3" s="84" t="s">
        <v>103</v>
      </c>
      <c r="P3" s="84" t="s">
        <v>104</v>
      </c>
      <c r="Q3" s="24" t="s">
        <v>37</v>
      </c>
    </row>
    <row r="4" spans="1:17" ht="14.25" thickTop="1" thickBot="1">
      <c r="A4" s="25" t="s">
        <v>72</v>
      </c>
      <c r="B4" s="66" t="s">
        <v>73</v>
      </c>
      <c r="C4" s="67"/>
      <c r="D4" s="67"/>
      <c r="E4" s="67"/>
      <c r="F4" s="67"/>
      <c r="G4" s="68"/>
      <c r="H4" s="69"/>
      <c r="J4" s="25" t="s">
        <v>72</v>
      </c>
      <c r="K4" s="66" t="s">
        <v>73</v>
      </c>
      <c r="L4" s="67"/>
      <c r="M4" s="67"/>
      <c r="N4" s="67"/>
      <c r="O4" s="67"/>
      <c r="P4" s="68"/>
      <c r="Q4" s="69"/>
    </row>
    <row r="5" spans="1:17" ht="14.25" thickTop="1" thickBot="1">
      <c r="A5" s="70" t="s">
        <v>154</v>
      </c>
      <c r="B5" s="71" t="s">
        <v>155</v>
      </c>
      <c r="C5" s="195"/>
      <c r="D5" s="195"/>
      <c r="E5" s="195"/>
      <c r="F5" s="195"/>
      <c r="G5" s="196"/>
      <c r="H5" s="197"/>
      <c r="J5" s="70" t="s">
        <v>154</v>
      </c>
      <c r="K5" s="71" t="s">
        <v>155</v>
      </c>
      <c r="L5" s="195"/>
      <c r="M5" s="195"/>
      <c r="N5" s="195"/>
      <c r="O5" s="195"/>
      <c r="P5" s="196"/>
      <c r="Q5" s="197"/>
    </row>
    <row r="6" spans="1:17" s="29" customFormat="1" ht="48.75" thickTop="1">
      <c r="A6" s="106" t="s">
        <v>74</v>
      </c>
      <c r="B6" s="291" t="s">
        <v>439</v>
      </c>
      <c r="C6" s="215">
        <v>3000000</v>
      </c>
      <c r="D6" s="216">
        <v>1.6</v>
      </c>
      <c r="E6" s="292">
        <v>1</v>
      </c>
      <c r="F6" s="293">
        <v>4</v>
      </c>
      <c r="G6" s="294">
        <v>1</v>
      </c>
      <c r="H6" s="295">
        <f>ROUND((C6*D6*E6*F6*G6),0)</f>
        <v>19200000</v>
      </c>
      <c r="I6" s="321">
        <f>+IF(OR(C6=0,D6=0),1,0)</f>
        <v>0</v>
      </c>
      <c r="J6" s="106" t="s">
        <v>74</v>
      </c>
      <c r="K6" s="291" t="s">
        <v>439</v>
      </c>
      <c r="L6" s="215">
        <v>3500000</v>
      </c>
      <c r="M6" s="216">
        <v>1.75</v>
      </c>
      <c r="N6" s="292">
        <v>1</v>
      </c>
      <c r="O6" s="293">
        <v>4</v>
      </c>
      <c r="P6" s="294">
        <v>1</v>
      </c>
      <c r="Q6" s="295">
        <f>ROUND((L6*M6*N6*O6*P6),0)</f>
        <v>24500000</v>
      </c>
    </row>
    <row r="7" spans="1:17" s="29" customFormat="1" ht="13.5" thickBot="1">
      <c r="A7" s="106" t="s">
        <v>440</v>
      </c>
      <c r="B7" s="291" t="s">
        <v>441</v>
      </c>
      <c r="C7" s="215">
        <v>3500000</v>
      </c>
      <c r="D7" s="296"/>
      <c r="E7" s="292">
        <v>1</v>
      </c>
      <c r="F7" s="293">
        <v>4</v>
      </c>
      <c r="G7" s="294">
        <v>1</v>
      </c>
      <c r="H7" s="295">
        <f>+C7*E7*F7*G7</f>
        <v>14000000</v>
      </c>
      <c r="I7" s="321">
        <f>+IF(OR(C7=0),1,0)</f>
        <v>0</v>
      </c>
      <c r="J7" s="106" t="s">
        <v>440</v>
      </c>
      <c r="K7" s="291" t="s">
        <v>441</v>
      </c>
      <c r="L7" s="215">
        <v>1500000</v>
      </c>
      <c r="M7" s="296"/>
      <c r="N7" s="292">
        <v>1</v>
      </c>
      <c r="O7" s="293">
        <v>4</v>
      </c>
      <c r="P7" s="294">
        <v>1</v>
      </c>
      <c r="Q7" s="295">
        <f>+L7*N7*O7*P7</f>
        <v>6000000</v>
      </c>
    </row>
    <row r="8" spans="1:17" s="29" customFormat="1" ht="14.25" thickTop="1" thickBot="1">
      <c r="A8" s="70" t="s">
        <v>156</v>
      </c>
      <c r="B8" s="71" t="s">
        <v>157</v>
      </c>
      <c r="C8" s="72"/>
      <c r="D8" s="72"/>
      <c r="E8" s="72"/>
      <c r="F8" s="72"/>
      <c r="G8" s="73"/>
      <c r="H8" s="74"/>
      <c r="J8" s="70" t="s">
        <v>156</v>
      </c>
      <c r="K8" s="71" t="s">
        <v>157</v>
      </c>
      <c r="L8" s="72"/>
      <c r="M8" s="72"/>
      <c r="N8" s="72"/>
      <c r="O8" s="72"/>
      <c r="P8" s="73"/>
      <c r="Q8" s="74"/>
    </row>
    <row r="9" spans="1:17" s="29" customFormat="1" ht="36.75" thickTop="1">
      <c r="A9" s="106" t="s">
        <v>158</v>
      </c>
      <c r="B9" s="291" t="s">
        <v>442</v>
      </c>
      <c r="C9" s="215">
        <v>2000000</v>
      </c>
      <c r="D9" s="216">
        <v>1.6</v>
      </c>
      <c r="E9" s="292">
        <v>1</v>
      </c>
      <c r="F9" s="293">
        <v>4</v>
      </c>
      <c r="G9" s="294">
        <v>1</v>
      </c>
      <c r="H9" s="295">
        <f>ROUND((C9*D9*E9*F9*G9),0)</f>
        <v>12800000</v>
      </c>
      <c r="I9" s="321">
        <f>+IF(OR(C9=0,D9=0),1,0)</f>
        <v>0</v>
      </c>
      <c r="J9" s="106" t="s">
        <v>158</v>
      </c>
      <c r="K9" s="291" t="s">
        <v>442</v>
      </c>
      <c r="L9" s="215">
        <v>3500000</v>
      </c>
      <c r="M9" s="216">
        <v>1.75</v>
      </c>
      <c r="N9" s="292">
        <v>1</v>
      </c>
      <c r="O9" s="293">
        <v>4</v>
      </c>
      <c r="P9" s="294">
        <v>1</v>
      </c>
      <c r="Q9" s="295">
        <f>ROUND((L9*M9*N9*O9*P9),0)</f>
        <v>24500000</v>
      </c>
    </row>
    <row r="10" spans="1:17" s="29" customFormat="1" ht="13.5" thickBot="1">
      <c r="A10" s="106" t="s">
        <v>443</v>
      </c>
      <c r="B10" s="297" t="s">
        <v>444</v>
      </c>
      <c r="C10" s="215">
        <v>3500000</v>
      </c>
      <c r="D10" s="296"/>
      <c r="E10" s="292">
        <v>1</v>
      </c>
      <c r="F10" s="293">
        <v>4</v>
      </c>
      <c r="G10" s="294">
        <v>1</v>
      </c>
      <c r="H10" s="295">
        <f>+C10*E10*F10*G10</f>
        <v>14000000</v>
      </c>
      <c r="I10" s="321">
        <f>+IF(OR(C10=0),1,0)</f>
        <v>0</v>
      </c>
      <c r="J10" s="106" t="s">
        <v>443</v>
      </c>
      <c r="K10" s="297" t="s">
        <v>444</v>
      </c>
      <c r="L10" s="215">
        <v>1500000</v>
      </c>
      <c r="M10" s="296"/>
      <c r="N10" s="292">
        <v>1</v>
      </c>
      <c r="O10" s="293">
        <v>4</v>
      </c>
      <c r="P10" s="294">
        <v>1</v>
      </c>
      <c r="Q10" s="295">
        <f>+L10*N10*O10*P10</f>
        <v>6000000</v>
      </c>
    </row>
    <row r="11" spans="1:17" s="29" customFormat="1" ht="14.25" thickTop="1" thickBot="1">
      <c r="A11" s="70" t="s">
        <v>190</v>
      </c>
      <c r="B11" s="71" t="s">
        <v>445</v>
      </c>
      <c r="C11" s="72"/>
      <c r="D11" s="72"/>
      <c r="E11" s="72"/>
      <c r="F11" s="72"/>
      <c r="G11" s="73"/>
      <c r="H11" s="74"/>
      <c r="J11" s="70" t="s">
        <v>190</v>
      </c>
      <c r="K11" s="71" t="s">
        <v>445</v>
      </c>
      <c r="L11" s="72"/>
      <c r="M11" s="72"/>
      <c r="N11" s="72"/>
      <c r="O11" s="72"/>
      <c r="P11" s="73"/>
      <c r="Q11" s="74"/>
    </row>
    <row r="12" spans="1:17" s="29" customFormat="1" ht="36.75" thickTop="1">
      <c r="A12" s="106" t="s">
        <v>192</v>
      </c>
      <c r="B12" s="291" t="s">
        <v>446</v>
      </c>
      <c r="C12" s="215">
        <v>3000000</v>
      </c>
      <c r="D12" s="216">
        <v>1.6</v>
      </c>
      <c r="E12" s="292">
        <v>1</v>
      </c>
      <c r="F12" s="293">
        <v>4</v>
      </c>
      <c r="G12" s="294">
        <v>1</v>
      </c>
      <c r="H12" s="295">
        <f>ROUND((C12*D12*E12*F12*G12),0)</f>
        <v>19200000</v>
      </c>
      <c r="I12" s="321">
        <f>+IF(OR(C12=0,D12=0),1,0)</f>
        <v>0</v>
      </c>
      <c r="J12" s="106" t="s">
        <v>192</v>
      </c>
      <c r="K12" s="291" t="s">
        <v>446</v>
      </c>
      <c r="L12" s="215">
        <v>3500000</v>
      </c>
      <c r="M12" s="216">
        <v>1.75</v>
      </c>
      <c r="N12" s="292">
        <v>1</v>
      </c>
      <c r="O12" s="293">
        <v>4</v>
      </c>
      <c r="P12" s="294">
        <v>1</v>
      </c>
      <c r="Q12" s="295">
        <f>ROUND((L12*M12*N12*O12*P12),0)</f>
        <v>24500000</v>
      </c>
    </row>
    <row r="13" spans="1:17" s="29" customFormat="1" ht="13.5" thickBot="1">
      <c r="A13" s="298" t="s">
        <v>193</v>
      </c>
      <c r="B13" s="297" t="s">
        <v>447</v>
      </c>
      <c r="C13" s="215">
        <v>3500000</v>
      </c>
      <c r="D13" s="296"/>
      <c r="E13" s="292">
        <v>1</v>
      </c>
      <c r="F13" s="293">
        <v>4</v>
      </c>
      <c r="G13" s="294">
        <v>1</v>
      </c>
      <c r="H13" s="295">
        <f>+C13*E13*F13*G13</f>
        <v>14000000</v>
      </c>
      <c r="I13" s="321">
        <f>+IF(OR(C13=0),1,0)</f>
        <v>0</v>
      </c>
      <c r="J13" s="298" t="s">
        <v>193</v>
      </c>
      <c r="K13" s="297" t="s">
        <v>447</v>
      </c>
      <c r="L13" s="215">
        <v>1500000</v>
      </c>
      <c r="M13" s="296"/>
      <c r="N13" s="292">
        <v>1</v>
      </c>
      <c r="O13" s="293">
        <v>4</v>
      </c>
      <c r="P13" s="294">
        <v>1</v>
      </c>
      <c r="Q13" s="295">
        <f>+L13*N13*O13*P13</f>
        <v>6000000</v>
      </c>
    </row>
    <row r="14" spans="1:17" s="29" customFormat="1" ht="27" thickTop="1" thickBot="1">
      <c r="A14" s="25" t="s">
        <v>77</v>
      </c>
      <c r="B14" s="66" t="s">
        <v>78</v>
      </c>
      <c r="C14" s="75"/>
      <c r="D14" s="75"/>
      <c r="E14" s="75"/>
      <c r="F14" s="80"/>
      <c r="G14" s="81"/>
      <c r="H14" s="77"/>
      <c r="J14" s="25" t="s">
        <v>77</v>
      </c>
      <c r="K14" s="66" t="s">
        <v>78</v>
      </c>
      <c r="L14" s="75"/>
      <c r="M14" s="75"/>
      <c r="N14" s="75"/>
      <c r="O14" s="80"/>
      <c r="P14" s="81"/>
      <c r="Q14" s="77"/>
    </row>
    <row r="15" spans="1:17" s="29" customFormat="1" ht="14.25" thickTop="1" thickBot="1">
      <c r="A15" s="70" t="s">
        <v>64</v>
      </c>
      <c r="B15" s="71" t="s">
        <v>79</v>
      </c>
      <c r="C15" s="72"/>
      <c r="D15" s="72"/>
      <c r="E15" s="72"/>
      <c r="F15" s="78"/>
      <c r="G15" s="79"/>
      <c r="H15" s="74"/>
      <c r="J15" s="70" t="s">
        <v>64</v>
      </c>
      <c r="K15" s="71" t="s">
        <v>79</v>
      </c>
      <c r="L15" s="72"/>
      <c r="M15" s="72"/>
      <c r="N15" s="72"/>
      <c r="O15" s="78"/>
      <c r="P15" s="79"/>
      <c r="Q15" s="74"/>
    </row>
    <row r="16" spans="1:17" s="29" customFormat="1" ht="36.75" thickTop="1">
      <c r="A16" s="106" t="s">
        <v>80</v>
      </c>
      <c r="B16" s="291" t="s">
        <v>448</v>
      </c>
      <c r="C16" s="215">
        <v>2000000</v>
      </c>
      <c r="D16" s="216">
        <v>1.6</v>
      </c>
      <c r="E16" s="292">
        <v>1</v>
      </c>
      <c r="F16" s="293">
        <v>4</v>
      </c>
      <c r="G16" s="294">
        <v>1</v>
      </c>
      <c r="H16" s="295">
        <f>ROUND((C16*D16*E16*F16*G16),0)</f>
        <v>12800000</v>
      </c>
      <c r="I16" s="321">
        <f>+IF(OR(C16=0,D16=0),1,0)</f>
        <v>0</v>
      </c>
      <c r="J16" s="106" t="s">
        <v>80</v>
      </c>
      <c r="K16" s="291" t="s">
        <v>448</v>
      </c>
      <c r="L16" s="215">
        <v>2000000</v>
      </c>
      <c r="M16" s="216">
        <v>1.75</v>
      </c>
      <c r="N16" s="292">
        <v>1</v>
      </c>
      <c r="O16" s="293">
        <v>4</v>
      </c>
      <c r="P16" s="294">
        <v>1</v>
      </c>
      <c r="Q16" s="295">
        <f>ROUND((L16*M16*N16*O16*P16),0)</f>
        <v>14000000</v>
      </c>
    </row>
    <row r="17" spans="1:17" s="29" customFormat="1" ht="54.75" customHeight="1" thickBot="1">
      <c r="A17" s="298" t="s">
        <v>449</v>
      </c>
      <c r="B17" s="297" t="s">
        <v>450</v>
      </c>
      <c r="C17" s="215">
        <v>2250000</v>
      </c>
      <c r="D17" s="296"/>
      <c r="E17" s="292">
        <v>1</v>
      </c>
      <c r="F17" s="293">
        <v>4</v>
      </c>
      <c r="G17" s="294">
        <v>1</v>
      </c>
      <c r="H17" s="295">
        <f>+C17*E17*F17*G17</f>
        <v>9000000</v>
      </c>
      <c r="I17" s="321">
        <f>+IF(OR(C17=0),1,0)</f>
        <v>0</v>
      </c>
      <c r="J17" s="298" t="s">
        <v>449</v>
      </c>
      <c r="K17" s="297" t="s">
        <v>450</v>
      </c>
      <c r="L17" s="215">
        <v>1000000</v>
      </c>
      <c r="M17" s="296"/>
      <c r="N17" s="292">
        <v>1</v>
      </c>
      <c r="O17" s="293">
        <v>4</v>
      </c>
      <c r="P17" s="294">
        <v>1</v>
      </c>
      <c r="Q17" s="295">
        <f>+L17*N17*O17*P17</f>
        <v>4000000</v>
      </c>
    </row>
    <row r="18" spans="1:17" ht="14.25" thickTop="1" thickBot="1">
      <c r="A18" s="70" t="s">
        <v>339</v>
      </c>
      <c r="B18" s="71" t="s">
        <v>451</v>
      </c>
      <c r="C18" s="72"/>
      <c r="D18" s="72"/>
      <c r="E18" s="72"/>
      <c r="F18" s="72"/>
      <c r="G18" s="73"/>
      <c r="H18" s="74"/>
      <c r="J18" s="70" t="s">
        <v>339</v>
      </c>
      <c r="K18" s="71" t="s">
        <v>451</v>
      </c>
      <c r="L18" s="72"/>
      <c r="M18" s="72"/>
      <c r="N18" s="72"/>
      <c r="O18" s="72"/>
      <c r="P18" s="73"/>
      <c r="Q18" s="74"/>
    </row>
    <row r="19" spans="1:17" ht="37.5" thickTop="1" thickBot="1">
      <c r="A19" s="299" t="s">
        <v>341</v>
      </c>
      <c r="B19" s="300" t="s">
        <v>452</v>
      </c>
      <c r="C19" s="301">
        <v>2500000</v>
      </c>
      <c r="D19" s="302"/>
      <c r="E19" s="303">
        <v>1</v>
      </c>
      <c r="F19" s="304">
        <v>1</v>
      </c>
      <c r="G19" s="305">
        <v>1</v>
      </c>
      <c r="H19" s="306">
        <f>ROUND(C19*E19*F19,0)</f>
        <v>2500000</v>
      </c>
      <c r="I19" s="321">
        <f>+IF(OR(C19=0),1,0)</f>
        <v>0</v>
      </c>
      <c r="J19" s="299" t="s">
        <v>341</v>
      </c>
      <c r="K19" s="300" t="s">
        <v>452</v>
      </c>
      <c r="L19" s="301">
        <v>5000000</v>
      </c>
      <c r="M19" s="302"/>
      <c r="N19" s="303">
        <v>1</v>
      </c>
      <c r="O19" s="304">
        <v>1</v>
      </c>
      <c r="P19" s="305">
        <v>1</v>
      </c>
      <c r="Q19" s="306">
        <f>ROUND(L19*N19*O19,0)</f>
        <v>5000000</v>
      </c>
    </row>
    <row r="20" spans="1:17" s="29" customFormat="1" ht="14.25" thickTop="1" thickBot="1">
      <c r="A20" s="25" t="s">
        <v>81</v>
      </c>
      <c r="B20" s="66" t="s">
        <v>93</v>
      </c>
      <c r="C20" s="75"/>
      <c r="D20" s="75"/>
      <c r="E20" s="75"/>
      <c r="F20" s="75"/>
      <c r="G20" s="76"/>
      <c r="H20" s="77"/>
      <c r="J20" s="25" t="s">
        <v>81</v>
      </c>
      <c r="K20" s="66" t="s">
        <v>93</v>
      </c>
      <c r="L20" s="75"/>
      <c r="M20" s="75"/>
      <c r="N20" s="75"/>
      <c r="O20" s="75"/>
      <c r="P20" s="76"/>
      <c r="Q20" s="77"/>
    </row>
    <row r="21" spans="1:17" ht="14.25" thickTop="1" thickBot="1">
      <c r="A21" s="70" t="s">
        <v>65</v>
      </c>
      <c r="B21" s="71" t="s">
        <v>161</v>
      </c>
      <c r="C21" s="72"/>
      <c r="D21" s="72"/>
      <c r="E21" s="72"/>
      <c r="F21" s="78"/>
      <c r="G21" s="79"/>
      <c r="H21" s="74"/>
      <c r="J21" s="70" t="s">
        <v>65</v>
      </c>
      <c r="K21" s="71" t="s">
        <v>161</v>
      </c>
      <c r="L21" s="72"/>
      <c r="M21" s="72"/>
      <c r="N21" s="72"/>
      <c r="O21" s="78"/>
      <c r="P21" s="79"/>
      <c r="Q21" s="74"/>
    </row>
    <row r="22" spans="1:17" s="29" customFormat="1" ht="13.5" thickTop="1">
      <c r="A22" s="198" t="s">
        <v>162</v>
      </c>
      <c r="B22" s="307" t="s">
        <v>94</v>
      </c>
      <c r="C22" s="215">
        <v>1800000</v>
      </c>
      <c r="D22" s="220">
        <v>1.65</v>
      </c>
      <c r="E22" s="308">
        <v>0.2</v>
      </c>
      <c r="F22" s="218">
        <v>4</v>
      </c>
      <c r="G22" s="219">
        <v>1</v>
      </c>
      <c r="H22" s="217">
        <f t="shared" ref="H22:H24" si="0">ROUND((C22*D22*E22*F22*G22),0)</f>
        <v>2376000</v>
      </c>
      <c r="I22" s="321">
        <f>+IF(OR(C22=0,D22=0,E22=0),1,0)</f>
        <v>0</v>
      </c>
      <c r="J22" s="198" t="s">
        <v>162</v>
      </c>
      <c r="K22" s="307" t="s">
        <v>94</v>
      </c>
      <c r="L22" s="215">
        <v>1000000</v>
      </c>
      <c r="M22" s="220">
        <v>1.75</v>
      </c>
      <c r="N22" s="308">
        <v>1</v>
      </c>
      <c r="O22" s="218">
        <v>4</v>
      </c>
      <c r="P22" s="219">
        <v>1</v>
      </c>
      <c r="Q22" s="217">
        <f t="shared" ref="Q22:Q24" si="1">ROUND((L22*M22*N22*O22*P22),0)</f>
        <v>7000000</v>
      </c>
    </row>
    <row r="23" spans="1:17">
      <c r="A23" s="198" t="s">
        <v>163</v>
      </c>
      <c r="B23" s="307" t="s">
        <v>95</v>
      </c>
      <c r="C23" s="215">
        <v>1200000</v>
      </c>
      <c r="D23" s="220">
        <v>1.65</v>
      </c>
      <c r="E23" s="308">
        <v>0.2</v>
      </c>
      <c r="F23" s="218">
        <v>4</v>
      </c>
      <c r="G23" s="219">
        <v>1</v>
      </c>
      <c r="H23" s="217">
        <f t="shared" si="0"/>
        <v>1584000</v>
      </c>
      <c r="I23" s="321">
        <f>+IF(OR(C23=0,D23=0,E23=0),1,0)</f>
        <v>0</v>
      </c>
      <c r="J23" s="198" t="s">
        <v>163</v>
      </c>
      <c r="K23" s="307" t="s">
        <v>95</v>
      </c>
      <c r="L23" s="215">
        <v>900000</v>
      </c>
      <c r="M23" s="220">
        <v>1.75</v>
      </c>
      <c r="N23" s="308">
        <v>1</v>
      </c>
      <c r="O23" s="218">
        <v>4</v>
      </c>
      <c r="P23" s="219">
        <v>1</v>
      </c>
      <c r="Q23" s="217">
        <f t="shared" si="1"/>
        <v>6300000</v>
      </c>
    </row>
    <row r="24" spans="1:17" s="29" customFormat="1" ht="13.5" thickBot="1">
      <c r="A24" s="198" t="s">
        <v>164</v>
      </c>
      <c r="B24" s="307" t="s">
        <v>96</v>
      </c>
      <c r="C24" s="215">
        <v>900000</v>
      </c>
      <c r="D24" s="220">
        <v>1.7</v>
      </c>
      <c r="E24" s="308">
        <v>0.2</v>
      </c>
      <c r="F24" s="218">
        <v>4</v>
      </c>
      <c r="G24" s="219">
        <v>1</v>
      </c>
      <c r="H24" s="217">
        <f t="shared" si="0"/>
        <v>1224000</v>
      </c>
      <c r="I24" s="321">
        <f>+IF(OR(C24=0,D24=0,E24=0),1,0)</f>
        <v>0</v>
      </c>
      <c r="J24" s="198" t="s">
        <v>164</v>
      </c>
      <c r="K24" s="307" t="s">
        <v>96</v>
      </c>
      <c r="L24" s="215">
        <v>850000</v>
      </c>
      <c r="M24" s="220">
        <v>1.75</v>
      </c>
      <c r="N24" s="308">
        <v>1</v>
      </c>
      <c r="O24" s="218">
        <v>4</v>
      </c>
      <c r="P24" s="219">
        <v>1</v>
      </c>
      <c r="Q24" s="217">
        <f t="shared" si="1"/>
        <v>5950000</v>
      </c>
    </row>
    <row r="25" spans="1:17" s="29" customFormat="1" ht="14.25" thickTop="1" thickBot="1">
      <c r="A25" s="70" t="s">
        <v>66</v>
      </c>
      <c r="B25" s="71" t="s">
        <v>165</v>
      </c>
      <c r="C25" s="72"/>
      <c r="D25" s="72"/>
      <c r="E25" s="72"/>
      <c r="F25" s="78"/>
      <c r="G25" s="79"/>
      <c r="H25" s="74"/>
      <c r="J25" s="70" t="s">
        <v>66</v>
      </c>
      <c r="K25" s="71" t="s">
        <v>165</v>
      </c>
      <c r="L25" s="72"/>
      <c r="M25" s="72"/>
      <c r="N25" s="72"/>
      <c r="O25" s="78"/>
      <c r="P25" s="79"/>
      <c r="Q25" s="74"/>
    </row>
    <row r="26" spans="1:17" s="29" customFormat="1" ht="13.5" thickTop="1">
      <c r="A26" s="198" t="s">
        <v>166</v>
      </c>
      <c r="B26" s="309" t="s">
        <v>168</v>
      </c>
      <c r="C26" s="221">
        <v>100000</v>
      </c>
      <c r="D26" s="310"/>
      <c r="E26" s="311">
        <v>1</v>
      </c>
      <c r="F26" s="312">
        <v>4</v>
      </c>
      <c r="G26" s="312">
        <v>1</v>
      </c>
      <c r="H26" s="313">
        <f>ROUND((C26*E26*F26),0)</f>
        <v>400000</v>
      </c>
      <c r="I26" s="321">
        <f>+IF(OR(C26=0,E26=0),1,0)</f>
        <v>0</v>
      </c>
      <c r="J26" s="198" t="s">
        <v>166</v>
      </c>
      <c r="K26" s="309" t="s">
        <v>168</v>
      </c>
      <c r="L26" s="221">
        <v>400000</v>
      </c>
      <c r="M26" s="310"/>
      <c r="N26" s="311">
        <v>1</v>
      </c>
      <c r="O26" s="312">
        <v>4</v>
      </c>
      <c r="P26" s="312">
        <v>1</v>
      </c>
      <c r="Q26" s="313">
        <f>ROUND((L26*N26*O26),0)</f>
        <v>1600000</v>
      </c>
    </row>
    <row r="27" spans="1:17" s="29" customFormat="1">
      <c r="A27" s="198" t="s">
        <v>167</v>
      </c>
      <c r="B27" s="309" t="s">
        <v>170</v>
      </c>
      <c r="C27" s="221">
        <v>1125000</v>
      </c>
      <c r="D27" s="310"/>
      <c r="E27" s="311">
        <v>1</v>
      </c>
      <c r="F27" s="312">
        <v>4</v>
      </c>
      <c r="G27" s="312">
        <v>1</v>
      </c>
      <c r="H27" s="313">
        <f>+C27*E27*F27*G27</f>
        <v>4500000</v>
      </c>
      <c r="I27" s="321">
        <f>+IF(OR(C27=0,E27=0),1,0)</f>
        <v>0</v>
      </c>
      <c r="J27" s="198" t="s">
        <v>167</v>
      </c>
      <c r="K27" s="309" t="s">
        <v>170</v>
      </c>
      <c r="L27" s="221">
        <v>700000</v>
      </c>
      <c r="M27" s="310"/>
      <c r="N27" s="311">
        <v>1</v>
      </c>
      <c r="O27" s="312">
        <v>4</v>
      </c>
      <c r="P27" s="312">
        <v>1</v>
      </c>
      <c r="Q27" s="313">
        <f>+L27*N27*O27*P27</f>
        <v>2800000</v>
      </c>
    </row>
    <row r="28" spans="1:17" s="29" customFormat="1" ht="24.75" thickBot="1">
      <c r="A28" s="198" t="s">
        <v>171</v>
      </c>
      <c r="B28" s="309" t="s">
        <v>173</v>
      </c>
      <c r="C28" s="221">
        <v>500000</v>
      </c>
      <c r="D28" s="310"/>
      <c r="E28" s="314"/>
      <c r="F28" s="312"/>
      <c r="G28" s="312">
        <v>4</v>
      </c>
      <c r="H28" s="313">
        <f>+C28*G28</f>
        <v>2000000</v>
      </c>
      <c r="I28" s="321">
        <f>+IF(OR(C28=0),1,0)</f>
        <v>0</v>
      </c>
      <c r="J28" s="198" t="s">
        <v>171</v>
      </c>
      <c r="K28" s="309" t="s">
        <v>173</v>
      </c>
      <c r="L28" s="221">
        <v>1000000</v>
      </c>
      <c r="M28" s="310"/>
      <c r="N28" s="314"/>
      <c r="O28" s="312"/>
      <c r="P28" s="312">
        <v>4</v>
      </c>
      <c r="Q28" s="313">
        <f>+L28*P28</f>
        <v>4000000</v>
      </c>
    </row>
    <row r="29" spans="1:17" s="29" customFormat="1" ht="14.25" thickTop="1" thickBot="1">
      <c r="A29" s="315">
        <v>5</v>
      </c>
      <c r="B29" s="66" t="s">
        <v>82</v>
      </c>
      <c r="C29" s="75"/>
      <c r="D29" s="75"/>
      <c r="E29" s="75"/>
      <c r="F29" s="75"/>
      <c r="G29" s="76"/>
      <c r="H29" s="77"/>
      <c r="J29" s="315">
        <v>5</v>
      </c>
      <c r="K29" s="66" t="s">
        <v>82</v>
      </c>
      <c r="L29" s="75"/>
      <c r="M29" s="75"/>
      <c r="N29" s="75"/>
      <c r="O29" s="75"/>
      <c r="P29" s="76"/>
      <c r="Q29" s="77"/>
    </row>
    <row r="30" spans="1:17" s="29" customFormat="1" ht="14.25" thickTop="1" thickBot="1">
      <c r="A30" s="316">
        <v>5.0999999999999996</v>
      </c>
      <c r="B30" s="317" t="s">
        <v>97</v>
      </c>
      <c r="C30" s="221">
        <v>2978314</v>
      </c>
      <c r="D30" s="318"/>
      <c r="E30" s="319"/>
      <c r="F30" s="318"/>
      <c r="G30" s="320"/>
      <c r="H30" s="222">
        <f>+C30</f>
        <v>2978314</v>
      </c>
      <c r="I30" s="321">
        <f>+IF(OR(C30=0),1,0)</f>
        <v>0</v>
      </c>
      <c r="J30" s="316">
        <v>5.0999999999999996</v>
      </c>
      <c r="K30" s="317" t="s">
        <v>97</v>
      </c>
      <c r="L30" s="221">
        <v>4200000</v>
      </c>
      <c r="M30" s="318"/>
      <c r="N30" s="319"/>
      <c r="O30" s="318"/>
      <c r="P30" s="320"/>
      <c r="Q30" s="222">
        <f>+L30</f>
        <v>4200000</v>
      </c>
    </row>
    <row r="31" spans="1:17" ht="14.25" thickTop="1" thickBot="1">
      <c r="A31" s="27"/>
      <c r="B31" s="107" t="s">
        <v>143</v>
      </c>
      <c r="C31" s="108"/>
      <c r="D31" s="108"/>
      <c r="E31" s="108"/>
      <c r="F31" s="108"/>
      <c r="G31" s="109"/>
      <c r="H31" s="28">
        <f>SUM(H6:H30)</f>
        <v>132562314</v>
      </c>
      <c r="J31" s="27"/>
      <c r="K31" s="107" t="s">
        <v>143</v>
      </c>
      <c r="L31" s="108"/>
      <c r="M31" s="108"/>
      <c r="N31" s="108"/>
      <c r="O31" s="108"/>
      <c r="P31" s="109"/>
      <c r="Q31" s="28">
        <f>SUM(Q6:Q30)</f>
        <v>146350000</v>
      </c>
    </row>
    <row r="32" spans="1:17" ht="14.25" thickTop="1" thickBot="1">
      <c r="H32" s="29"/>
      <c r="Q32" s="29"/>
    </row>
    <row r="33" spans="1:17" ht="14.25" thickTop="1" thickBot="1">
      <c r="A33" s="30"/>
      <c r="B33" s="110" t="s">
        <v>144</v>
      </c>
      <c r="C33" s="111"/>
      <c r="D33" s="111"/>
      <c r="E33" s="111"/>
      <c r="F33" s="111"/>
      <c r="G33" s="112"/>
      <c r="H33" s="113">
        <f>+'Presupuesto Consolidado'!F159</f>
        <v>663475045.52695942</v>
      </c>
      <c r="J33" s="30"/>
      <c r="K33" s="110" t="s">
        <v>144</v>
      </c>
      <c r="L33" s="111"/>
      <c r="M33" s="111"/>
      <c r="N33" s="111"/>
      <c r="O33" s="111"/>
      <c r="P33" s="112"/>
      <c r="Q33" s="113">
        <f>+'Presupuesto Consolidado'!M159</f>
        <v>642120193.44239998</v>
      </c>
    </row>
    <row r="34" spans="1:17" s="29" customFormat="1" ht="13.5" thickTop="1">
      <c r="A34" s="26"/>
      <c r="B34" s="96" t="s">
        <v>83</v>
      </c>
      <c r="C34" s="31"/>
      <c r="D34" s="32"/>
      <c r="E34" s="33"/>
      <c r="F34" s="95">
        <f>ROUND(H31/H33,4)</f>
        <v>0.19980000000000001</v>
      </c>
      <c r="G34" s="82" t="s">
        <v>145</v>
      </c>
      <c r="H34" s="114">
        <f>ROUND(H33*F34,0)</f>
        <v>132562314</v>
      </c>
      <c r="J34" s="26"/>
      <c r="K34" s="96" t="s">
        <v>83</v>
      </c>
      <c r="L34" s="31"/>
      <c r="M34" s="32"/>
      <c r="N34" s="33"/>
      <c r="O34" s="95">
        <f>ROUND(Q31/Q33,4)</f>
        <v>0.22789999999999999</v>
      </c>
      <c r="P34" s="82" t="s">
        <v>145</v>
      </c>
      <c r="Q34" s="114">
        <f>ROUND(Q33*O34,0)</f>
        <v>146339192</v>
      </c>
    </row>
    <row r="35" spans="1:17" s="29" customFormat="1">
      <c r="A35" s="106"/>
      <c r="B35" s="115" t="s">
        <v>84</v>
      </c>
      <c r="C35" s="116"/>
      <c r="D35" s="117"/>
      <c r="E35" s="118"/>
      <c r="F35" s="223">
        <v>0.01</v>
      </c>
      <c r="G35" s="119" t="s">
        <v>146</v>
      </c>
      <c r="H35" s="120">
        <f>ROUND(H33*F35,0)</f>
        <v>6634750</v>
      </c>
      <c r="I35" s="321">
        <f>+IF(OR(F35=0),1,0)</f>
        <v>0</v>
      </c>
      <c r="J35" s="106"/>
      <c r="K35" s="115" t="s">
        <v>84</v>
      </c>
      <c r="L35" s="116"/>
      <c r="M35" s="117"/>
      <c r="N35" s="118"/>
      <c r="O35" s="223">
        <v>0.01</v>
      </c>
      <c r="P35" s="119" t="s">
        <v>146</v>
      </c>
      <c r="Q35" s="120">
        <f>ROUND(Q33*O35,0)</f>
        <v>6421202</v>
      </c>
    </row>
    <row r="36" spans="1:17" s="29" customFormat="1">
      <c r="A36" s="26"/>
      <c r="B36" s="96" t="s">
        <v>85</v>
      </c>
      <c r="C36" s="31"/>
      <c r="D36" s="32"/>
      <c r="E36" s="33"/>
      <c r="F36" s="223">
        <v>0.03</v>
      </c>
      <c r="G36" s="82" t="s">
        <v>147</v>
      </c>
      <c r="H36" s="114">
        <f>ROUND(H33*F36,0)</f>
        <v>19904251</v>
      </c>
      <c r="I36" s="321">
        <f>+IF(OR(F36=0),1,0)</f>
        <v>0</v>
      </c>
      <c r="J36" s="26"/>
      <c r="K36" s="96" t="s">
        <v>85</v>
      </c>
      <c r="L36" s="31"/>
      <c r="M36" s="32"/>
      <c r="N36" s="33"/>
      <c r="O36" s="223">
        <v>0.08</v>
      </c>
      <c r="P36" s="82" t="s">
        <v>147</v>
      </c>
      <c r="Q36" s="114">
        <f>ROUND(Q33*O36,0)</f>
        <v>51369615</v>
      </c>
    </row>
    <row r="37" spans="1:17" s="29" customFormat="1">
      <c r="A37" s="106"/>
      <c r="B37" s="115" t="s">
        <v>475</v>
      </c>
      <c r="C37" s="116"/>
      <c r="D37" s="117"/>
      <c r="E37" s="118"/>
      <c r="F37" s="223">
        <v>0.19</v>
      </c>
      <c r="G37" s="119"/>
      <c r="H37" s="120">
        <f>+H36*F37</f>
        <v>3781807.69</v>
      </c>
      <c r="I37" s="321"/>
      <c r="J37" s="106"/>
      <c r="K37" s="115"/>
      <c r="L37" s="116"/>
      <c r="M37" s="117"/>
      <c r="N37" s="118"/>
      <c r="O37" s="223">
        <v>0.19</v>
      </c>
      <c r="P37" s="119"/>
      <c r="Q37" s="120">
        <f>+Q36*O37</f>
        <v>9760226.8499999996</v>
      </c>
    </row>
    <row r="38" spans="1:17" s="29" customFormat="1" ht="13.5" thickBot="1">
      <c r="A38" s="26"/>
      <c r="B38" s="361" t="s">
        <v>148</v>
      </c>
      <c r="C38" s="362"/>
      <c r="D38" s="363"/>
      <c r="E38" s="364"/>
      <c r="F38" s="364"/>
      <c r="G38" s="365"/>
      <c r="H38" s="366">
        <f>+H34+H35+H36+H37</f>
        <v>162883122.69</v>
      </c>
      <c r="I38" s="321"/>
      <c r="J38" s="26"/>
      <c r="K38" s="361" t="s">
        <v>148</v>
      </c>
      <c r="L38" s="362"/>
      <c r="M38" s="363"/>
      <c r="N38" s="364"/>
      <c r="O38" s="364"/>
      <c r="P38" s="365"/>
      <c r="Q38" s="366">
        <f>+Q34+Q35+Q36+Q37</f>
        <v>213890235.84999999</v>
      </c>
    </row>
    <row r="39" spans="1:17" ht="14.25" customHeight="1" thickTop="1" thickBot="1">
      <c r="A39" s="563" t="s">
        <v>86</v>
      </c>
      <c r="B39" s="564"/>
      <c r="C39" s="564"/>
      <c r="D39" s="564"/>
      <c r="E39" s="565"/>
      <c r="F39" s="94">
        <f>+F34+F35+F36</f>
        <v>0.23980000000000001</v>
      </c>
      <c r="G39" s="83"/>
      <c r="H39" s="324">
        <f>+H33+H34+H35+H36+H37</f>
        <v>826358168.21695948</v>
      </c>
      <c r="J39" s="563" t="s">
        <v>86</v>
      </c>
      <c r="K39" s="564"/>
      <c r="L39" s="564"/>
      <c r="M39" s="564"/>
      <c r="N39" s="565"/>
      <c r="O39" s="94">
        <f>+O34+O35+O36</f>
        <v>0.31790000000000002</v>
      </c>
      <c r="P39" s="83"/>
      <c r="Q39" s="324">
        <f>+Q33+Q34+Q35+Q36+Q37</f>
        <v>856010429.2924</v>
      </c>
    </row>
    <row r="40" spans="1:17" ht="13.5" thickTop="1"/>
    <row r="41" spans="1:17" ht="15.75">
      <c r="G41" s="322" t="s">
        <v>455</v>
      </c>
      <c r="H41" s="323" t="str">
        <f>+IF(H39&gt;'3.2.1 EXPERIENCIA GRAL'!$F$6,"NO HABILITADO","OK")</f>
        <v>OK</v>
      </c>
      <c r="P41" s="322" t="s">
        <v>455</v>
      </c>
      <c r="Q41" s="323" t="str">
        <f>+IF(Q39&gt;'3.2.1 EXPERIENCIA GRAL'!$F$6,"NO HABILITADO","OK")</f>
        <v>NO HABILITADO</v>
      </c>
    </row>
    <row r="42" spans="1:17" ht="15.75">
      <c r="G42" s="322" t="s">
        <v>456</v>
      </c>
      <c r="H42" s="323" t="str">
        <f>+IF(SUM(I6:I36)&lt;&gt;0,"NO HABILITADO","OK")</f>
        <v>OK</v>
      </c>
      <c r="P42" s="322" t="s">
        <v>456</v>
      </c>
      <c r="Q42" s="323" t="str">
        <f>+IF(SUM(R6:R36)&lt;&gt;0,"NO HABILITADO","OK")</f>
        <v>OK</v>
      </c>
    </row>
    <row r="44" spans="1:17" ht="25.5">
      <c r="A44" s="558" t="s">
        <v>435</v>
      </c>
      <c r="B44" s="558"/>
      <c r="C44" s="558"/>
      <c r="D44" s="558"/>
      <c r="E44" s="558"/>
      <c r="F44" s="558"/>
      <c r="G44" s="558"/>
      <c r="H44" s="558"/>
      <c r="J44" s="558" t="s">
        <v>435</v>
      </c>
      <c r="K44" s="558"/>
      <c r="L44" s="558"/>
      <c r="M44" s="558"/>
      <c r="N44" s="558"/>
      <c r="O44" s="558"/>
      <c r="P44" s="558"/>
      <c r="Q44" s="558"/>
    </row>
    <row r="45" spans="1:17" ht="25.5">
      <c r="A45" s="558" t="s">
        <v>438</v>
      </c>
      <c r="B45" s="558"/>
      <c r="C45" s="558"/>
      <c r="D45" s="558"/>
      <c r="E45" s="558"/>
      <c r="F45" s="558"/>
      <c r="G45" s="558"/>
      <c r="H45" s="558"/>
      <c r="J45" s="558" t="s">
        <v>438</v>
      </c>
      <c r="K45" s="558"/>
      <c r="L45" s="558"/>
      <c r="M45" s="558"/>
      <c r="N45" s="558"/>
      <c r="O45" s="558"/>
      <c r="P45" s="558"/>
      <c r="Q45" s="558"/>
    </row>
  </sheetData>
  <sheetProtection algorithmName="SHA-512" hashValue="snb6xZWiD6cWcKlIbpULdOz0f/PgfNc+p9WEtX01NThdXpMy9/zhbuzjMjashvqJY2sy282CI8c3Rx4v1UtG/w==" saltValue="+DINQzYVostYwdNeLNrZEA==" spinCount="100000" sheet="1" objects="1" scenarios="1"/>
  <mergeCells count="12">
    <mergeCell ref="K1:Q1"/>
    <mergeCell ref="B1:H1"/>
    <mergeCell ref="A44:H44"/>
    <mergeCell ref="A45:H45"/>
    <mergeCell ref="J44:Q44"/>
    <mergeCell ref="J45:Q45"/>
    <mergeCell ref="A2:B2"/>
    <mergeCell ref="C2:H2"/>
    <mergeCell ref="A39:E39"/>
    <mergeCell ref="J2:K2"/>
    <mergeCell ref="L2:Q2"/>
    <mergeCell ref="J39:N39"/>
  </mergeCells>
  <pageMargins left="0.70866141732283472" right="0.70866141732283472" top="0.74803149606299213" bottom="0.74803149606299213" header="0.31496062992125984" footer="0.31496062992125984"/>
  <pageSetup paperSize="9" scale="90"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8" zoomScale="90" zoomScaleNormal="90" workbookViewId="0">
      <selection activeCell="E17" sqref="E17"/>
    </sheetView>
  </sheetViews>
  <sheetFormatPr baseColWidth="10" defaultColWidth="11.42578125" defaultRowHeight="14.25"/>
  <cols>
    <col min="1" max="1" width="11.5703125" style="10" customWidth="1"/>
    <col min="2" max="2" width="16.5703125" style="10" customWidth="1"/>
    <col min="3" max="3" width="13.42578125" style="10" customWidth="1"/>
    <col min="4" max="4" width="34.140625" style="10" customWidth="1"/>
    <col min="5" max="5" width="18.140625" style="10" customWidth="1"/>
    <col min="6" max="6" width="28.5703125" style="10" customWidth="1"/>
    <col min="7" max="7" width="24.28515625" style="10" customWidth="1"/>
    <col min="8" max="8" width="16.42578125" style="10" customWidth="1"/>
    <col min="9" max="9" width="32.140625" style="10" bestFit="1" customWidth="1"/>
    <col min="10" max="16384" width="11.42578125" style="10"/>
  </cols>
  <sheetData>
    <row r="1" spans="1:9" ht="34.5" customHeight="1">
      <c r="A1" s="422"/>
      <c r="B1" s="415" t="s">
        <v>7</v>
      </c>
      <c r="C1" s="415"/>
      <c r="D1" s="415"/>
      <c r="E1" s="415"/>
      <c r="F1" s="415"/>
      <c r="G1" s="415"/>
      <c r="H1" s="415"/>
      <c r="I1" s="416"/>
    </row>
    <row r="2" spans="1:9" ht="32.25" customHeight="1">
      <c r="A2" s="423"/>
      <c r="B2" s="417" t="str">
        <f>+ENTREGA!A2</f>
        <v>Invitación Pública N° VA-210-2018</v>
      </c>
      <c r="C2" s="417"/>
      <c r="D2" s="417"/>
      <c r="E2" s="417"/>
      <c r="F2" s="417"/>
      <c r="G2" s="417"/>
      <c r="H2" s="417"/>
      <c r="I2" s="418"/>
    </row>
    <row r="3" spans="1:9" ht="57" customHeight="1">
      <c r="A3" s="423"/>
      <c r="B3" s="419" t="str">
        <f>+ENTREGA!A3</f>
        <v>OBJETO: "Ejecución de obras eléctricas, civiles e hidrosanitarias requeridas para el cambio de alimentadores eléctricos primarios en media tensión de las subestaciones eléctricas de los bloques 5 y 8"</v>
      </c>
      <c r="C3" s="419"/>
      <c r="D3" s="419"/>
      <c r="E3" s="419"/>
      <c r="F3" s="419"/>
      <c r="G3" s="419"/>
      <c r="H3" s="419"/>
      <c r="I3" s="420"/>
    </row>
    <row r="4" spans="1:9" ht="18" customHeight="1">
      <c r="A4" s="427" t="s">
        <v>88</v>
      </c>
      <c r="B4" s="428"/>
      <c r="C4" s="428"/>
      <c r="D4" s="428"/>
      <c r="E4" s="428"/>
      <c r="F4" s="428"/>
      <c r="G4" s="428"/>
      <c r="H4" s="428"/>
      <c r="I4" s="429"/>
    </row>
    <row r="5" spans="1:9" ht="33" customHeight="1">
      <c r="A5" s="424" t="s">
        <v>476</v>
      </c>
      <c r="B5" s="425"/>
      <c r="C5" s="426"/>
      <c r="D5" s="49"/>
      <c r="E5" s="50"/>
      <c r="F5" s="50"/>
      <c r="G5" s="50"/>
      <c r="H5" s="50"/>
      <c r="I5" s="51"/>
    </row>
    <row r="6" spans="1:9" ht="45">
      <c r="A6" s="43" t="s">
        <v>47</v>
      </c>
      <c r="B6" s="43" t="s">
        <v>48</v>
      </c>
      <c r="C6" s="44" t="s">
        <v>49</v>
      </c>
      <c r="D6" s="43" t="s">
        <v>39</v>
      </c>
      <c r="E6" s="44" t="s">
        <v>50</v>
      </c>
      <c r="F6" s="44" t="s">
        <v>51</v>
      </c>
      <c r="G6" s="44" t="s">
        <v>52</v>
      </c>
      <c r="H6" s="44" t="s">
        <v>53</v>
      </c>
      <c r="I6" s="44" t="s">
        <v>18</v>
      </c>
    </row>
    <row r="7" spans="1:9" ht="42" customHeight="1">
      <c r="A7" s="39" t="str">
        <f>+ENTREGA!A7</f>
        <v>1</v>
      </c>
      <c r="B7" s="40">
        <v>2018023506</v>
      </c>
      <c r="C7" s="41">
        <v>0.37751157407407404</v>
      </c>
      <c r="D7" s="52" t="str">
        <f>IF(ENTREGA!B7="","",ENTREGA!B7)</f>
        <v>MAURO VELEZ GÓMEZ</v>
      </c>
      <c r="E7" s="52" t="s">
        <v>477</v>
      </c>
      <c r="F7" s="42" t="s">
        <v>478</v>
      </c>
      <c r="G7" s="52">
        <v>74</v>
      </c>
      <c r="H7" s="91">
        <v>826358168</v>
      </c>
      <c r="I7" s="42" t="s">
        <v>479</v>
      </c>
    </row>
    <row r="8" spans="1:9" ht="42" customHeight="1">
      <c r="A8" s="35" t="str">
        <f>+ENTREGA!A8</f>
        <v>2</v>
      </c>
      <c r="B8" s="35">
        <v>2018023507</v>
      </c>
      <c r="C8" s="36">
        <v>0.40129629629629626</v>
      </c>
      <c r="D8" s="52" t="str">
        <f>IF(ENTREGA!B8="","",ENTREGA!B8)</f>
        <v>LUIS ENRIQUE OYOLA QUINTERO</v>
      </c>
      <c r="E8" s="92" t="s">
        <v>480</v>
      </c>
      <c r="F8" s="42" t="s">
        <v>478</v>
      </c>
      <c r="G8" s="38">
        <v>121</v>
      </c>
      <c r="H8" s="93">
        <v>856021238</v>
      </c>
      <c r="I8" s="42" t="s">
        <v>479</v>
      </c>
    </row>
    <row r="9" spans="1:9" ht="42" customHeight="1">
      <c r="A9" s="35" t="str">
        <f>+ENTREGA!A9</f>
        <v>3</v>
      </c>
      <c r="B9" s="35"/>
      <c r="C9" s="36"/>
      <c r="D9" s="52" t="str">
        <f>IF(ENTREGA!B9="","",ENTREGA!B9)</f>
        <v/>
      </c>
      <c r="E9" s="38"/>
      <c r="F9" s="37"/>
      <c r="G9" s="38"/>
      <c r="H9" s="93"/>
      <c r="I9" s="42"/>
    </row>
    <row r="11" spans="1:9" ht="34.5" customHeight="1">
      <c r="A11" s="421" t="s">
        <v>532</v>
      </c>
      <c r="B11" s="421"/>
      <c r="C11" s="421"/>
      <c r="D11" s="403"/>
      <c r="E11" s="403"/>
      <c r="F11" s="403"/>
      <c r="G11" s="403"/>
      <c r="H11" s="403"/>
      <c r="I11" s="403"/>
    </row>
  </sheetData>
  <sheetProtection algorithmName="SHA-512" hashValue="y6b0roJ+DpHjZ0GTtOyFqnSEzMWXXOFoVOOmNLoJLtkNAmn8ef7+fK9C9mw7ZgM4pF1owGP7z+Tvp/iALzT3yQ==" saltValue="tT2Z+KWL5TTDkjp7XwQTUA==" spinCount="100000" sheet="1" objects="1" scenarios="1" formatCells="0" formatColumns="0" formatRows="0" insertColumns="0" insertRows="0" insertHyperlinks="0" deleteColumns="0" deleteRows="0"/>
  <mergeCells count="7">
    <mergeCell ref="B1:I1"/>
    <mergeCell ref="B2:I2"/>
    <mergeCell ref="B3:I3"/>
    <mergeCell ref="A11:I11"/>
    <mergeCell ref="A1:A3"/>
    <mergeCell ref="A5:C5"/>
    <mergeCell ref="A4:I4"/>
  </mergeCells>
  <printOptions horizontalCentered="1"/>
  <pageMargins left="0.59055118110236227" right="0.39370078740157483" top="0.59055118110236227" bottom="0.39370078740157483" header="0.31496062992125984" footer="0.31496062992125984"/>
  <pageSetup scale="66"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BreakPreview" topLeftCell="A7" zoomScale="70" zoomScaleNormal="25" zoomScaleSheetLayoutView="70" workbookViewId="0">
      <selection activeCell="K8" sqref="K8"/>
    </sheetView>
  </sheetViews>
  <sheetFormatPr baseColWidth="10" defaultColWidth="11.42578125" defaultRowHeight="14.25"/>
  <cols>
    <col min="1" max="1" width="10.5703125" style="61" customWidth="1"/>
    <col min="2" max="2" width="60.28515625" style="8" customWidth="1"/>
    <col min="3" max="4" width="66.5703125" style="8" customWidth="1"/>
    <col min="5" max="16384" width="11.42578125" style="9"/>
  </cols>
  <sheetData>
    <row r="1" spans="1:4" ht="15.75">
      <c r="A1" s="58"/>
      <c r="B1" s="7"/>
      <c r="C1" s="7"/>
      <c r="D1" s="7"/>
    </row>
    <row r="2" spans="1:4" s="56" customFormat="1" ht="15">
      <c r="A2" s="53"/>
      <c r="B2" s="54" t="s">
        <v>39</v>
      </c>
      <c r="C2" s="55" t="str">
        <f>+ENTREGA!B7</f>
        <v>MAURO VELEZ GÓMEZ</v>
      </c>
      <c r="D2" s="55" t="str">
        <f>+ENTREGA!B8</f>
        <v>LUIS ENRIQUE OYOLA QUINTERO</v>
      </c>
    </row>
    <row r="3" spans="1:4" s="56" customFormat="1" ht="20.25" customHeight="1">
      <c r="A3" s="53"/>
      <c r="B3" s="54" t="s">
        <v>60</v>
      </c>
      <c r="C3" s="55" t="str">
        <f>+'APERTURA DE SOBRES'!E7</f>
        <v>71,338,676</v>
      </c>
      <c r="D3" s="57" t="str">
        <f>+'APERTURA DE SOBRES'!E8</f>
        <v>73,077,245</v>
      </c>
    </row>
    <row r="4" spans="1:4" ht="34.5" customHeight="1">
      <c r="A4" s="59"/>
      <c r="B4" s="12" t="s">
        <v>61</v>
      </c>
      <c r="C4" s="13"/>
      <c r="D4" s="13"/>
    </row>
    <row r="5" spans="1:4" ht="33" customHeight="1">
      <c r="A5" s="60" t="s">
        <v>17</v>
      </c>
      <c r="B5" s="14" t="s">
        <v>41</v>
      </c>
      <c r="C5" s="15"/>
      <c r="D5" s="15"/>
    </row>
    <row r="6" spans="1:4" ht="51">
      <c r="A6" s="398">
        <v>1</v>
      </c>
      <c r="B6" s="369" t="s">
        <v>128</v>
      </c>
      <c r="C6" s="370" t="s">
        <v>499</v>
      </c>
      <c r="D6" s="371" t="s">
        <v>500</v>
      </c>
    </row>
    <row r="7" spans="1:4" ht="153">
      <c r="A7" s="398">
        <v>2</v>
      </c>
      <c r="B7" s="372" t="s">
        <v>129</v>
      </c>
      <c r="C7" s="373" t="s">
        <v>501</v>
      </c>
      <c r="D7" s="373" t="s">
        <v>502</v>
      </c>
    </row>
    <row r="8" spans="1:4" ht="76.5">
      <c r="A8" s="398">
        <v>3</v>
      </c>
      <c r="B8" s="369" t="s">
        <v>130</v>
      </c>
      <c r="C8" s="374" t="s">
        <v>503</v>
      </c>
      <c r="D8" s="375" t="s">
        <v>504</v>
      </c>
    </row>
    <row r="9" spans="1:4" ht="38.25">
      <c r="A9" s="398">
        <v>4</v>
      </c>
      <c r="B9" s="369" t="s">
        <v>42</v>
      </c>
      <c r="C9" s="374" t="s">
        <v>505</v>
      </c>
      <c r="D9" s="375" t="s">
        <v>506</v>
      </c>
    </row>
    <row r="10" spans="1:4" ht="38.25">
      <c r="A10" s="398">
        <v>5</v>
      </c>
      <c r="B10" s="369" t="s">
        <v>19</v>
      </c>
      <c r="C10" s="376" t="s">
        <v>507</v>
      </c>
      <c r="D10" s="375" t="s">
        <v>508</v>
      </c>
    </row>
    <row r="11" spans="1:4" ht="25.5">
      <c r="A11" s="398">
        <v>6</v>
      </c>
      <c r="B11" s="372" t="s">
        <v>20</v>
      </c>
      <c r="C11" s="376" t="s">
        <v>509</v>
      </c>
      <c r="D11" s="375" t="s">
        <v>510</v>
      </c>
    </row>
    <row r="12" spans="1:4" ht="38.25">
      <c r="A12" s="398">
        <v>7</v>
      </c>
      <c r="B12" s="372" t="s">
        <v>511</v>
      </c>
      <c r="C12" s="376" t="s">
        <v>512</v>
      </c>
      <c r="D12" s="376" t="s">
        <v>513</v>
      </c>
    </row>
    <row r="13" spans="1:4" ht="51">
      <c r="A13" s="398">
        <v>8</v>
      </c>
      <c r="B13" s="372" t="s">
        <v>514</v>
      </c>
      <c r="C13" s="377" t="s">
        <v>515</v>
      </c>
      <c r="D13" s="377" t="s">
        <v>516</v>
      </c>
    </row>
    <row r="14" spans="1:4" ht="127.5">
      <c r="A14" s="398">
        <v>9</v>
      </c>
      <c r="B14" s="372" t="s">
        <v>517</v>
      </c>
      <c r="C14" s="370" t="s">
        <v>518</v>
      </c>
      <c r="D14" s="370" t="s">
        <v>519</v>
      </c>
    </row>
    <row r="15" spans="1:4">
      <c r="A15" s="398">
        <v>10</v>
      </c>
      <c r="B15" s="372" t="s">
        <v>109</v>
      </c>
      <c r="C15" s="370" t="s">
        <v>520</v>
      </c>
      <c r="D15" s="370" t="s">
        <v>521</v>
      </c>
    </row>
    <row r="16" spans="1:4">
      <c r="A16" s="398">
        <v>11</v>
      </c>
      <c r="B16" s="372" t="s">
        <v>54</v>
      </c>
      <c r="C16" s="370" t="s">
        <v>522</v>
      </c>
      <c r="D16" s="371" t="s">
        <v>523</v>
      </c>
    </row>
    <row r="17" spans="1:4" ht="97.5" customHeight="1">
      <c r="A17" s="398">
        <v>12</v>
      </c>
      <c r="B17" s="372" t="s">
        <v>110</v>
      </c>
      <c r="C17" s="370" t="s">
        <v>524</v>
      </c>
      <c r="D17" s="378" t="s">
        <v>525</v>
      </c>
    </row>
    <row r="18" spans="1:4">
      <c r="A18" s="398">
        <v>13</v>
      </c>
      <c r="B18" s="372" t="s">
        <v>56</v>
      </c>
      <c r="C18" s="379" t="s">
        <v>526</v>
      </c>
      <c r="D18" s="379" t="s">
        <v>527</v>
      </c>
    </row>
    <row r="19" spans="1:4">
      <c r="A19" s="398">
        <v>14</v>
      </c>
      <c r="B19" s="372" t="s">
        <v>59</v>
      </c>
      <c r="C19" s="370" t="s">
        <v>528</v>
      </c>
      <c r="D19" s="370" t="s">
        <v>529</v>
      </c>
    </row>
    <row r="20" spans="1:4">
      <c r="A20" s="399"/>
      <c r="B20" s="380"/>
      <c r="C20" s="380"/>
      <c r="D20" s="381"/>
    </row>
    <row r="21" spans="1:4" s="65" customFormat="1" ht="15.75">
      <c r="A21" s="400" t="s">
        <v>17</v>
      </c>
      <c r="B21" s="382" t="s">
        <v>43</v>
      </c>
      <c r="C21" s="383"/>
      <c r="D21" s="122"/>
    </row>
    <row r="22" spans="1:4" ht="63.75">
      <c r="A22" s="401">
        <v>1</v>
      </c>
      <c r="B22" s="384" t="s">
        <v>131</v>
      </c>
      <c r="C22" s="385"/>
      <c r="D22" s="386"/>
    </row>
    <row r="23" spans="1:4" ht="38.25">
      <c r="A23" s="401">
        <v>2</v>
      </c>
      <c r="B23" s="387" t="s">
        <v>132</v>
      </c>
      <c r="C23" s="385"/>
      <c r="D23" s="386"/>
    </row>
    <row r="24" spans="1:4" ht="63.75">
      <c r="A24" s="401">
        <v>3</v>
      </c>
      <c r="B24" s="387" t="s">
        <v>133</v>
      </c>
      <c r="C24" s="383"/>
      <c r="D24" s="386"/>
    </row>
    <row r="25" spans="1:4" ht="51">
      <c r="A25" s="401">
        <v>4</v>
      </c>
      <c r="B25" s="388" t="s">
        <v>134</v>
      </c>
      <c r="C25" s="389"/>
      <c r="D25" s="386"/>
    </row>
    <row r="26" spans="1:4" ht="51">
      <c r="A26" s="401">
        <v>5</v>
      </c>
      <c r="B26" s="388" t="s">
        <v>135</v>
      </c>
      <c r="C26" s="385"/>
      <c r="D26" s="386"/>
    </row>
    <row r="27" spans="1:4" ht="51">
      <c r="A27" s="401">
        <v>6</v>
      </c>
      <c r="B27" s="388" t="s">
        <v>111</v>
      </c>
      <c r="C27" s="385"/>
      <c r="D27" s="390"/>
    </row>
    <row r="28" spans="1:4" ht="102">
      <c r="A28" s="401">
        <v>7</v>
      </c>
      <c r="B28" s="388" t="s">
        <v>136</v>
      </c>
      <c r="C28" s="385"/>
      <c r="D28" s="391"/>
    </row>
    <row r="29" spans="1:4" ht="187.5" customHeight="1">
      <c r="A29" s="401">
        <v>8</v>
      </c>
      <c r="B29" s="388" t="s">
        <v>137</v>
      </c>
      <c r="C29" s="385"/>
      <c r="D29" s="392"/>
    </row>
    <row r="30" spans="1:4" ht="116.25" customHeight="1">
      <c r="A30" s="402">
        <v>9</v>
      </c>
      <c r="B30" s="388" t="s">
        <v>109</v>
      </c>
      <c r="C30" s="393"/>
      <c r="D30" s="394"/>
    </row>
    <row r="31" spans="1:4">
      <c r="A31" s="402">
        <v>10</v>
      </c>
      <c r="B31" s="388" t="s">
        <v>54</v>
      </c>
      <c r="C31" s="393"/>
      <c r="D31" s="395"/>
    </row>
    <row r="32" spans="1:4">
      <c r="A32" s="402">
        <v>11</v>
      </c>
      <c r="B32" s="388" t="s">
        <v>55</v>
      </c>
      <c r="C32" s="393"/>
      <c r="D32" s="395"/>
    </row>
    <row r="33" spans="1:4">
      <c r="A33" s="402">
        <v>12</v>
      </c>
      <c r="B33" s="388" t="s">
        <v>56</v>
      </c>
      <c r="C33" s="393"/>
      <c r="D33" s="396"/>
    </row>
    <row r="34" spans="1:4">
      <c r="A34" s="402">
        <v>13</v>
      </c>
      <c r="B34" s="388" t="s">
        <v>59</v>
      </c>
      <c r="C34" s="385"/>
      <c r="D34" s="397"/>
    </row>
    <row r="35" spans="1:4">
      <c r="D35" s="123"/>
    </row>
  </sheetData>
  <sheetProtection algorithmName="SHA-512" hashValue="Pk2RX4dstAH1n/X1pYoiH+7aLC6LdoyDMg0ef8e664ca8aBuUw1y8De1bAKoz6LRJU21MLAyaDxhOsSkCyZDMg==" saltValue="h0v4t/DA70TfufeZ1FQNwg==" spinCount="100000" sheet="1" objects="1" scenarios="1"/>
  <printOptions horizontalCentered="1"/>
  <pageMargins left="0.39370078740157483" right="0.19685039370078741" top="0.39370078740157483" bottom="0.39370078740157483" header="0.31496062992125984" footer="0.31496062992125984"/>
  <pageSetup scale="56" orientation="portrait" horizontalDpi="300" verticalDpi="300" r:id="rId1"/>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22" zoomScale="70" zoomScaleNormal="70" zoomScaleSheetLayoutView="25" workbookViewId="0">
      <selection activeCell="G33" sqref="G33"/>
    </sheetView>
  </sheetViews>
  <sheetFormatPr baseColWidth="10" defaultColWidth="11.42578125" defaultRowHeight="15"/>
  <cols>
    <col min="1" max="1" width="20.28515625" style="182" customWidth="1"/>
    <col min="2" max="2" width="6.85546875" style="182" bestFit="1" customWidth="1"/>
    <col min="3" max="4" width="27.85546875" style="155" customWidth="1"/>
    <col min="5" max="5" width="22.5703125" style="183" customWidth="1"/>
    <col min="6" max="6" width="35.7109375" style="184" customWidth="1"/>
    <col min="7" max="7" width="16.7109375" style="184" customWidth="1"/>
    <col min="8" max="9" width="16.7109375" style="155" customWidth="1"/>
    <col min="10" max="10" width="18.42578125" style="155" bestFit="1" customWidth="1"/>
    <col min="11" max="11" width="32.42578125" style="155" customWidth="1"/>
    <col min="12" max="12" width="16.28515625" style="155" bestFit="1" customWidth="1"/>
    <col min="13" max="13" width="27.28515625" style="155" bestFit="1" customWidth="1"/>
    <col min="14" max="16384" width="11.42578125" style="155"/>
  </cols>
  <sheetData>
    <row r="1" spans="1:15" ht="29.25" customHeight="1">
      <c r="A1" s="432" t="s">
        <v>469</v>
      </c>
      <c r="B1" s="432"/>
      <c r="C1" s="432"/>
      <c r="D1" s="432"/>
      <c r="E1" s="432"/>
      <c r="F1" s="432"/>
      <c r="G1" s="432"/>
      <c r="H1" s="432"/>
      <c r="I1" s="432"/>
      <c r="J1" s="432"/>
      <c r="K1" s="432"/>
    </row>
    <row r="2" spans="1:15" s="159" customFormat="1" ht="12.75" customHeight="1">
      <c r="A2" s="163"/>
      <c r="B2" s="163"/>
      <c r="C2" s="164"/>
      <c r="D2" s="164"/>
      <c r="E2" s="164"/>
      <c r="F2" s="164"/>
      <c r="G2" s="164"/>
      <c r="H2" s="164"/>
      <c r="I2" s="155"/>
      <c r="J2" s="155"/>
      <c r="K2" s="155"/>
      <c r="L2" s="155"/>
      <c r="M2" s="155"/>
      <c r="N2" s="155"/>
    </row>
    <row r="3" spans="1:15" s="159" customFormat="1" ht="63" customHeight="1">
      <c r="A3" s="433" t="s">
        <v>468</v>
      </c>
      <c r="B3" s="433"/>
      <c r="C3" s="433"/>
      <c r="D3" s="433"/>
      <c r="E3" s="433"/>
      <c r="F3" s="433"/>
      <c r="G3" s="433"/>
      <c r="H3" s="433"/>
      <c r="I3" s="433"/>
      <c r="J3" s="433"/>
      <c r="K3" s="433"/>
      <c r="L3" s="155"/>
      <c r="M3" s="155"/>
      <c r="N3" s="155"/>
    </row>
    <row r="4" spans="1:15" s="159" customFormat="1" ht="12.75" customHeight="1">
      <c r="A4" s="436"/>
      <c r="B4" s="436"/>
      <c r="C4" s="436"/>
      <c r="D4" s="436"/>
      <c r="E4" s="436"/>
      <c r="F4" s="436"/>
      <c r="G4" s="436"/>
      <c r="H4" s="436"/>
      <c r="I4" s="436"/>
      <c r="J4" s="155"/>
      <c r="K4" s="155"/>
      <c r="L4" s="155"/>
      <c r="M4" s="155"/>
      <c r="N4" s="155"/>
      <c r="O4" s="155"/>
    </row>
    <row r="5" spans="1:15" s="159" customFormat="1" ht="31.5">
      <c r="A5" s="441" t="s">
        <v>466</v>
      </c>
      <c r="B5" s="442"/>
      <c r="C5" s="355" t="s">
        <v>467</v>
      </c>
      <c r="E5" s="437" t="s">
        <v>44</v>
      </c>
      <c r="F5" s="165" t="s">
        <v>0</v>
      </c>
      <c r="G5" s="438" t="s">
        <v>1</v>
      </c>
      <c r="H5" s="438"/>
      <c r="J5" s="155"/>
      <c r="K5" s="155"/>
      <c r="L5" s="155"/>
      <c r="M5" s="155"/>
      <c r="N5" s="155"/>
    </row>
    <row r="6" spans="1:15" s="159" customFormat="1" ht="48" customHeight="1">
      <c r="A6" s="443">
        <v>781242</v>
      </c>
      <c r="B6" s="444"/>
      <c r="C6" s="356">
        <v>3</v>
      </c>
      <c r="E6" s="437"/>
      <c r="F6" s="357">
        <v>836143257</v>
      </c>
      <c r="G6" s="440">
        <f>+ROUND(F6/$A$6,0)</f>
        <v>1070</v>
      </c>
      <c r="H6" s="440"/>
      <c r="I6" s="166"/>
      <c r="J6" s="155"/>
      <c r="K6" s="155"/>
      <c r="L6" s="155"/>
      <c r="M6" s="155"/>
      <c r="N6" s="155"/>
    </row>
    <row r="7" spans="1:15" s="159" customFormat="1" ht="12.75" customHeight="1">
      <c r="A7" s="167"/>
      <c r="B7" s="167"/>
      <c r="C7" s="168"/>
      <c r="D7" s="169"/>
      <c r="E7" s="170"/>
      <c r="F7" s="155"/>
      <c r="G7" s="155"/>
      <c r="H7" s="155"/>
      <c r="I7" s="171"/>
      <c r="J7" s="155"/>
      <c r="K7" s="155"/>
      <c r="L7" s="155"/>
      <c r="M7" s="155"/>
      <c r="N7" s="155"/>
    </row>
    <row r="8" spans="1:15" s="159" customFormat="1" ht="18.75">
      <c r="A8" s="439" t="s">
        <v>21</v>
      </c>
      <c r="B8" s="439"/>
      <c r="C8" s="431" t="s">
        <v>45</v>
      </c>
      <c r="D8" s="431"/>
      <c r="E8" s="431"/>
      <c r="F8" s="431"/>
      <c r="G8" s="431"/>
      <c r="H8" s="431"/>
      <c r="I8" s="431"/>
      <c r="J8" s="431"/>
      <c r="K8" s="431"/>
      <c r="L8" s="155"/>
      <c r="M8" s="155"/>
      <c r="N8" s="155"/>
    </row>
    <row r="9" spans="1:15" s="159" customFormat="1" ht="70.5" customHeight="1">
      <c r="A9" s="439"/>
      <c r="B9" s="439"/>
      <c r="C9" s="172" t="s">
        <v>22</v>
      </c>
      <c r="D9" s="172" t="s">
        <v>23</v>
      </c>
      <c r="E9" s="172" t="s">
        <v>24</v>
      </c>
      <c r="F9" s="172" t="s">
        <v>25</v>
      </c>
      <c r="G9" s="172" t="s">
        <v>26</v>
      </c>
      <c r="H9" s="172" t="s">
        <v>27</v>
      </c>
      <c r="I9" s="172" t="s">
        <v>28</v>
      </c>
      <c r="J9" s="172" t="s">
        <v>149</v>
      </c>
      <c r="K9" s="351" t="s">
        <v>18</v>
      </c>
      <c r="L9" s="155"/>
      <c r="M9" s="155"/>
      <c r="N9" s="155"/>
    </row>
    <row r="10" spans="1:15" s="178" customFormat="1" ht="36" customHeight="1">
      <c r="A10" s="435" t="str">
        <f>ENTREGA!B7</f>
        <v>MAURO VELEZ GÓMEZ</v>
      </c>
      <c r="B10" s="173">
        <v>1</v>
      </c>
      <c r="C10" s="174">
        <v>1</v>
      </c>
      <c r="D10" s="174">
        <v>11</v>
      </c>
      <c r="E10" s="174" t="s">
        <v>493</v>
      </c>
      <c r="F10" s="174" t="s">
        <v>494</v>
      </c>
      <c r="G10" s="175">
        <v>13355.29</v>
      </c>
      <c r="H10" s="174" t="s">
        <v>488</v>
      </c>
      <c r="I10" s="176">
        <v>0.9</v>
      </c>
      <c r="J10" s="177" t="s">
        <v>495</v>
      </c>
      <c r="K10" s="367"/>
    </row>
    <row r="11" spans="1:15" s="178" customFormat="1" ht="36" customHeight="1">
      <c r="A11" s="435"/>
      <c r="B11" s="173">
        <v>2</v>
      </c>
      <c r="C11" s="174">
        <v>33</v>
      </c>
      <c r="D11" s="174">
        <v>58</v>
      </c>
      <c r="E11" s="174">
        <v>4600001526</v>
      </c>
      <c r="F11" s="174" t="s">
        <v>496</v>
      </c>
      <c r="G11" s="175"/>
      <c r="H11" s="174" t="s">
        <v>119</v>
      </c>
      <c r="I11" s="176">
        <v>1</v>
      </c>
      <c r="J11" s="177" t="s">
        <v>497</v>
      </c>
      <c r="K11" s="368" t="s">
        <v>498</v>
      </c>
    </row>
    <row r="12" spans="1:15" s="178" customFormat="1" ht="36" customHeight="1">
      <c r="A12" s="435"/>
      <c r="B12" s="173">
        <v>3</v>
      </c>
      <c r="C12" s="174"/>
      <c r="D12" s="174"/>
      <c r="E12" s="174"/>
      <c r="F12" s="174"/>
      <c r="G12" s="175"/>
      <c r="H12" s="174"/>
      <c r="I12" s="176"/>
      <c r="J12" s="177"/>
      <c r="K12" s="367"/>
    </row>
    <row r="13" spans="1:15" s="178" customFormat="1" ht="36" customHeight="1">
      <c r="A13" s="435"/>
      <c r="B13" s="173">
        <v>4</v>
      </c>
      <c r="C13" s="174"/>
      <c r="D13" s="174"/>
      <c r="E13" s="174"/>
      <c r="F13" s="174"/>
      <c r="G13" s="175"/>
      <c r="H13" s="174"/>
      <c r="I13" s="176"/>
      <c r="J13" s="177"/>
      <c r="K13" s="367"/>
    </row>
    <row r="14" spans="1:15" s="178" customFormat="1" ht="36" customHeight="1">
      <c r="A14" s="435"/>
      <c r="B14" s="173">
        <v>5</v>
      </c>
      <c r="C14" s="174"/>
      <c r="D14" s="174"/>
      <c r="E14" s="174"/>
      <c r="F14" s="174"/>
      <c r="G14" s="175"/>
      <c r="H14" s="174"/>
      <c r="I14" s="176"/>
      <c r="J14" s="177"/>
      <c r="K14" s="367"/>
    </row>
    <row r="15" spans="1:15" s="178" customFormat="1" ht="15.75" customHeight="1">
      <c r="A15" s="435"/>
      <c r="B15" s="179"/>
      <c r="C15" s="434" t="s">
        <v>29</v>
      </c>
      <c r="D15" s="434"/>
      <c r="E15" s="434"/>
      <c r="F15" s="434"/>
      <c r="G15" s="180">
        <f>+SUM(G10*I10,G11*I11,G12*I12,G13*I13,G14*I14)</f>
        <v>12019.761</v>
      </c>
      <c r="H15" s="430" t="str">
        <f>+IF(G16&gt;$C$6,"CUMPLE","NO CUMPLE")</f>
        <v>CUMPLE</v>
      </c>
      <c r="I15" s="430"/>
      <c r="J15" s="430"/>
      <c r="K15" s="430"/>
    </row>
    <row r="16" spans="1:15" s="178" customFormat="1" ht="15.75" customHeight="1">
      <c r="A16" s="435"/>
      <c r="B16" s="179"/>
      <c r="C16" s="434" t="s">
        <v>31</v>
      </c>
      <c r="D16" s="434"/>
      <c r="E16" s="434"/>
      <c r="F16" s="434"/>
      <c r="G16" s="181">
        <f>+G15/$G$6</f>
        <v>11.233421495327104</v>
      </c>
      <c r="H16" s="430"/>
      <c r="I16" s="430"/>
      <c r="J16" s="430"/>
      <c r="K16" s="430"/>
    </row>
    <row r="17" spans="1:14" ht="15.75">
      <c r="A17" s="167"/>
      <c r="B17" s="167"/>
      <c r="C17" s="167"/>
      <c r="D17" s="167"/>
      <c r="E17" s="167"/>
      <c r="F17" s="167"/>
      <c r="G17" s="167"/>
      <c r="H17" s="167"/>
      <c r="I17" s="167"/>
    </row>
    <row r="18" spans="1:14" s="159" customFormat="1" ht="18.75">
      <c r="A18" s="439" t="s">
        <v>21</v>
      </c>
      <c r="B18" s="439"/>
      <c r="C18" s="431" t="s">
        <v>45</v>
      </c>
      <c r="D18" s="431"/>
      <c r="E18" s="431"/>
      <c r="F18" s="431"/>
      <c r="G18" s="431"/>
      <c r="H18" s="431"/>
      <c r="I18" s="431"/>
      <c r="J18" s="431"/>
      <c r="K18" s="431"/>
      <c r="L18" s="155"/>
      <c r="M18" s="155"/>
      <c r="N18" s="155"/>
    </row>
    <row r="19" spans="1:14" s="159" customFormat="1" ht="70.5" customHeight="1">
      <c r="A19" s="439"/>
      <c r="B19" s="439"/>
      <c r="C19" s="172" t="s">
        <v>22</v>
      </c>
      <c r="D19" s="172" t="s">
        <v>23</v>
      </c>
      <c r="E19" s="172" t="s">
        <v>24</v>
      </c>
      <c r="F19" s="172" t="s">
        <v>25</v>
      </c>
      <c r="G19" s="172" t="s">
        <v>26</v>
      </c>
      <c r="H19" s="172" t="s">
        <v>27</v>
      </c>
      <c r="I19" s="172" t="s">
        <v>28</v>
      </c>
      <c r="J19" s="172" t="s">
        <v>149</v>
      </c>
      <c r="K19" s="351" t="s">
        <v>18</v>
      </c>
      <c r="L19" s="155"/>
      <c r="M19" s="155"/>
      <c r="N19" s="155"/>
    </row>
    <row r="20" spans="1:14" s="178" customFormat="1" ht="36" customHeight="1">
      <c r="A20" s="435" t="str">
        <f>ENTREGA!B8</f>
        <v>LUIS ENRIQUE OYOLA QUINTERO</v>
      </c>
      <c r="B20" s="202">
        <v>1</v>
      </c>
      <c r="C20" s="174">
        <v>4</v>
      </c>
      <c r="D20" s="174">
        <v>11</v>
      </c>
      <c r="E20" s="174" t="s">
        <v>481</v>
      </c>
      <c r="F20" s="174" t="s">
        <v>482</v>
      </c>
      <c r="G20" s="175">
        <v>483.84</v>
      </c>
      <c r="H20" s="174" t="s">
        <v>119</v>
      </c>
      <c r="I20" s="176">
        <v>1</v>
      </c>
      <c r="J20" s="177" t="s">
        <v>483</v>
      </c>
      <c r="K20" s="367"/>
    </row>
    <row r="21" spans="1:14" s="178" customFormat="1" ht="36" customHeight="1">
      <c r="A21" s="435"/>
      <c r="B21" s="202">
        <v>2</v>
      </c>
      <c r="C21" s="174">
        <v>5</v>
      </c>
      <c r="D21" s="174">
        <v>13</v>
      </c>
      <c r="E21" s="174" t="s">
        <v>484</v>
      </c>
      <c r="F21" s="174" t="s">
        <v>485</v>
      </c>
      <c r="G21" s="175">
        <v>917.86</v>
      </c>
      <c r="H21" s="174" t="s">
        <v>119</v>
      </c>
      <c r="I21" s="176">
        <v>1</v>
      </c>
      <c r="J21" s="177" t="s">
        <v>483</v>
      </c>
      <c r="K21" s="367"/>
    </row>
    <row r="22" spans="1:14" s="178" customFormat="1" ht="36" customHeight="1">
      <c r="A22" s="435"/>
      <c r="B22" s="202">
        <v>3</v>
      </c>
      <c r="C22" s="174">
        <v>28</v>
      </c>
      <c r="D22" s="174">
        <v>35</v>
      </c>
      <c r="E22" s="174" t="s">
        <v>486</v>
      </c>
      <c r="F22" s="174" t="s">
        <v>487</v>
      </c>
      <c r="G22" s="175">
        <v>10932.17</v>
      </c>
      <c r="H22" s="174" t="s">
        <v>488</v>
      </c>
      <c r="I22" s="176">
        <v>0.1</v>
      </c>
      <c r="J22" s="177" t="s">
        <v>483</v>
      </c>
      <c r="K22" s="367"/>
    </row>
    <row r="23" spans="1:14" s="178" customFormat="1" ht="36" customHeight="1">
      <c r="A23" s="435"/>
      <c r="B23" s="202">
        <v>4</v>
      </c>
      <c r="C23" s="174">
        <v>29</v>
      </c>
      <c r="D23" s="174">
        <v>36</v>
      </c>
      <c r="E23" s="174" t="s">
        <v>489</v>
      </c>
      <c r="F23" s="174" t="s">
        <v>490</v>
      </c>
      <c r="G23" s="175">
        <v>786.37</v>
      </c>
      <c r="H23" s="174" t="s">
        <v>119</v>
      </c>
      <c r="I23" s="176">
        <v>1</v>
      </c>
      <c r="J23" s="177" t="s">
        <v>483</v>
      </c>
      <c r="K23" s="367"/>
    </row>
    <row r="24" spans="1:14" s="178" customFormat="1" ht="36" customHeight="1">
      <c r="A24" s="435"/>
      <c r="B24" s="202">
        <v>5</v>
      </c>
      <c r="C24" s="174">
        <v>31</v>
      </c>
      <c r="D24" s="174">
        <v>39</v>
      </c>
      <c r="E24" s="174" t="s">
        <v>491</v>
      </c>
      <c r="F24" s="174" t="s">
        <v>492</v>
      </c>
      <c r="G24" s="175">
        <v>696.94</v>
      </c>
      <c r="H24" s="174" t="s">
        <v>488</v>
      </c>
      <c r="I24" s="176">
        <v>0.5</v>
      </c>
      <c r="J24" s="177" t="s">
        <v>483</v>
      </c>
      <c r="K24" s="367"/>
    </row>
    <row r="25" spans="1:14" s="178" customFormat="1" ht="15.75" customHeight="1">
      <c r="A25" s="435"/>
      <c r="B25" s="179"/>
      <c r="C25" s="434" t="s">
        <v>29</v>
      </c>
      <c r="D25" s="434"/>
      <c r="E25" s="434"/>
      <c r="F25" s="434"/>
      <c r="G25" s="203">
        <f>+SUM(G20*I20,G21*I21,G22*I22,G23*I23,G24*I24)</f>
        <v>3629.7570000000005</v>
      </c>
      <c r="H25" s="430" t="str">
        <f>+IF(G26&gt;$C$6,"CUMPLE","NO CUMPLE")</f>
        <v>CUMPLE</v>
      </c>
      <c r="I25" s="430"/>
      <c r="J25" s="430"/>
      <c r="K25" s="430"/>
    </row>
    <row r="26" spans="1:14" s="178" customFormat="1" ht="15.75" customHeight="1">
      <c r="A26" s="435"/>
      <c r="B26" s="179"/>
      <c r="C26" s="434" t="s">
        <v>31</v>
      </c>
      <c r="D26" s="434"/>
      <c r="E26" s="434"/>
      <c r="F26" s="434"/>
      <c r="G26" s="181">
        <f>+G25/$G$6</f>
        <v>3.3922962616822434</v>
      </c>
      <c r="H26" s="430"/>
      <c r="I26" s="430"/>
      <c r="J26" s="430"/>
      <c r="K26" s="430"/>
    </row>
    <row r="27" spans="1:14" ht="15.75">
      <c r="A27" s="167"/>
      <c r="B27" s="167"/>
      <c r="C27" s="167"/>
      <c r="D27" s="167"/>
      <c r="E27" s="167"/>
      <c r="F27" s="167"/>
      <c r="G27" s="167"/>
      <c r="H27" s="167"/>
      <c r="I27" s="167"/>
    </row>
  </sheetData>
  <sheetProtection algorithmName="SHA-512" hashValue="kEihmqWBnWOvMPEJmpmHcqNIEO3FF+lhCf2wkbjJkginVms9zxuVCKhtlscAcc/QvaaXE80igdAFLbqb0kK7mw==" saltValue="V2GPWKQr5ozcGPibgE8qJQ==" spinCount="100000" sheet="1" objects="1" scenarios="1"/>
  <mergeCells count="20">
    <mergeCell ref="A18:B19"/>
    <mergeCell ref="C25:F25"/>
    <mergeCell ref="A20:A26"/>
    <mergeCell ref="C26:F26"/>
    <mergeCell ref="A1:K1"/>
    <mergeCell ref="A3:K3"/>
    <mergeCell ref="C15:F15"/>
    <mergeCell ref="A10:A16"/>
    <mergeCell ref="A4:I4"/>
    <mergeCell ref="E5:E6"/>
    <mergeCell ref="C16:F16"/>
    <mergeCell ref="G5:H5"/>
    <mergeCell ref="A8:B9"/>
    <mergeCell ref="G6:H6"/>
    <mergeCell ref="A5:B5"/>
    <mergeCell ref="A6:B6"/>
    <mergeCell ref="C8:K8"/>
    <mergeCell ref="H15:K16"/>
    <mergeCell ref="H25:K26"/>
    <mergeCell ref="C18:K18"/>
  </mergeCells>
  <conditionalFormatting sqref="H15">
    <cfRule type="cellIs" dxfId="4" priority="122" stopIfTrue="1" operator="equal">
      <formula>"no cumple"</formula>
    </cfRule>
  </conditionalFormatting>
  <conditionalFormatting sqref="H25">
    <cfRule type="cellIs" dxfId="3" priority="20" stopIfTrue="1" operator="equal">
      <formula>"no cumple"</formula>
    </cfRule>
  </conditionalFormatting>
  <printOptions horizontalCentered="1"/>
  <pageMargins left="0.59055118110236227" right="0.39370078740157483" top="0.59055118110236227" bottom="0.39370078740157483" header="0.31496062992125984" footer="0.31496062992125984"/>
  <pageSetup scale="68" orientation="landscape" horizontalDpi="300" verticalDpi="300"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zoomScale="85" zoomScaleNormal="85" zoomScaleSheetLayoutView="70" workbookViewId="0">
      <selection activeCell="B17" sqref="B17"/>
    </sheetView>
  </sheetViews>
  <sheetFormatPr baseColWidth="10" defaultColWidth="11.42578125" defaultRowHeight="15"/>
  <cols>
    <col min="1" max="1" width="8.140625" style="155" customWidth="1"/>
    <col min="2" max="2" width="42.28515625" style="155" customWidth="1"/>
    <col min="3" max="4" width="19" style="162" customWidth="1"/>
    <col min="5" max="5" width="14" style="162" customWidth="1"/>
    <col min="6" max="6" width="13.28515625" style="162" customWidth="1"/>
    <col min="7" max="8" width="19" style="155" customWidth="1"/>
    <col min="9" max="9" width="10.7109375" style="162" customWidth="1"/>
    <col min="10" max="10" width="13.28515625" style="162" customWidth="1"/>
    <col min="11" max="12" width="19" style="162" customWidth="1"/>
    <col min="13" max="13" width="16.42578125" style="162" bestFit="1" customWidth="1"/>
    <col min="14" max="14" width="13.28515625" style="162" customWidth="1"/>
    <col min="15" max="16384" width="11.42578125" style="155"/>
  </cols>
  <sheetData>
    <row r="1" spans="1:14" ht="18" customHeight="1">
      <c r="A1" s="445" t="s">
        <v>87</v>
      </c>
      <c r="B1" s="446"/>
      <c r="C1" s="446"/>
      <c r="D1" s="446"/>
      <c r="E1" s="446"/>
      <c r="F1" s="446"/>
      <c r="G1" s="446"/>
      <c r="H1" s="446"/>
      <c r="I1" s="446"/>
      <c r="J1" s="446"/>
      <c r="K1" s="446"/>
      <c r="L1" s="446"/>
      <c r="M1" s="446"/>
      <c r="N1" s="446"/>
    </row>
    <row r="2" spans="1:14" s="157" customFormat="1" ht="15.75" customHeight="1">
      <c r="A2" s="156"/>
      <c r="B2" s="156"/>
      <c r="C2" s="156"/>
      <c r="D2" s="156"/>
      <c r="E2" s="156"/>
      <c r="F2" s="156"/>
      <c r="G2" s="156"/>
      <c r="H2" s="156"/>
      <c r="I2" s="156"/>
      <c r="J2" s="156"/>
      <c r="K2" s="156"/>
      <c r="L2" s="156"/>
      <c r="M2" s="156"/>
      <c r="N2" s="156"/>
    </row>
    <row r="3" spans="1:14" ht="15.75" customHeight="1">
      <c r="A3" s="449" t="s">
        <v>32</v>
      </c>
      <c r="B3" s="449" t="s">
        <v>16</v>
      </c>
      <c r="C3" s="450" t="s">
        <v>10</v>
      </c>
      <c r="D3" s="450"/>
      <c r="E3" s="450"/>
      <c r="F3" s="450"/>
      <c r="G3" s="447" t="s">
        <v>11</v>
      </c>
      <c r="H3" s="447"/>
      <c r="I3" s="447"/>
      <c r="J3" s="447"/>
      <c r="K3" s="448" t="s">
        <v>15</v>
      </c>
      <c r="L3" s="448"/>
      <c r="M3" s="448"/>
      <c r="N3" s="448"/>
    </row>
    <row r="4" spans="1:14" ht="35.25" customHeight="1">
      <c r="A4" s="449"/>
      <c r="B4" s="449"/>
      <c r="C4" s="158" t="s">
        <v>14</v>
      </c>
      <c r="D4" s="451" t="s">
        <v>462</v>
      </c>
      <c r="E4" s="452"/>
      <c r="F4" s="342">
        <v>1.5</v>
      </c>
      <c r="G4" s="347" t="s">
        <v>58</v>
      </c>
      <c r="H4" s="453" t="s">
        <v>464</v>
      </c>
      <c r="I4" s="454"/>
      <c r="J4" s="348">
        <v>0.6</v>
      </c>
      <c r="K4" s="352" t="s">
        <v>92</v>
      </c>
      <c r="L4" s="455" t="s">
        <v>465</v>
      </c>
      <c r="M4" s="456"/>
      <c r="N4" s="353">
        <v>1.5</v>
      </c>
    </row>
    <row r="5" spans="1:14" s="159" customFormat="1" ht="27.75" customHeight="1">
      <c r="A5" s="449"/>
      <c r="B5" s="449"/>
      <c r="C5" s="158" t="s">
        <v>8</v>
      </c>
      <c r="D5" s="343" t="s">
        <v>9</v>
      </c>
      <c r="E5" s="343" t="s">
        <v>2</v>
      </c>
      <c r="F5" s="343" t="s">
        <v>463</v>
      </c>
      <c r="G5" s="347" t="s">
        <v>12</v>
      </c>
      <c r="H5" s="347" t="s">
        <v>13</v>
      </c>
      <c r="I5" s="347" t="s">
        <v>2</v>
      </c>
      <c r="J5" s="347" t="s">
        <v>463</v>
      </c>
      <c r="K5" s="354" t="s">
        <v>8</v>
      </c>
      <c r="L5" s="354" t="s">
        <v>9</v>
      </c>
      <c r="M5" s="354" t="s">
        <v>2</v>
      </c>
      <c r="N5" s="354" t="s">
        <v>463</v>
      </c>
    </row>
    <row r="6" spans="1:14" s="159" customFormat="1" ht="25.5" customHeight="1">
      <c r="A6" s="160" t="s">
        <v>4</v>
      </c>
      <c r="B6" s="161" t="str">
        <f>IF(ENTREGA!B7="","",ENTREGA!B7)</f>
        <v>MAURO VELEZ GÓMEZ</v>
      </c>
      <c r="C6" s="344">
        <v>13843475019</v>
      </c>
      <c r="D6" s="344">
        <v>1418102009</v>
      </c>
      <c r="E6" s="345">
        <f>IF(B6="","",IF(D6="",0,C6/D6))</f>
        <v>9.7619740548579959</v>
      </c>
      <c r="F6" s="346" t="str">
        <f>IF(B6="","",IF(E6="","NO CUMPLE",IF(E6&gt;=$F$4,"CUMPLE","NO CUMPLE")))</f>
        <v>CUMPLE</v>
      </c>
      <c r="G6" s="349">
        <v>4158864308</v>
      </c>
      <c r="H6" s="349">
        <v>13880475019</v>
      </c>
      <c r="I6" s="350">
        <f>IF(B6="","",IF(H6="","",G6/H6))</f>
        <v>0.2996197394042513</v>
      </c>
      <c r="J6" s="346" t="str">
        <f t="shared" ref="J6:J8" si="0">IF(B6="","",IF(I6&lt;=$J$4,"CUMPLE","NO CUMPLE"))</f>
        <v>CUMPLE</v>
      </c>
      <c r="K6" s="345">
        <f t="shared" ref="K6:K8" si="1">IF(B6="","",C6)</f>
        <v>13843475019</v>
      </c>
      <c r="L6" s="345">
        <f t="shared" ref="L6:L8" si="2">IF(B6="","",D6)</f>
        <v>1418102009</v>
      </c>
      <c r="M6" s="345">
        <f>IF(B6="","",IF(K6="","",K6-L6))</f>
        <v>12425373010</v>
      </c>
      <c r="N6" s="346" t="str">
        <f>IF(B6="","",IF(M6="","NO CUMPLE",IF(M6&gt;$N$4*'[5]3.2.1 EXPERIENCIA GRAL'!$I$6,"CUMPLE","NO CUMPLE")))</f>
        <v>CUMPLE</v>
      </c>
    </row>
    <row r="7" spans="1:14" s="159" customFormat="1" ht="25.5" customHeight="1">
      <c r="A7" s="160" t="s">
        <v>5</v>
      </c>
      <c r="B7" s="161" t="str">
        <f>IF(ENTREGA!B8="","",ENTREGA!B8)</f>
        <v>LUIS ENRIQUE OYOLA QUINTERO</v>
      </c>
      <c r="C7" s="344">
        <v>1446185055</v>
      </c>
      <c r="D7" s="344">
        <v>104081714</v>
      </c>
      <c r="E7" s="345">
        <f t="shared" ref="E7:E8" si="3">IF(B7="","",IF(D7="",0,C7/D7))</f>
        <v>13.894708296214262</v>
      </c>
      <c r="F7" s="346" t="str">
        <f t="shared" ref="F7:F8" si="4">IF(B7="","",IF(E7="","NO CUMPLE",IF(E7&gt;=$F$4,"CUMPLE","NO CUMPLE")))</f>
        <v>CUMPLE</v>
      </c>
      <c r="G7" s="349">
        <v>189285274</v>
      </c>
      <c r="H7" s="349">
        <v>2007052055</v>
      </c>
      <c r="I7" s="350">
        <f t="shared" ref="I7:I8" si="5">IF(B7="","",IF(H7="","",G7/H7))</f>
        <v>9.4310097004434698E-2</v>
      </c>
      <c r="J7" s="346" t="str">
        <f t="shared" si="0"/>
        <v>CUMPLE</v>
      </c>
      <c r="K7" s="345">
        <f t="shared" si="1"/>
        <v>1446185055</v>
      </c>
      <c r="L7" s="345">
        <f t="shared" si="2"/>
        <v>104081714</v>
      </c>
      <c r="M7" s="345">
        <f t="shared" ref="M7:M8" si="6">IF(B7="","",IF(K7="","",K7-L7))</f>
        <v>1342103341</v>
      </c>
      <c r="N7" s="346" t="str">
        <f>IF(B7="","",IF(M7="","NO CUMPLE",IF(M7&gt;$N$4*'[5]3.2.1 EXPERIENCIA GRAL'!$I$6,"CUMPLE","NO CUMPLE")))</f>
        <v>CUMPLE</v>
      </c>
    </row>
    <row r="8" spans="1:14" s="159" customFormat="1" ht="25.5" customHeight="1">
      <c r="A8" s="160" t="s">
        <v>6</v>
      </c>
      <c r="B8" s="161" t="str">
        <f>IF(ENTREGA!B9="","",ENTREGA!B9)</f>
        <v/>
      </c>
      <c r="C8" s="344"/>
      <c r="D8" s="344"/>
      <c r="E8" s="345" t="str">
        <f t="shared" si="3"/>
        <v/>
      </c>
      <c r="F8" s="346" t="str">
        <f t="shared" si="4"/>
        <v/>
      </c>
      <c r="G8" s="349"/>
      <c r="H8" s="349"/>
      <c r="I8" s="350" t="str">
        <f t="shared" si="5"/>
        <v/>
      </c>
      <c r="J8" s="346" t="str">
        <f t="shared" si="0"/>
        <v/>
      </c>
      <c r="K8" s="345" t="str">
        <f t="shared" si="1"/>
        <v/>
      </c>
      <c r="L8" s="345" t="str">
        <f t="shared" si="2"/>
        <v/>
      </c>
      <c r="M8" s="345" t="str">
        <f t="shared" si="6"/>
        <v/>
      </c>
      <c r="N8" s="346" t="str">
        <f>IF(B8="","",IF(M8="","NO CUMPLE",IF(M8&gt;$N$4*'[5]3.2.1 EXPERIENCIA GRAL'!$I$6,"CUMPLE","NO CUMPLE")))</f>
        <v/>
      </c>
    </row>
  </sheetData>
  <sheetProtection algorithmName="SHA-512" hashValue="NddHHCuauK7dQiAYv3BQYILP4d6ltN9QZEdPO3+ofBSMOw7OKuqMUtGmQ9NmbU58LeiZ91LDNmO+feMgVmNzOA==" saltValue="VsmmHun34ft2waTS7m1njA==" spinCount="100000" sheet="1" selectLockedCells="1" selectUnlockedCells="1"/>
  <mergeCells count="9">
    <mergeCell ref="A1:N1"/>
    <mergeCell ref="G3:J3"/>
    <mergeCell ref="K3:N3"/>
    <mergeCell ref="A3:A5"/>
    <mergeCell ref="B3:B5"/>
    <mergeCell ref="C3:F3"/>
    <mergeCell ref="D4:E4"/>
    <mergeCell ref="H4:I4"/>
    <mergeCell ref="L4:M4"/>
  </mergeCells>
  <conditionalFormatting sqref="F6:F8">
    <cfRule type="cellIs" dxfId="2" priority="3" operator="equal">
      <formula>"NO CUMPLE"</formula>
    </cfRule>
  </conditionalFormatting>
  <conditionalFormatting sqref="J6:J8">
    <cfRule type="cellIs" dxfId="1" priority="2" operator="equal">
      <formula>"NO CUMPLE"</formula>
    </cfRule>
  </conditionalFormatting>
  <conditionalFormatting sqref="N6:N8">
    <cfRule type="cellIs" dxfId="0" priority="1" operator="equal">
      <formula>"NO CUMPLE"</formula>
    </cfRule>
  </conditionalFormatting>
  <printOptions horizontalCentered="1"/>
  <pageMargins left="0.59055118110236227" right="0.39370078740157483" top="0.39370078740157483" bottom="0.19685039370078741" header="0.31496062992125984" footer="0.31496062992125984"/>
  <pageSetup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5" zoomScaleNormal="85" zoomScaleSheetLayoutView="85" workbookViewId="0">
      <selection activeCell="D27" sqref="D27"/>
    </sheetView>
  </sheetViews>
  <sheetFormatPr baseColWidth="10" defaultColWidth="11.42578125" defaultRowHeight="12.75"/>
  <cols>
    <col min="1" max="1" width="8" style="3" customWidth="1"/>
    <col min="2" max="2" width="41" style="3" customWidth="1"/>
    <col min="3" max="5" width="42.28515625" style="3" customWidth="1"/>
    <col min="6" max="16384" width="11.42578125" style="3"/>
  </cols>
  <sheetData>
    <row r="1" spans="1:5" ht="28.5" customHeight="1">
      <c r="A1" s="457" t="s">
        <v>40</v>
      </c>
      <c r="B1" s="458"/>
      <c r="C1" s="458"/>
      <c r="D1" s="458"/>
      <c r="E1" s="458"/>
    </row>
    <row r="3" spans="1:5" ht="51">
      <c r="A3" s="5"/>
      <c r="B3" s="6" t="s">
        <v>39</v>
      </c>
      <c r="C3" s="4" t="s">
        <v>57</v>
      </c>
      <c r="D3" s="4" t="s">
        <v>471</v>
      </c>
      <c r="E3" s="4" t="s">
        <v>472</v>
      </c>
    </row>
    <row r="4" spans="1:5" ht="38.25" customHeight="1">
      <c r="A4" s="63" t="s">
        <v>4</v>
      </c>
      <c r="B4" s="64" t="str">
        <f>IF(ENTREGA!B7="","",ENTREGA!B7)</f>
        <v>MAURO VELEZ GÓMEZ</v>
      </c>
      <c r="C4" s="11" t="s">
        <v>473</v>
      </c>
      <c r="D4" s="11" t="s">
        <v>473</v>
      </c>
      <c r="E4" s="11" t="s">
        <v>473</v>
      </c>
    </row>
    <row r="5" spans="1:5" ht="38.25" customHeight="1">
      <c r="A5" s="63" t="s">
        <v>5</v>
      </c>
      <c r="B5" s="64" t="str">
        <f>IF(ENTREGA!B8="","",ENTREGA!B8)</f>
        <v>LUIS ENRIQUE OYOLA QUINTERO</v>
      </c>
      <c r="C5" s="11" t="s">
        <v>473</v>
      </c>
      <c r="D5" s="11" t="s">
        <v>473</v>
      </c>
      <c r="E5" s="11" t="s">
        <v>473</v>
      </c>
    </row>
    <row r="6" spans="1:5" ht="38.25" customHeight="1">
      <c r="A6" s="63" t="s">
        <v>6</v>
      </c>
      <c r="B6" s="64" t="str">
        <f>IF(ENTREGA!B9="","",ENTREGA!B9)</f>
        <v/>
      </c>
      <c r="C6" s="11"/>
      <c r="D6" s="11"/>
      <c r="E6" s="34"/>
    </row>
  </sheetData>
  <sheetProtection algorithmName="SHA-512" hashValue="qymwms8G54NX2pZW+4b/mSMQj6GRj4wzZlAQUNBQEoEG0oQayJ1XBOcGMHkVG2IflVvmVelCVCKNEyshxrgEfQ==" saltValue="pz93Ki2wKNGUAeOLvjKIyw==" spinCount="100000" sheet="1" objects="1" scenarios="1"/>
  <mergeCells count="1">
    <mergeCell ref="A1:E1"/>
  </mergeCells>
  <printOptions horizontalCentered="1"/>
  <pageMargins left="0.39370078740157483" right="0.39370078740157483" top="0.59055118110236227" bottom="0.39370078740157483" header="0.31496062992125984" footer="0.31496062992125984"/>
  <pageSetup scale="75"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zoomScaleNormal="100" workbookViewId="0">
      <selection activeCell="I16" sqref="I16"/>
    </sheetView>
  </sheetViews>
  <sheetFormatPr baseColWidth="10" defaultColWidth="11.42578125" defaultRowHeight="15"/>
  <cols>
    <col min="1" max="1" width="6.140625" style="124" customWidth="1"/>
    <col min="2" max="3" width="12.7109375" style="124" customWidth="1"/>
    <col min="4" max="4" width="11.140625" style="124" customWidth="1"/>
    <col min="5" max="5" width="10" style="124" customWidth="1"/>
    <col min="6" max="6" width="16.140625" style="124" customWidth="1"/>
    <col min="7" max="11" width="11.42578125" style="124" customWidth="1"/>
    <col min="12" max="13" width="9.42578125" style="124" customWidth="1"/>
    <col min="14" max="14" width="18.85546875" style="124" customWidth="1"/>
    <col min="15" max="15" width="11.7109375" style="124" customWidth="1"/>
    <col min="16" max="17" width="11.42578125" style="124"/>
    <col min="18" max="18" width="13.7109375" style="124" bestFit="1" customWidth="1"/>
    <col min="19" max="16384" width="11.42578125" style="124"/>
  </cols>
  <sheetData>
    <row r="1" spans="1:18" ht="49.5" customHeight="1">
      <c r="A1" s="466" t="str">
        <f>+ENTREGA!A1</f>
        <v>UNIVERSIDAD DE ANTIOQUIA</v>
      </c>
      <c r="B1" s="467"/>
      <c r="C1" s="467"/>
      <c r="D1" s="467"/>
      <c r="E1" s="467"/>
      <c r="F1" s="467"/>
      <c r="G1" s="467"/>
      <c r="H1" s="467"/>
      <c r="I1" s="467"/>
      <c r="J1" s="467"/>
      <c r="K1" s="467"/>
      <c r="L1" s="467"/>
      <c r="M1" s="467"/>
      <c r="N1" s="467"/>
      <c r="O1" s="468"/>
    </row>
    <row r="2" spans="1:18" ht="34.5" customHeight="1">
      <c r="A2" s="469" t="str">
        <f>+ENTREGA!A2</f>
        <v>Invitación Pública N° VA-210-2018</v>
      </c>
      <c r="B2" s="470"/>
      <c r="C2" s="470"/>
      <c r="D2" s="470"/>
      <c r="E2" s="470"/>
      <c r="F2" s="470"/>
      <c r="G2" s="470"/>
      <c r="H2" s="470"/>
      <c r="I2" s="470"/>
      <c r="J2" s="470"/>
      <c r="K2" s="470"/>
      <c r="L2" s="470"/>
      <c r="M2" s="470"/>
      <c r="N2" s="470"/>
      <c r="O2" s="471"/>
    </row>
    <row r="3" spans="1:18" ht="47.25" customHeight="1">
      <c r="A3" s="472" t="str">
        <f>+ENTREGA!A3</f>
        <v>OBJETO: "Ejecución de obras eléctricas, civiles e hidrosanitarias requeridas para el cambio de alimentadores eléctricos primarios en media tensión de las subestaciones eléctricas de los bloques 5 y 8"</v>
      </c>
      <c r="B3" s="473"/>
      <c r="C3" s="473"/>
      <c r="D3" s="473"/>
      <c r="E3" s="473"/>
      <c r="F3" s="473"/>
      <c r="G3" s="473"/>
      <c r="H3" s="473"/>
      <c r="I3" s="473"/>
      <c r="J3" s="473"/>
      <c r="K3" s="473"/>
      <c r="L3" s="473"/>
      <c r="M3" s="473"/>
      <c r="N3" s="473"/>
      <c r="O3" s="474"/>
    </row>
    <row r="4" spans="1:18" ht="26.25" customHeight="1">
      <c r="A4" s="475" t="s">
        <v>177</v>
      </c>
      <c r="B4" s="476"/>
      <c r="C4" s="476"/>
      <c r="D4" s="476"/>
      <c r="E4" s="476"/>
      <c r="F4" s="476"/>
      <c r="G4" s="476"/>
      <c r="H4" s="476"/>
      <c r="I4" s="476"/>
      <c r="J4" s="476"/>
      <c r="K4" s="476"/>
      <c r="L4" s="476"/>
      <c r="M4" s="476"/>
      <c r="N4" s="476"/>
      <c r="O4" s="477"/>
    </row>
    <row r="5" spans="1:18" ht="15.75" thickBot="1"/>
    <row r="6" spans="1:18" ht="15" customHeight="1">
      <c r="A6" s="481" t="s">
        <v>457</v>
      </c>
      <c r="B6" s="482"/>
      <c r="C6" s="483"/>
      <c r="D6" s="486" t="s">
        <v>34</v>
      </c>
      <c r="E6" s="487"/>
      <c r="F6" s="325">
        <v>3174.11</v>
      </c>
      <c r="G6" s="495" t="s">
        <v>91</v>
      </c>
      <c r="H6" s="496"/>
      <c r="I6" s="496"/>
      <c r="J6" s="496"/>
      <c r="K6" s="497"/>
      <c r="N6" s="135" t="s">
        <v>33</v>
      </c>
      <c r="O6" s="136">
        <f>+'3.2.1 EXPERIENCIA GRAL'!F6</f>
        <v>836143257</v>
      </c>
    </row>
    <row r="7" spans="1:18" ht="21.75" customHeight="1" thickBot="1">
      <c r="A7" s="327">
        <v>1</v>
      </c>
      <c r="B7" s="489" t="s">
        <v>458</v>
      </c>
      <c r="C7" s="490"/>
      <c r="D7" s="484" t="s">
        <v>89</v>
      </c>
      <c r="E7" s="485"/>
      <c r="F7" s="326">
        <v>43439</v>
      </c>
      <c r="G7" s="341">
        <f>IF(($F$6-TRUNC($F$6))&lt;=0.33,1,IF(($F$6-TRUNC($F$6))&lt;=0.66,2,IF(($F$6-TRUNC($F$6))&lt;=0.99,3,0)))</f>
        <v>1</v>
      </c>
      <c r="H7" s="464" t="str">
        <f>IF(G7=3,VLOOKUP(G7,$A$7:$B$9,2,FALSE),IF(G7=2,VLOOKUP(G7,$A$7:$B$9,2,FALSE),IF(G7=1,VLOOKUP(G7,$A$7:$B$9,2,FALSE),"NINGUNO")))</f>
        <v>Media aritmética</v>
      </c>
      <c r="I7" s="465"/>
      <c r="J7" s="339">
        <f>IF($H$7="Menor valor",ROUND(MIN(F13:F15),4),IF($H$7="Media aritmética alta",ROUND((MAX(F13:F15)+ROUND(SUM(F13:F15)/O7,2))/2,2),ROUND(SUM(F13:F15)/O7,2)))</f>
        <v>826358169</v>
      </c>
      <c r="K7" s="340">
        <f>IF($H$7="Menor valor",ROUND(MIN(G13:G15),4),IF($H$7="Media aritmética alta",ROUND((MAX(G13:G15)+ROUND(SUM(G13:G15)/O7,4))/2,4),ROUND(SUM(G13:G15)/O7,4)))</f>
        <v>0.23980000000000001</v>
      </c>
      <c r="N7" s="137" t="s">
        <v>461</v>
      </c>
      <c r="O7" s="138">
        <f>COUNT(F13:F15)</f>
        <v>1</v>
      </c>
    </row>
    <row r="8" spans="1:18" ht="21">
      <c r="A8" s="328">
        <v>2</v>
      </c>
      <c r="B8" s="491" t="s">
        <v>459</v>
      </c>
      <c r="C8" s="492"/>
      <c r="D8" s="330"/>
      <c r="E8" s="330"/>
      <c r="F8" s="331"/>
      <c r="G8" s="332"/>
      <c r="H8" s="333"/>
      <c r="I8" s="333"/>
      <c r="J8" s="334"/>
      <c r="K8" s="335"/>
      <c r="L8" s="336"/>
      <c r="M8" s="336"/>
      <c r="N8" s="337"/>
      <c r="O8" s="338"/>
    </row>
    <row r="9" spans="1:18" ht="21.75" thickBot="1">
      <c r="A9" s="329">
        <v>3</v>
      </c>
      <c r="B9" s="493" t="s">
        <v>460</v>
      </c>
      <c r="C9" s="494"/>
      <c r="D9" s="330"/>
      <c r="E9" s="330"/>
      <c r="F9" s="331"/>
      <c r="G9" s="332"/>
      <c r="H9" s="333"/>
      <c r="I9" s="333"/>
      <c r="J9" s="334"/>
      <c r="K9" s="335"/>
      <c r="L9" s="336"/>
      <c r="M9" s="336"/>
      <c r="N9" s="337"/>
      <c r="O9" s="338"/>
    </row>
    <row r="10" spans="1:18" ht="21" customHeight="1">
      <c r="D10" s="134"/>
      <c r="H10" s="488" t="s">
        <v>470</v>
      </c>
      <c r="I10" s="488"/>
      <c r="J10" s="488"/>
      <c r="K10" s="488"/>
      <c r="L10" s="359" t="s">
        <v>2</v>
      </c>
      <c r="M10" s="134"/>
    </row>
    <row r="11" spans="1:18" ht="15" customHeight="1">
      <c r="A11" s="139"/>
      <c r="B11" s="134"/>
      <c r="C11" s="139"/>
      <c r="D11" s="134"/>
      <c r="E11" s="140" t="s">
        <v>125</v>
      </c>
      <c r="F11" s="134"/>
      <c r="G11" s="134"/>
      <c r="H11" s="360">
        <v>100</v>
      </c>
      <c r="I11" s="360">
        <v>100</v>
      </c>
      <c r="J11" s="360">
        <v>100</v>
      </c>
      <c r="K11" s="360">
        <v>100</v>
      </c>
      <c r="L11" s="359">
        <f>+SUM(H11:K11)</f>
        <v>400</v>
      </c>
      <c r="M11" s="134"/>
    </row>
    <row r="12" spans="1:18" ht="34.5">
      <c r="A12" s="141" t="s">
        <v>36</v>
      </c>
      <c r="B12" s="478" t="s">
        <v>38</v>
      </c>
      <c r="C12" s="479"/>
      <c r="D12" s="480"/>
      <c r="E12" s="142" t="s">
        <v>126</v>
      </c>
      <c r="F12" s="141" t="s">
        <v>37</v>
      </c>
      <c r="G12" s="143" t="s">
        <v>116</v>
      </c>
      <c r="H12" s="143" t="s">
        <v>90</v>
      </c>
      <c r="I12" s="143" t="s">
        <v>113</v>
      </c>
      <c r="J12" s="143" t="s">
        <v>114</v>
      </c>
      <c r="K12" s="143" t="s">
        <v>115</v>
      </c>
      <c r="L12" s="143" t="s">
        <v>112</v>
      </c>
      <c r="M12" s="143" t="s">
        <v>35</v>
      </c>
      <c r="N12" s="463" t="s">
        <v>46</v>
      </c>
      <c r="O12" s="463"/>
    </row>
    <row r="13" spans="1:18" s="152" customFormat="1" ht="53.25" customHeight="1">
      <c r="A13" s="144">
        <v>1</v>
      </c>
      <c r="B13" s="459" t="str">
        <f>IF(ENTREGA!B7="","",ENTREGA!B7)</f>
        <v>MAURO VELEZ GÓMEZ</v>
      </c>
      <c r="C13" s="460"/>
      <c r="D13" s="461"/>
      <c r="E13" s="145" t="s">
        <v>530</v>
      </c>
      <c r="F13" s="146">
        <f>IF(E13="H",ROUND('Presupuesto Consolidado'!F164,0),"")</f>
        <v>826358169</v>
      </c>
      <c r="G13" s="147">
        <f>IF(E13="H",ROUND('Presupuesto Consolidado'!E164,4),"")</f>
        <v>0.23980000000000001</v>
      </c>
      <c r="H13" s="148">
        <f>IF(F13="","",IF($H$7="Menor valor",ROUND(($H$11*$J$7)/$F13,2),ROUND(IF($F13&lt;=$J$7,$H$11*(1-(($J$7-$F13)/$J$7)),$H$11*60%*(1-2*((ABS($J$7-$F13))/$J$7))),2)))</f>
        <v>100</v>
      </c>
      <c r="I13" s="148">
        <f>IF(G13="","",IF($H$7="Menor valor",ROUND(($I$11*$K$7)/$G13,2),ROUND(IF($G13&lt;=$K$7,$I$11*(1-(($K$7-$G13)/$K$7)),$I$11*60%*(1-2*((ABS($K$7-$G13))/$K$7))),2)))</f>
        <v>100</v>
      </c>
      <c r="J13" s="149">
        <f>+IF(F13="","",'Cálculo Pt3 y Pt4'!C139)</f>
        <v>100</v>
      </c>
      <c r="K13" s="149">
        <f>+IF(F13="","",'Cálculo Pt3 y Pt4'!C140)</f>
        <v>100</v>
      </c>
      <c r="L13" s="150">
        <f t="shared" ref="L13:L15" si="0">+SUM(H13:K13)</f>
        <v>400</v>
      </c>
      <c r="M13" s="151"/>
      <c r="N13" s="462"/>
      <c r="O13" s="462"/>
      <c r="Q13" s="153"/>
      <c r="R13" s="154"/>
    </row>
    <row r="14" spans="1:18" s="152" customFormat="1" ht="53.25" customHeight="1">
      <c r="A14" s="144">
        <v>2</v>
      </c>
      <c r="B14" s="459" t="str">
        <f>IF(ENTREGA!B8="","",ENTREGA!B8)</f>
        <v>LUIS ENRIQUE OYOLA QUINTERO</v>
      </c>
      <c r="C14" s="460"/>
      <c r="D14" s="461"/>
      <c r="E14" s="145" t="s">
        <v>474</v>
      </c>
      <c r="F14" s="146" t="str">
        <f>IF(E14="H",ROUND('Presupuesto Consolidado'!M164,0),"")</f>
        <v/>
      </c>
      <c r="G14" s="147" t="str">
        <f>IF(E14="H",ROUND('Presupuesto Consolidado'!L164,4),"")</f>
        <v/>
      </c>
      <c r="H14" s="148" t="str">
        <f>IF(F14="","",IF($H$7="Menor valor",ROUND(($H$11*$J$7)/$F14,2),ROUND(IF($F14&lt;=$J$7,$H$11*(1-(($J$7-$F14)/$J$7)),$H$11*60%*(1-2*((ABS($J$7-$F14))/$J$7))),2)))</f>
        <v/>
      </c>
      <c r="I14" s="148" t="str">
        <f t="shared" ref="I14:I15" si="1">IF(G14="","",IF($H$7="Menor valor",ROUND(($I$11*$K$7)/$G14,2),ROUND(IF($G14&lt;=$K$7,$I$11*(1-(($K$7-$G14)/$K$7)),$I$11*60%*(1-2*((ABS($K$7-$G14))/$K$7))),2)))</f>
        <v/>
      </c>
      <c r="J14" s="149" t="str">
        <f>+IF(F14="","",'Cálculo Pt3 y Pt4'!E139)</f>
        <v/>
      </c>
      <c r="K14" s="149" t="str">
        <f>+IF(F14="","",'Cálculo Pt3 y Pt4'!E140)</f>
        <v/>
      </c>
      <c r="L14" s="150">
        <f t="shared" si="0"/>
        <v>0</v>
      </c>
      <c r="M14" s="151"/>
      <c r="N14" s="462" t="s">
        <v>531</v>
      </c>
      <c r="O14" s="462"/>
    </row>
    <row r="15" spans="1:18" s="152" customFormat="1" ht="53.25" customHeight="1">
      <c r="A15" s="144">
        <v>3</v>
      </c>
      <c r="B15" s="459" t="str">
        <f>IF(ENTREGA!B9="","",ENTREGA!B9)</f>
        <v/>
      </c>
      <c r="C15" s="460"/>
      <c r="D15" s="461"/>
      <c r="E15" s="145"/>
      <c r="F15" s="146" t="str">
        <f>IF(E15="H",ROUND('Presupuesto Consolidado'!#REF!,0),"")</f>
        <v/>
      </c>
      <c r="G15" s="147" t="str">
        <f>IF(E15="H",ROUND('Presupuesto Consolidado'!#REF!,4),"")</f>
        <v/>
      </c>
      <c r="H15" s="148" t="str">
        <f t="shared" ref="H15" si="2">IF(F15="","",IF($H$7="Menor valor",ROUND(($H$11*$J$7)/$F15,2),ROUND(IF($F15&lt;=$J$7,$H$11*(1-(($J$7-$F15)/$J$7)),$H$11*60%*(1-2*((ABS($J$7-$F15))/$J$7))),2)))</f>
        <v/>
      </c>
      <c r="I15" s="148" t="str">
        <f t="shared" si="1"/>
        <v/>
      </c>
      <c r="J15" s="149" t="str">
        <f>+IF(F15="","",'Cálculo Pt3 y Pt4'!G139)</f>
        <v/>
      </c>
      <c r="K15" s="149" t="str">
        <f>+IF(F15="","",'Cálculo Pt3 y Pt4'!G140)</f>
        <v/>
      </c>
      <c r="L15" s="150">
        <f t="shared" si="0"/>
        <v>0</v>
      </c>
      <c r="M15" s="151"/>
      <c r="N15" s="462"/>
      <c r="O15" s="462"/>
    </row>
  </sheetData>
  <sheetProtection algorithmName="SHA-512" hashValue="4sLU0sGUkH5YRZ3VFfrGMbb38NHVUZUI5jTvq3YN7G8E8Q3aYLORKNcM/cFHZXPwDdAh3wkRshWUWz1rZxXUHA==" saltValue="MkcvI+5XIbGuss6/AemFEg==" spinCount="100000" sheet="1" formatCells="0" formatColumns="0" formatRows="0" insertColumns="0" insertRows="0" insertHyperlinks="0" deleteColumns="0" deleteRows="0" autoFilter="0" pivotTables="0"/>
  <mergeCells count="21">
    <mergeCell ref="H10:K10"/>
    <mergeCell ref="B7:C7"/>
    <mergeCell ref="B8:C8"/>
    <mergeCell ref="B9:C9"/>
    <mergeCell ref="G6:K6"/>
    <mergeCell ref="H7:I7"/>
    <mergeCell ref="A1:O1"/>
    <mergeCell ref="A2:O2"/>
    <mergeCell ref="A3:O3"/>
    <mergeCell ref="A4:O4"/>
    <mergeCell ref="B14:D14"/>
    <mergeCell ref="B15:D15"/>
    <mergeCell ref="B12:D12"/>
    <mergeCell ref="A6:C6"/>
    <mergeCell ref="D7:E7"/>
    <mergeCell ref="D6:E6"/>
    <mergeCell ref="B13:D13"/>
    <mergeCell ref="N12:O12"/>
    <mergeCell ref="N13:O13"/>
    <mergeCell ref="N14:O14"/>
    <mergeCell ref="N15:O15"/>
  </mergeCells>
  <printOptions horizontalCentered="1"/>
  <pageMargins left="0.39370078740157483" right="0.19685039370078741" top="0.59055118110236227" bottom="0.39370078740157483" header="0.31496062992125984" footer="0.31496062992125984"/>
  <pageSetup scale="76" fitToHeight="0"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0"/>
  <sheetViews>
    <sheetView topLeftCell="A73" zoomScale="85" zoomScaleNormal="85" workbookViewId="0">
      <selection activeCell="A8" sqref="A8"/>
    </sheetView>
  </sheetViews>
  <sheetFormatPr baseColWidth="10" defaultRowHeight="12.75"/>
  <cols>
    <col min="1" max="1" width="6.140625" style="125" customWidth="1"/>
    <col min="2" max="2" width="18.140625" style="125" customWidth="1"/>
    <col min="3" max="3" width="14.85546875" style="125" customWidth="1"/>
    <col min="4" max="4" width="6.140625" style="125" customWidth="1"/>
    <col min="5" max="5" width="14.85546875" style="125" customWidth="1"/>
    <col min="6" max="6" width="6.140625" style="125" customWidth="1"/>
    <col min="7" max="7" width="14.85546875" style="125" customWidth="1"/>
    <col min="8" max="8" width="6.140625" style="125" customWidth="1"/>
    <col min="9" max="9" width="14.85546875" style="125" customWidth="1"/>
    <col min="10" max="10" width="6.140625" style="125" customWidth="1"/>
    <col min="11" max="11" width="14.85546875" style="125" customWidth="1"/>
    <col min="12" max="12" width="6.140625" style="125" customWidth="1"/>
    <col min="13" max="13" width="14.85546875" style="125" customWidth="1"/>
    <col min="14" max="14" width="6.140625" style="125" customWidth="1"/>
    <col min="15" max="15" width="14.85546875" style="125" customWidth="1"/>
    <col min="16" max="16" width="6.140625" style="125" customWidth="1"/>
    <col min="17" max="17" width="14.85546875" style="125" customWidth="1"/>
    <col min="18" max="18" width="5.5703125" style="125" customWidth="1"/>
    <col min="19" max="19" width="14.85546875" style="125" customWidth="1"/>
    <col min="20" max="20" width="5.5703125" style="125" customWidth="1"/>
    <col min="21" max="21" width="14.85546875" style="125" customWidth="1"/>
    <col min="22" max="22" width="6.140625" style="125" customWidth="1"/>
    <col min="23" max="23" width="14.85546875" style="125" customWidth="1"/>
    <col min="24" max="24" width="5.5703125" style="125" customWidth="1"/>
    <col min="25" max="25" width="14.85546875" style="125" customWidth="1"/>
    <col min="26" max="26" width="6.140625" style="125" customWidth="1"/>
    <col min="27" max="27" width="2" style="125" bestFit="1" customWidth="1"/>
    <col min="28" max="16384" width="11.42578125" style="125"/>
  </cols>
  <sheetData>
    <row r="1" spans="1:28" s="124" customFormat="1" ht="19.5" customHeight="1">
      <c r="A1" s="475" t="s">
        <v>121</v>
      </c>
      <c r="B1" s="476"/>
      <c r="C1" s="476"/>
      <c r="D1" s="476"/>
      <c r="E1" s="476"/>
      <c r="F1" s="476"/>
      <c r="G1" s="476"/>
      <c r="H1" s="476"/>
      <c r="I1" s="476"/>
      <c r="J1" s="476"/>
      <c r="K1" s="476"/>
      <c r="L1" s="476"/>
      <c r="M1" s="476"/>
      <c r="N1" s="476"/>
      <c r="O1" s="476"/>
      <c r="P1" s="476"/>
      <c r="Q1" s="476"/>
      <c r="R1" s="476"/>
      <c r="S1" s="476"/>
      <c r="T1" s="476"/>
      <c r="U1" s="476"/>
      <c r="V1" s="476"/>
      <c r="W1" s="476"/>
      <c r="X1" s="476"/>
      <c r="Y1" s="476"/>
      <c r="Z1" s="476"/>
    </row>
    <row r="3" spans="1:28" ht="30" customHeight="1">
      <c r="A3" s="502" t="s">
        <v>117</v>
      </c>
      <c r="B3" s="502"/>
      <c r="E3" s="504" t="s">
        <v>122</v>
      </c>
      <c r="F3" s="504"/>
      <c r="G3" s="504" t="s">
        <v>123</v>
      </c>
      <c r="H3" s="504"/>
    </row>
    <row r="4" spans="1:28" ht="15">
      <c r="A4" s="505">
        <f>+SUM(AA8:AA136)</f>
        <v>128</v>
      </c>
      <c r="B4" s="505"/>
      <c r="E4" s="505">
        <f>+'10. EVALUACIÓN'!$J$11</f>
        <v>100</v>
      </c>
      <c r="F4" s="505"/>
      <c r="G4" s="505">
        <f>+'10. EVALUACIÓN'!$K$11</f>
        <v>100</v>
      </c>
      <c r="H4" s="505"/>
    </row>
    <row r="5" spans="1:28">
      <c r="A5" s="126"/>
      <c r="B5" s="126"/>
    </row>
    <row r="6" spans="1:28" s="128" customFormat="1" ht="21" customHeight="1">
      <c r="A6" s="506" t="s">
        <v>21</v>
      </c>
      <c r="B6" s="127" t="s">
        <v>124</v>
      </c>
      <c r="C6" s="503" t="str">
        <f>+ENTREGA!A7</f>
        <v>1</v>
      </c>
      <c r="D6" s="503"/>
      <c r="E6" s="503" t="str">
        <f>+ENTREGA!A8</f>
        <v>2</v>
      </c>
      <c r="F6" s="503"/>
      <c r="G6" s="503" t="str">
        <f>+ENTREGA!A9</f>
        <v>3</v>
      </c>
      <c r="H6" s="503"/>
      <c r="I6" s="503" t="e">
        <f>+ENTREGA!#REF!</f>
        <v>#REF!</v>
      </c>
      <c r="J6" s="503"/>
      <c r="K6" s="503" t="e">
        <f>+ENTREGA!#REF!</f>
        <v>#REF!</v>
      </c>
      <c r="L6" s="503"/>
      <c r="M6" s="503" t="e">
        <f>+ENTREGA!#REF!</f>
        <v>#REF!</v>
      </c>
      <c r="N6" s="503"/>
      <c r="O6" s="503" t="e">
        <f>+ENTREGA!#REF!</f>
        <v>#REF!</v>
      </c>
      <c r="P6" s="503"/>
      <c r="Q6" s="503" t="e">
        <f>+ENTREGA!#REF!</f>
        <v>#REF!</v>
      </c>
      <c r="R6" s="503"/>
      <c r="S6" s="503" t="e">
        <f>+ENTREGA!#REF!</f>
        <v>#REF!</v>
      </c>
      <c r="T6" s="503"/>
      <c r="U6" s="503" t="e">
        <f>+ENTREGA!#REF!</f>
        <v>#REF!</v>
      </c>
      <c r="V6" s="503"/>
      <c r="W6" s="503" t="e">
        <f>+ENTREGA!#REF!</f>
        <v>#REF!</v>
      </c>
      <c r="X6" s="503"/>
      <c r="Y6" s="503" t="e">
        <f>+ENTREGA!#REF!</f>
        <v>#REF!</v>
      </c>
      <c r="Z6" s="503"/>
    </row>
    <row r="7" spans="1:28" s="129" customFormat="1" ht="35.25" customHeight="1">
      <c r="A7" s="506"/>
      <c r="B7" s="199" t="str">
        <f>+'10. EVALUACIÓN'!H7</f>
        <v>Media aritmética</v>
      </c>
      <c r="C7" s="500" t="str">
        <f>IF('10. EVALUACIÓN'!E13="H","Habilitado","No habilitado")</f>
        <v>Habilitado</v>
      </c>
      <c r="D7" s="501"/>
      <c r="E7" s="500" t="str">
        <f>+IF('10. EVALUACIÓN'!E14="H","Habilitado","No habilitado")</f>
        <v>No habilitado</v>
      </c>
      <c r="F7" s="501"/>
      <c r="G7" s="500" t="str">
        <f>+IF('10. EVALUACIÓN'!E15="H","Habilitado","No habilitado")</f>
        <v>No habilitado</v>
      </c>
      <c r="H7" s="501"/>
      <c r="I7" s="500" t="e">
        <f>+IF('10. EVALUACIÓN'!#REF!="H","Habilitado","No habilitado")</f>
        <v>#REF!</v>
      </c>
      <c r="J7" s="501"/>
      <c r="K7" s="500" t="e">
        <f>+IF('10. EVALUACIÓN'!#REF!="H","Habilitado","No habilitado")</f>
        <v>#REF!</v>
      </c>
      <c r="L7" s="501"/>
      <c r="M7" s="500" t="e">
        <f>+IF('10. EVALUACIÓN'!#REF!="H","Habilitado","No habilitado")</f>
        <v>#REF!</v>
      </c>
      <c r="N7" s="501"/>
      <c r="O7" s="500" t="e">
        <f>+IF('10. EVALUACIÓN'!#REF!="H","Habilitado","No habilitado")</f>
        <v>#REF!</v>
      </c>
      <c r="P7" s="501"/>
      <c r="Q7" s="500" t="e">
        <f>+IF('10. EVALUACIÓN'!#REF!="H","Habilitado","No habilitado")</f>
        <v>#REF!</v>
      </c>
      <c r="R7" s="501"/>
      <c r="S7" s="500" t="e">
        <f>+IF('10. EVALUACIÓN'!#REF!="H","Habilitado","No habilitado")</f>
        <v>#REF!</v>
      </c>
      <c r="T7" s="501"/>
      <c r="U7" s="500" t="e">
        <f>+IF('10. EVALUACIÓN'!#REF!="H","Habilitado","No habilitado")</f>
        <v>#REF!</v>
      </c>
      <c r="V7" s="501"/>
      <c r="W7" s="500" t="e">
        <f>+IF('10. EVALUACIÓN'!#REF!="H","Habilitado","No habilitado")</f>
        <v>#REF!</v>
      </c>
      <c r="X7" s="501"/>
      <c r="Y7" s="500" t="e">
        <f>+IF('10. EVALUACIÓN'!#REF!="H","Habilitado","No habilitado")</f>
        <v>#REF!</v>
      </c>
      <c r="Z7" s="501"/>
    </row>
    <row r="8" spans="1:28" s="129" customFormat="1" ht="21" customHeight="1">
      <c r="A8" s="127" t="str">
        <f>+'Presupuesto Consolidado'!A12</f>
        <v>1.1.1</v>
      </c>
      <c r="B8" s="130">
        <f t="shared" ref="B8:B39" si="0">IF($B$7="Menor valor"=3,MIN(C8,E8,G8,I8,K8,M8,O8,Q8,S8,U8,W8,Y8),IF($B$7="Media aritmética alta",(MAX(C8,E8,G8,I8,K8,M8,O8,Q8,S8,U8,W8,Y8)+AVERAGE(C8,E8,G8,I8,K8,M8,O8,Q8,S8,U8,W8,Y8))/2,AVERAGE(C8,E8,G8,I8,K8,M8,O8,Q8,S8,U8,W8,Y8)))</f>
        <v>25000</v>
      </c>
      <c r="C8" s="131">
        <f>IF($C$7="Habilitado",ROUND('Presupuesto Consolidado'!E12,2),"")</f>
        <v>25000</v>
      </c>
      <c r="D8" s="132">
        <f>IF(C8="","",IF($B$7="Menor valor",($E$4/$A$4)*($B8/C8),IF(C8&lt;=$B8,($E$4/$A$4)*(1-(($B8-C8)/$B8)),($E$4*60%/$A$4)*(1-2*((ABS($B8-C8))/$B8)))))</f>
        <v>0.78125</v>
      </c>
      <c r="E8" s="131" t="str">
        <f>IF($E$7="Habilitado",ROUND('Presupuesto Consolidado'!L12,2),"")</f>
        <v/>
      </c>
      <c r="F8" s="132" t="str">
        <f>IF(E8="","",IF($B$7="Menor valor",($E$4/$A$4)*($B8/E8),IF(E8&lt;=$B8,($E$4/$A$4)*(1-(($B8-E8)/$B8)),($E$4*60%/$A$4)*(1-2*((ABS($B8-E8))/$B8)))))</f>
        <v/>
      </c>
      <c r="G8" s="131"/>
      <c r="H8" s="132" t="str">
        <f>IF(G8="","",IF($B$7="Menor valor",($E$4/$A$4)*($B8/G8),IF(G8&lt;=$B8,($E$4/$A$4)*(1-(($B8-G8)/$B8)),($E$4*60%/$A$4)*(1-2*((ABS($B8-G8))/$B8)))))</f>
        <v/>
      </c>
      <c r="I8" s="131"/>
      <c r="J8" s="132" t="str">
        <f>IF(I8="","",IF($B$7="Menor valor",($E$4/$A$4)*($B8/I8),IF(I8&lt;=$B8,($E$4/$A$4)*(1-(($B8-I8)/$B8)),($E$4*60%/$A$4)*(1-2*((ABS($B8-I8))/$B8)))))</f>
        <v/>
      </c>
      <c r="K8" s="131"/>
      <c r="L8" s="132" t="str">
        <f>IF(K8="","",IF($B$7="Menor valor",($E$4/$A$4)*($B8/K8),IF(K8&lt;=$B8,($E$4/$A$4)*(1-(($B8-K8)/$B8)),($E$4*60%/$A$4)*(1-2*((ABS($B8-K8))/$B8)))))</f>
        <v/>
      </c>
      <c r="M8" s="131"/>
      <c r="N8" s="132" t="str">
        <f>IF(M8="","",IF($B$7="Menor valor",($E$4/$A$4)*($B8/M8),IF(M8&lt;=$B8,($E$4/$A$4)*(1-(($B8-M8)/$B8)),($E$4*60%/$A$4)*(1-2*((ABS($B8-M8))/$B8)))))</f>
        <v/>
      </c>
      <c r="O8" s="131"/>
      <c r="P8" s="132" t="str">
        <f>IF(O8="","",IF($B$7="Menor valor",($E$4/$A$4)*($B8/O8),IF(O8&lt;=$B8,($E$4/$A$4)*(1-(($B8-O8)/$B8)),($E$4*60%/$A$4)*(1-2*((ABS($B8-O8))/$B8)))))</f>
        <v/>
      </c>
      <c r="Q8" s="131"/>
      <c r="R8" s="132" t="str">
        <f>IF(Q8="","",IF($B$7="Menor valor",($E$4/$A$4)*($B8/Q8),IF(Q8&lt;=$B8,($E$4/$A$4)*(1-(($B8-Q8)/$B8)),($E$4*60%/$A$4)*(1-2*((ABS($B8-Q8))/$B8)))))</f>
        <v/>
      </c>
      <c r="S8" s="131"/>
      <c r="T8" s="132" t="str">
        <f>IF(S8="","",IF($B$7="Menor valor",($E$4/$A$4)*($B8/S8),IF(S8&lt;=$B8,($E$4/$A$4)*(1-(($B8-S8)/$B8)),($E$4*60%/$A$4)*(1-2*((ABS($B8-S8))/$B8)))))</f>
        <v/>
      </c>
      <c r="U8" s="131"/>
      <c r="V8" s="132" t="str">
        <f>IF(U8="","",IF($B$7="Menor valor",($E$4/$A$4)*($B8/U8),IF(U8&lt;=$B8,($E$4/$A$4)*(1-(($B8-U8)/$B8)),($E$4*60%/$A$4)*(1-2*((ABS($B8-U8))/$B8)))))</f>
        <v/>
      </c>
      <c r="W8" s="131"/>
      <c r="X8" s="132" t="str">
        <f>IF(W8="","",IF($B$7="Menor valor",($E$4/$A$4)*($B8/W8),IF(W8&lt;=$B8,($E$4/$A$4)*(1-(($B8-W8)/$B8)),($E$4*60%/$A$4)*(1-2*((ABS($B8-W8))/$B8)))))</f>
        <v/>
      </c>
      <c r="Y8" s="131"/>
      <c r="Z8" s="132" t="str">
        <f>IF(Y8="","",IF($B$7="Menor valor",($E$4/$A$4)*($B8/Y8),IF(Y8&lt;=$B8,($E$4/$A$4)*(1-(($B8-Y8)/$B8)),($E$4*60%/$A$4)*(1-2*((ABS($B8-Y8))/$B8)))))</f>
        <v/>
      </c>
      <c r="AA8" s="129">
        <v>1</v>
      </c>
      <c r="AB8" s="200"/>
    </row>
    <row r="9" spans="1:28" s="129" customFormat="1" ht="21" customHeight="1">
      <c r="A9" s="204" t="str">
        <f>+'Presupuesto Consolidado'!A13</f>
        <v>1.1.2</v>
      </c>
      <c r="B9" s="130">
        <f t="shared" si="0"/>
        <v>75000</v>
      </c>
      <c r="C9" s="131">
        <f>IF($C$7="Habilitado",ROUND('Presupuesto Consolidado'!E13,2),"")</f>
        <v>75000</v>
      </c>
      <c r="D9" s="132">
        <f t="shared" ref="D9:F72" si="1">IF(C9="","",IF($B$7="Menor valor",($E$4/$A$4)*($B9/C9),IF(C9&lt;=$B9,($E$4/$A$4)*(1-(($B9-C9)/$B9)),($E$4*60%/$A$4)*(1-2*((ABS($B9-C9))/$B9)))))</f>
        <v>0.78125</v>
      </c>
      <c r="E9" s="131" t="str">
        <f>IF($E$7="Habilitado",ROUND('Presupuesto Consolidado'!L13,2),"")</f>
        <v/>
      </c>
      <c r="F9" s="132" t="str">
        <f t="shared" si="1"/>
        <v/>
      </c>
      <c r="G9" s="131"/>
      <c r="H9" s="132" t="str">
        <f t="shared" ref="H9" si="2">IF(G9="","",IF($B$7="Menor valor",($E$4/$A$4)*($B9/G9),IF(G9&lt;=$B9,($E$4/$A$4)*(1-(($B9-G9)/$B9)),($E$4*60%/$A$4)*(1-2*((ABS($B9-G9))/$B9)))))</f>
        <v/>
      </c>
      <c r="I9" s="131"/>
      <c r="J9" s="132" t="str">
        <f t="shared" ref="J9" si="3">IF(I9="","",IF($B$7="Menor valor",($E$4/$A$4)*($B9/I9),IF(I9&lt;=$B9,($E$4/$A$4)*(1-(($B9-I9)/$B9)),($E$4*60%/$A$4)*(1-2*((ABS($B9-I9))/$B9)))))</f>
        <v/>
      </c>
      <c r="K9" s="131"/>
      <c r="L9" s="132" t="str">
        <f t="shared" ref="L9" si="4">IF(K9="","",IF($B$7="Menor valor",($E$4/$A$4)*($B9/K9),IF(K9&lt;=$B9,($E$4/$A$4)*(1-(($B9-K9)/$B9)),($E$4*60%/$A$4)*(1-2*((ABS($B9-K9))/$B9)))))</f>
        <v/>
      </c>
      <c r="M9" s="131"/>
      <c r="N9" s="132" t="str">
        <f t="shared" ref="N9" si="5">IF(M9="","",IF($B$7="Menor valor",($E$4/$A$4)*($B9/M9),IF(M9&lt;=$B9,($E$4/$A$4)*(1-(($B9-M9)/$B9)),($E$4*60%/$A$4)*(1-2*((ABS($B9-M9))/$B9)))))</f>
        <v/>
      </c>
      <c r="O9" s="131"/>
      <c r="P9" s="132" t="str">
        <f t="shared" ref="P9" si="6">IF(O9="","",IF($B$7="Menor valor",($E$4/$A$4)*($B9/O9),IF(O9&lt;=$B9,($E$4/$A$4)*(1-(($B9-O9)/$B9)),($E$4*60%/$A$4)*(1-2*((ABS($B9-O9))/$B9)))))</f>
        <v/>
      </c>
      <c r="Q9" s="131"/>
      <c r="R9" s="132" t="str">
        <f t="shared" ref="R9" si="7">IF(Q9="","",IF($B$7="Menor valor",($E$4/$A$4)*($B9/Q9),IF(Q9&lt;=$B9,($E$4/$A$4)*(1-(($B9-Q9)/$B9)),($E$4*60%/$A$4)*(1-2*((ABS($B9-Q9))/$B9)))))</f>
        <v/>
      </c>
      <c r="S9" s="131"/>
      <c r="T9" s="132" t="str">
        <f t="shared" ref="T9" si="8">IF(S9="","",IF($B$7="Menor valor",($E$4/$A$4)*($B9/S9),IF(S9&lt;=$B9,($E$4/$A$4)*(1-(($B9-S9)/$B9)),($E$4*60%/$A$4)*(1-2*((ABS($B9-S9))/$B9)))))</f>
        <v/>
      </c>
      <c r="U9" s="131"/>
      <c r="V9" s="132" t="str">
        <f t="shared" ref="V9" si="9">IF(U9="","",IF($B$7="Menor valor",($E$4/$A$4)*($B9/U9),IF(U9&lt;=$B9,($E$4/$A$4)*(1-(($B9-U9)/$B9)),($E$4*60%/$A$4)*(1-2*((ABS($B9-U9))/$B9)))))</f>
        <v/>
      </c>
      <c r="W9" s="131"/>
      <c r="X9" s="132" t="str">
        <f t="shared" ref="X9" si="10">IF(W9="","",IF($B$7="Menor valor",($E$4/$A$4)*($B9/W9),IF(W9&lt;=$B9,($E$4/$A$4)*(1-(($B9-W9)/$B9)),($E$4*60%/$A$4)*(1-2*((ABS($B9-W9))/$B9)))))</f>
        <v/>
      </c>
      <c r="Y9" s="131"/>
      <c r="Z9" s="132" t="str">
        <f t="shared" ref="Z9" si="11">IF(Y9="","",IF($B$7="Menor valor",($E$4/$A$4)*($B9/Y9),IF(Y9&lt;=$B9,($E$4/$A$4)*(1-(($B9-Y9)/$B9)),($E$4*60%/$A$4)*(1-2*((ABS($B9-Y9))/$B9)))))</f>
        <v/>
      </c>
      <c r="AA9" s="129">
        <v>1</v>
      </c>
      <c r="AB9" s="201"/>
    </row>
    <row r="10" spans="1:28" s="129" customFormat="1" ht="21" customHeight="1">
      <c r="A10" s="204" t="str">
        <f>+'Presupuesto Consolidado'!A14</f>
        <v>1.1.3</v>
      </c>
      <c r="B10" s="130">
        <f t="shared" si="0"/>
        <v>80000</v>
      </c>
      <c r="C10" s="131">
        <f>IF($C$7="Habilitado",ROUND('Presupuesto Consolidado'!E14,2),"")</f>
        <v>80000</v>
      </c>
      <c r="D10" s="132">
        <f t="shared" si="1"/>
        <v>0.78125</v>
      </c>
      <c r="E10" s="131" t="str">
        <f>IF($E$7="Habilitado",ROUND('Presupuesto Consolidado'!L14,2),"")</f>
        <v/>
      </c>
      <c r="F10" s="132" t="str">
        <f t="shared" si="1"/>
        <v/>
      </c>
      <c r="G10" s="131"/>
      <c r="H10" s="132" t="str">
        <f t="shared" ref="H10" si="12">IF(G10="","",IF($B$7="Menor valor",($E$4/$A$4)*($B10/G10),IF(G10&lt;=$B10,($E$4/$A$4)*(1-(($B10-G10)/$B10)),($E$4*60%/$A$4)*(1-2*((ABS($B10-G10))/$B10)))))</f>
        <v/>
      </c>
      <c r="I10" s="131"/>
      <c r="J10" s="132" t="str">
        <f t="shared" ref="J10" si="13">IF(I10="","",IF($B$7="Menor valor",($E$4/$A$4)*($B10/I10),IF(I10&lt;=$B10,($E$4/$A$4)*(1-(($B10-I10)/$B10)),($E$4*60%/$A$4)*(1-2*((ABS($B10-I10))/$B10)))))</f>
        <v/>
      </c>
      <c r="K10" s="131"/>
      <c r="L10" s="132" t="str">
        <f t="shared" ref="L10" si="14">IF(K10="","",IF($B$7="Menor valor",($E$4/$A$4)*($B10/K10),IF(K10&lt;=$B10,($E$4/$A$4)*(1-(($B10-K10)/$B10)),($E$4*60%/$A$4)*(1-2*((ABS($B10-K10))/$B10)))))</f>
        <v/>
      </c>
      <c r="M10" s="131"/>
      <c r="N10" s="132" t="str">
        <f t="shared" ref="N10" si="15">IF(M10="","",IF($B$7="Menor valor",($E$4/$A$4)*($B10/M10),IF(M10&lt;=$B10,($E$4/$A$4)*(1-(($B10-M10)/$B10)),($E$4*60%/$A$4)*(1-2*((ABS($B10-M10))/$B10)))))</f>
        <v/>
      </c>
      <c r="O10" s="131"/>
      <c r="P10" s="132" t="str">
        <f t="shared" ref="P10" si="16">IF(O10="","",IF($B$7="Menor valor",($E$4/$A$4)*($B10/O10),IF(O10&lt;=$B10,($E$4/$A$4)*(1-(($B10-O10)/$B10)),($E$4*60%/$A$4)*(1-2*((ABS($B10-O10))/$B10)))))</f>
        <v/>
      </c>
      <c r="Q10" s="131"/>
      <c r="R10" s="132" t="str">
        <f t="shared" ref="R10" si="17">IF(Q10="","",IF($B$7="Menor valor",($E$4/$A$4)*($B10/Q10),IF(Q10&lt;=$B10,($E$4/$A$4)*(1-(($B10-Q10)/$B10)),($E$4*60%/$A$4)*(1-2*((ABS($B10-Q10))/$B10)))))</f>
        <v/>
      </c>
      <c r="S10" s="131"/>
      <c r="T10" s="132" t="str">
        <f t="shared" ref="T10" si="18">IF(S10="","",IF($B$7="Menor valor",($E$4/$A$4)*($B10/S10),IF(S10&lt;=$B10,($E$4/$A$4)*(1-(($B10-S10)/$B10)),($E$4*60%/$A$4)*(1-2*((ABS($B10-S10))/$B10)))))</f>
        <v/>
      </c>
      <c r="U10" s="131"/>
      <c r="V10" s="132" t="str">
        <f t="shared" ref="V10" si="19">IF(U10="","",IF($B$7="Menor valor",($E$4/$A$4)*($B10/U10),IF(U10&lt;=$B10,($E$4/$A$4)*(1-(($B10-U10)/$B10)),($E$4*60%/$A$4)*(1-2*((ABS($B10-U10))/$B10)))))</f>
        <v/>
      </c>
      <c r="W10" s="131"/>
      <c r="X10" s="132" t="str">
        <f t="shared" ref="X10" si="20">IF(W10="","",IF($B$7="Menor valor",($E$4/$A$4)*($B10/W10),IF(W10&lt;=$B10,($E$4/$A$4)*(1-(($B10-W10)/$B10)),($E$4*60%/$A$4)*(1-2*((ABS($B10-W10))/$B10)))))</f>
        <v/>
      </c>
      <c r="Y10" s="131"/>
      <c r="Z10" s="132" t="str">
        <f t="shared" ref="Z10" si="21">IF(Y10="","",IF($B$7="Menor valor",($E$4/$A$4)*($B10/Y10),IF(Y10&lt;=$B10,($E$4/$A$4)*(1-(($B10-Y10)/$B10)),($E$4*60%/$A$4)*(1-2*((ABS($B10-Y10))/$B10)))))</f>
        <v/>
      </c>
      <c r="AA10" s="129">
        <v>1</v>
      </c>
    </row>
    <row r="11" spans="1:28" s="129" customFormat="1" ht="21" customHeight="1">
      <c r="A11" s="204" t="str">
        <f>+'Presupuesto Consolidado'!A16</f>
        <v>1.2.1</v>
      </c>
      <c r="B11" s="130">
        <f t="shared" si="0"/>
        <v>80000</v>
      </c>
      <c r="C11" s="131">
        <f>IF($C$7="Habilitado",ROUND('Presupuesto Consolidado'!E16,2),"")</f>
        <v>80000</v>
      </c>
      <c r="D11" s="132">
        <f t="shared" si="1"/>
        <v>0.78125</v>
      </c>
      <c r="E11" s="131" t="str">
        <f>IF($E$7="Habilitado",ROUND('Presupuesto Consolidado'!L16,2),"")</f>
        <v/>
      </c>
      <c r="F11" s="132" t="str">
        <f t="shared" si="1"/>
        <v/>
      </c>
      <c r="G11" s="131"/>
      <c r="H11" s="132" t="str">
        <f t="shared" ref="H11" si="22">IF(G11="","",IF($B$7="Menor valor",($E$4/$A$4)*($B11/G11),IF(G11&lt;=$B11,($E$4/$A$4)*(1-(($B11-G11)/$B11)),($E$4*60%/$A$4)*(1-2*((ABS($B11-G11))/$B11)))))</f>
        <v/>
      </c>
      <c r="I11" s="131"/>
      <c r="J11" s="132" t="str">
        <f t="shared" ref="J11" si="23">IF(I11="","",IF($B$7="Menor valor",($E$4/$A$4)*($B11/I11),IF(I11&lt;=$B11,($E$4/$A$4)*(1-(($B11-I11)/$B11)),($E$4*60%/$A$4)*(1-2*((ABS($B11-I11))/$B11)))))</f>
        <v/>
      </c>
      <c r="K11" s="131"/>
      <c r="L11" s="132" t="str">
        <f t="shared" ref="L11" si="24">IF(K11="","",IF($B$7="Menor valor",($E$4/$A$4)*($B11/K11),IF(K11&lt;=$B11,($E$4/$A$4)*(1-(($B11-K11)/$B11)),($E$4*60%/$A$4)*(1-2*((ABS($B11-K11))/$B11)))))</f>
        <v/>
      </c>
      <c r="M11" s="131"/>
      <c r="N11" s="132" t="str">
        <f t="shared" ref="N11" si="25">IF(M11="","",IF($B$7="Menor valor",($E$4/$A$4)*($B11/M11),IF(M11&lt;=$B11,($E$4/$A$4)*(1-(($B11-M11)/$B11)),($E$4*60%/$A$4)*(1-2*((ABS($B11-M11))/$B11)))))</f>
        <v/>
      </c>
      <c r="O11" s="131"/>
      <c r="P11" s="132" t="str">
        <f t="shared" ref="P11" si="26">IF(O11="","",IF($B$7="Menor valor",($E$4/$A$4)*($B11/O11),IF(O11&lt;=$B11,($E$4/$A$4)*(1-(($B11-O11)/$B11)),($E$4*60%/$A$4)*(1-2*((ABS($B11-O11))/$B11)))))</f>
        <v/>
      </c>
      <c r="Q11" s="131"/>
      <c r="R11" s="132" t="str">
        <f t="shared" ref="R11" si="27">IF(Q11="","",IF($B$7="Menor valor",($E$4/$A$4)*($B11/Q11),IF(Q11&lt;=$B11,($E$4/$A$4)*(1-(($B11-Q11)/$B11)),($E$4*60%/$A$4)*(1-2*((ABS($B11-Q11))/$B11)))))</f>
        <v/>
      </c>
      <c r="S11" s="131"/>
      <c r="T11" s="132" t="str">
        <f t="shared" ref="T11" si="28">IF(S11="","",IF($B$7="Menor valor",($E$4/$A$4)*($B11/S11),IF(S11&lt;=$B11,($E$4/$A$4)*(1-(($B11-S11)/$B11)),($E$4*60%/$A$4)*(1-2*((ABS($B11-S11))/$B11)))))</f>
        <v/>
      </c>
      <c r="U11" s="131"/>
      <c r="V11" s="132" t="str">
        <f t="shared" ref="V11" si="29">IF(U11="","",IF($B$7="Menor valor",($E$4/$A$4)*($B11/U11),IF(U11&lt;=$B11,($E$4/$A$4)*(1-(($B11-U11)/$B11)),($E$4*60%/$A$4)*(1-2*((ABS($B11-U11))/$B11)))))</f>
        <v/>
      </c>
      <c r="W11" s="131"/>
      <c r="X11" s="132" t="str">
        <f t="shared" ref="X11" si="30">IF(W11="","",IF($B$7="Menor valor",($E$4/$A$4)*($B11/W11),IF(W11&lt;=$B11,($E$4/$A$4)*(1-(($B11-W11)/$B11)),($E$4*60%/$A$4)*(1-2*((ABS($B11-W11))/$B11)))))</f>
        <v/>
      </c>
      <c r="Y11" s="131"/>
      <c r="Z11" s="132" t="str">
        <f t="shared" ref="Z11" si="31">IF(Y11="","",IF($B$7="Menor valor",($E$4/$A$4)*($B11/Y11),IF(Y11&lt;=$B11,($E$4/$A$4)*(1-(($B11-Y11)/$B11)),($E$4*60%/$A$4)*(1-2*((ABS($B11-Y11))/$B11)))))</f>
        <v/>
      </c>
      <c r="AA11" s="129">
        <v>1</v>
      </c>
    </row>
    <row r="12" spans="1:28" s="129" customFormat="1" ht="21" customHeight="1">
      <c r="A12" s="204" t="str">
        <f>+'Presupuesto Consolidado'!A18</f>
        <v>1.3.1</v>
      </c>
      <c r="B12" s="130">
        <f t="shared" si="0"/>
        <v>45000</v>
      </c>
      <c r="C12" s="131">
        <f>IF($C$7="Habilitado",ROUND('Presupuesto Consolidado'!E18,2),"")</f>
        <v>45000</v>
      </c>
      <c r="D12" s="132">
        <f t="shared" si="1"/>
        <v>0.78125</v>
      </c>
      <c r="E12" s="131" t="str">
        <f>IF($E$7="Habilitado",ROUND('Presupuesto Consolidado'!L18,2),"")</f>
        <v/>
      </c>
      <c r="F12" s="132" t="str">
        <f t="shared" si="1"/>
        <v/>
      </c>
      <c r="G12" s="131"/>
      <c r="H12" s="132" t="str">
        <f t="shared" ref="H12" si="32">IF(G12="","",IF($B$7="Menor valor",($E$4/$A$4)*($B12/G12),IF(G12&lt;=$B12,($E$4/$A$4)*(1-(($B12-G12)/$B12)),($E$4*60%/$A$4)*(1-2*((ABS($B12-G12))/$B12)))))</f>
        <v/>
      </c>
      <c r="I12" s="131"/>
      <c r="J12" s="132" t="str">
        <f t="shared" ref="J12" si="33">IF(I12="","",IF($B$7="Menor valor",($E$4/$A$4)*($B12/I12),IF(I12&lt;=$B12,($E$4/$A$4)*(1-(($B12-I12)/$B12)),($E$4*60%/$A$4)*(1-2*((ABS($B12-I12))/$B12)))))</f>
        <v/>
      </c>
      <c r="K12" s="131"/>
      <c r="L12" s="132" t="str">
        <f t="shared" ref="L12" si="34">IF(K12="","",IF($B$7="Menor valor",($E$4/$A$4)*($B12/K12),IF(K12&lt;=$B12,($E$4/$A$4)*(1-(($B12-K12)/$B12)),($E$4*60%/$A$4)*(1-2*((ABS($B12-K12))/$B12)))))</f>
        <v/>
      </c>
      <c r="M12" s="131"/>
      <c r="N12" s="132" t="str">
        <f t="shared" ref="N12" si="35">IF(M12="","",IF($B$7="Menor valor",($E$4/$A$4)*($B12/M12),IF(M12&lt;=$B12,($E$4/$A$4)*(1-(($B12-M12)/$B12)),($E$4*60%/$A$4)*(1-2*((ABS($B12-M12))/$B12)))))</f>
        <v/>
      </c>
      <c r="O12" s="131"/>
      <c r="P12" s="132" t="str">
        <f t="shared" ref="P12" si="36">IF(O12="","",IF($B$7="Menor valor",($E$4/$A$4)*($B12/O12),IF(O12&lt;=$B12,($E$4/$A$4)*(1-(($B12-O12)/$B12)),($E$4*60%/$A$4)*(1-2*((ABS($B12-O12))/$B12)))))</f>
        <v/>
      </c>
      <c r="Q12" s="131"/>
      <c r="R12" s="132" t="str">
        <f t="shared" ref="R12" si="37">IF(Q12="","",IF($B$7="Menor valor",($E$4/$A$4)*($B12/Q12),IF(Q12&lt;=$B12,($E$4/$A$4)*(1-(($B12-Q12)/$B12)),($E$4*60%/$A$4)*(1-2*((ABS($B12-Q12))/$B12)))))</f>
        <v/>
      </c>
      <c r="S12" s="131"/>
      <c r="T12" s="132" t="str">
        <f t="shared" ref="T12" si="38">IF(S12="","",IF($B$7="Menor valor",($E$4/$A$4)*($B12/S12),IF(S12&lt;=$B12,($E$4/$A$4)*(1-(($B12-S12)/$B12)),($E$4*60%/$A$4)*(1-2*((ABS($B12-S12))/$B12)))))</f>
        <v/>
      </c>
      <c r="U12" s="131"/>
      <c r="V12" s="132" t="str">
        <f t="shared" ref="V12" si="39">IF(U12="","",IF($B$7="Menor valor",($E$4/$A$4)*($B12/U12),IF(U12&lt;=$B12,($E$4/$A$4)*(1-(($B12-U12)/$B12)),($E$4*60%/$A$4)*(1-2*((ABS($B12-U12))/$B12)))))</f>
        <v/>
      </c>
      <c r="W12" s="131"/>
      <c r="X12" s="132" t="str">
        <f t="shared" ref="X12" si="40">IF(W12="","",IF($B$7="Menor valor",($E$4/$A$4)*($B12/W12),IF(W12&lt;=$B12,($E$4/$A$4)*(1-(($B12-W12)/$B12)),($E$4*60%/$A$4)*(1-2*((ABS($B12-W12))/$B12)))))</f>
        <v/>
      </c>
      <c r="Y12" s="131"/>
      <c r="Z12" s="132" t="str">
        <f t="shared" ref="Z12" si="41">IF(Y12="","",IF($B$7="Menor valor",($E$4/$A$4)*($B12/Y12),IF(Y12&lt;=$B12,($E$4/$A$4)*(1-(($B12-Y12)/$B12)),($E$4*60%/$A$4)*(1-2*((ABS($B12-Y12))/$B12)))))</f>
        <v/>
      </c>
      <c r="AA12" s="129">
        <v>1</v>
      </c>
    </row>
    <row r="13" spans="1:28" s="129" customFormat="1" ht="21" customHeight="1">
      <c r="A13" s="204" t="str">
        <f>+'Presupuesto Consolidado'!A19</f>
        <v>1.3.2</v>
      </c>
      <c r="B13" s="130">
        <f t="shared" si="0"/>
        <v>180000</v>
      </c>
      <c r="C13" s="131">
        <f>IF($C$7="Habilitado",ROUND('Presupuesto Consolidado'!E19,2),"")</f>
        <v>180000</v>
      </c>
      <c r="D13" s="132">
        <f t="shared" si="1"/>
        <v>0.78125</v>
      </c>
      <c r="E13" s="131" t="str">
        <f>IF($E$7="Habilitado",ROUND('Presupuesto Consolidado'!L19,2),"")</f>
        <v/>
      </c>
      <c r="F13" s="132" t="str">
        <f t="shared" si="1"/>
        <v/>
      </c>
      <c r="G13" s="131"/>
      <c r="H13" s="132" t="str">
        <f t="shared" ref="H13" si="42">IF(G13="","",IF($B$7="Menor valor",($E$4/$A$4)*($B13/G13),IF(G13&lt;=$B13,($E$4/$A$4)*(1-(($B13-G13)/$B13)),($E$4*60%/$A$4)*(1-2*((ABS($B13-G13))/$B13)))))</f>
        <v/>
      </c>
      <c r="I13" s="131"/>
      <c r="J13" s="132" t="str">
        <f t="shared" ref="J13" si="43">IF(I13="","",IF($B$7="Menor valor",($E$4/$A$4)*($B13/I13),IF(I13&lt;=$B13,($E$4/$A$4)*(1-(($B13-I13)/$B13)),($E$4*60%/$A$4)*(1-2*((ABS($B13-I13))/$B13)))))</f>
        <v/>
      </c>
      <c r="K13" s="131"/>
      <c r="L13" s="132" t="str">
        <f t="shared" ref="L13" si="44">IF(K13="","",IF($B$7="Menor valor",($E$4/$A$4)*($B13/K13),IF(K13&lt;=$B13,($E$4/$A$4)*(1-(($B13-K13)/$B13)),($E$4*60%/$A$4)*(1-2*((ABS($B13-K13))/$B13)))))</f>
        <v/>
      </c>
      <c r="M13" s="131"/>
      <c r="N13" s="132" t="str">
        <f t="shared" ref="N13" si="45">IF(M13="","",IF($B$7="Menor valor",($E$4/$A$4)*($B13/M13),IF(M13&lt;=$B13,($E$4/$A$4)*(1-(($B13-M13)/$B13)),($E$4*60%/$A$4)*(1-2*((ABS($B13-M13))/$B13)))))</f>
        <v/>
      </c>
      <c r="O13" s="131"/>
      <c r="P13" s="132" t="str">
        <f t="shared" ref="P13" si="46">IF(O13="","",IF($B$7="Menor valor",($E$4/$A$4)*($B13/O13),IF(O13&lt;=$B13,($E$4/$A$4)*(1-(($B13-O13)/$B13)),($E$4*60%/$A$4)*(1-2*((ABS($B13-O13))/$B13)))))</f>
        <v/>
      </c>
      <c r="Q13" s="131"/>
      <c r="R13" s="132" t="str">
        <f t="shared" ref="R13" si="47">IF(Q13="","",IF($B$7="Menor valor",($E$4/$A$4)*($B13/Q13),IF(Q13&lt;=$B13,($E$4/$A$4)*(1-(($B13-Q13)/$B13)),($E$4*60%/$A$4)*(1-2*((ABS($B13-Q13))/$B13)))))</f>
        <v/>
      </c>
      <c r="S13" s="131"/>
      <c r="T13" s="132" t="str">
        <f t="shared" ref="T13" si="48">IF(S13="","",IF($B$7="Menor valor",($E$4/$A$4)*($B13/S13),IF(S13&lt;=$B13,($E$4/$A$4)*(1-(($B13-S13)/$B13)),($E$4*60%/$A$4)*(1-2*((ABS($B13-S13))/$B13)))))</f>
        <v/>
      </c>
      <c r="U13" s="131"/>
      <c r="V13" s="132" t="str">
        <f t="shared" ref="V13" si="49">IF(U13="","",IF($B$7="Menor valor",($E$4/$A$4)*($B13/U13),IF(U13&lt;=$B13,($E$4/$A$4)*(1-(($B13-U13)/$B13)),($E$4*60%/$A$4)*(1-2*((ABS($B13-U13))/$B13)))))</f>
        <v/>
      </c>
      <c r="W13" s="131"/>
      <c r="X13" s="132" t="str">
        <f t="shared" ref="X13" si="50">IF(W13="","",IF($B$7="Menor valor",($E$4/$A$4)*($B13/W13),IF(W13&lt;=$B13,($E$4/$A$4)*(1-(($B13-W13)/$B13)),($E$4*60%/$A$4)*(1-2*((ABS($B13-W13))/$B13)))))</f>
        <v/>
      </c>
      <c r="Y13" s="131"/>
      <c r="Z13" s="132" t="str">
        <f t="shared" ref="Z13" si="51">IF(Y13="","",IF($B$7="Menor valor",($E$4/$A$4)*($B13/Y13),IF(Y13&lt;=$B13,($E$4/$A$4)*(1-(($B13-Y13)/$B13)),($E$4*60%/$A$4)*(1-2*((ABS($B13-Y13))/$B13)))))</f>
        <v/>
      </c>
      <c r="AA13" s="129">
        <v>1</v>
      </c>
    </row>
    <row r="14" spans="1:28" s="129" customFormat="1" ht="21" customHeight="1">
      <c r="A14" s="204" t="str">
        <f>+'Presupuesto Consolidado'!A21</f>
        <v>1.4.1</v>
      </c>
      <c r="B14" s="130">
        <f t="shared" si="0"/>
        <v>160000</v>
      </c>
      <c r="C14" s="131">
        <f>IF($C$7="Habilitado",ROUND('Presupuesto Consolidado'!E21,2),"")</f>
        <v>160000</v>
      </c>
      <c r="D14" s="132">
        <f t="shared" si="1"/>
        <v>0.78125</v>
      </c>
      <c r="E14" s="131" t="str">
        <f>IF($E$7="Habilitado",ROUND('Presupuesto Consolidado'!L21,2),"")</f>
        <v/>
      </c>
      <c r="F14" s="132" t="str">
        <f t="shared" si="1"/>
        <v/>
      </c>
      <c r="G14" s="131"/>
      <c r="H14" s="132" t="str">
        <f t="shared" ref="H14" si="52">IF(G14="","",IF($B$7="Menor valor",($E$4/$A$4)*($B14/G14),IF(G14&lt;=$B14,($E$4/$A$4)*(1-(($B14-G14)/$B14)),($E$4*60%/$A$4)*(1-2*((ABS($B14-G14))/$B14)))))</f>
        <v/>
      </c>
      <c r="I14" s="131"/>
      <c r="J14" s="132" t="str">
        <f t="shared" ref="J14" si="53">IF(I14="","",IF($B$7="Menor valor",($E$4/$A$4)*($B14/I14),IF(I14&lt;=$B14,($E$4/$A$4)*(1-(($B14-I14)/$B14)),($E$4*60%/$A$4)*(1-2*((ABS($B14-I14))/$B14)))))</f>
        <v/>
      </c>
      <c r="K14" s="131"/>
      <c r="L14" s="132" t="str">
        <f t="shared" ref="L14" si="54">IF(K14="","",IF($B$7="Menor valor",($E$4/$A$4)*($B14/K14),IF(K14&lt;=$B14,($E$4/$A$4)*(1-(($B14-K14)/$B14)),($E$4*60%/$A$4)*(1-2*((ABS($B14-K14))/$B14)))))</f>
        <v/>
      </c>
      <c r="M14" s="131"/>
      <c r="N14" s="132" t="str">
        <f t="shared" ref="N14" si="55">IF(M14="","",IF($B$7="Menor valor",($E$4/$A$4)*($B14/M14),IF(M14&lt;=$B14,($E$4/$A$4)*(1-(($B14-M14)/$B14)),($E$4*60%/$A$4)*(1-2*((ABS($B14-M14))/$B14)))))</f>
        <v/>
      </c>
      <c r="O14" s="131"/>
      <c r="P14" s="132" t="str">
        <f t="shared" ref="P14" si="56">IF(O14="","",IF($B$7="Menor valor",($E$4/$A$4)*($B14/O14),IF(O14&lt;=$B14,($E$4/$A$4)*(1-(($B14-O14)/$B14)),($E$4*60%/$A$4)*(1-2*((ABS($B14-O14))/$B14)))))</f>
        <v/>
      </c>
      <c r="Q14" s="131"/>
      <c r="R14" s="132" t="str">
        <f t="shared" ref="R14" si="57">IF(Q14="","",IF($B$7="Menor valor",($E$4/$A$4)*($B14/Q14),IF(Q14&lt;=$B14,($E$4/$A$4)*(1-(($B14-Q14)/$B14)),($E$4*60%/$A$4)*(1-2*((ABS($B14-Q14))/$B14)))))</f>
        <v/>
      </c>
      <c r="S14" s="131"/>
      <c r="T14" s="132" t="str">
        <f t="shared" ref="T14" si="58">IF(S14="","",IF($B$7="Menor valor",($E$4/$A$4)*($B14/S14),IF(S14&lt;=$B14,($E$4/$A$4)*(1-(($B14-S14)/$B14)),($E$4*60%/$A$4)*(1-2*((ABS($B14-S14))/$B14)))))</f>
        <v/>
      </c>
      <c r="U14" s="131"/>
      <c r="V14" s="132" t="str">
        <f t="shared" ref="V14" si="59">IF(U14="","",IF($B$7="Menor valor",($E$4/$A$4)*($B14/U14),IF(U14&lt;=$B14,($E$4/$A$4)*(1-(($B14-U14)/$B14)),($E$4*60%/$A$4)*(1-2*((ABS($B14-U14))/$B14)))))</f>
        <v/>
      </c>
      <c r="W14" s="131"/>
      <c r="X14" s="132" t="str">
        <f t="shared" ref="X14" si="60">IF(W14="","",IF($B$7="Menor valor",($E$4/$A$4)*($B14/W14),IF(W14&lt;=$B14,($E$4/$A$4)*(1-(($B14-W14)/$B14)),($E$4*60%/$A$4)*(1-2*((ABS($B14-W14))/$B14)))))</f>
        <v/>
      </c>
      <c r="Y14" s="131"/>
      <c r="Z14" s="132" t="str">
        <f t="shared" ref="Z14" si="61">IF(Y14="","",IF($B$7="Menor valor",($E$4/$A$4)*($B14/Y14),IF(Y14&lt;=$B14,($E$4/$A$4)*(1-(($B14-Y14)/$B14)),($E$4*60%/$A$4)*(1-2*((ABS($B14-Y14))/$B14)))))</f>
        <v/>
      </c>
      <c r="AA14" s="129">
        <v>1</v>
      </c>
    </row>
    <row r="15" spans="1:28" s="129" customFormat="1" ht="21" customHeight="1">
      <c r="A15" s="204" t="str">
        <f>+'Presupuesto Consolidado'!A22</f>
        <v>1.4.2</v>
      </c>
      <c r="B15" s="130">
        <f t="shared" si="0"/>
        <v>200000</v>
      </c>
      <c r="C15" s="131">
        <f>IF($C$7="Habilitado",ROUND('Presupuesto Consolidado'!E22,2),"")</f>
        <v>200000</v>
      </c>
      <c r="D15" s="132">
        <f t="shared" si="1"/>
        <v>0.78125</v>
      </c>
      <c r="E15" s="131" t="str">
        <f>IF($E$7="Habilitado",ROUND('Presupuesto Consolidado'!L22,2),"")</f>
        <v/>
      </c>
      <c r="F15" s="132" t="str">
        <f t="shared" si="1"/>
        <v/>
      </c>
      <c r="G15" s="131"/>
      <c r="H15" s="132" t="str">
        <f t="shared" ref="H15" si="62">IF(G15="","",IF($B$7="Menor valor",($E$4/$A$4)*($B15/G15),IF(G15&lt;=$B15,($E$4/$A$4)*(1-(($B15-G15)/$B15)),($E$4*60%/$A$4)*(1-2*((ABS($B15-G15))/$B15)))))</f>
        <v/>
      </c>
      <c r="I15" s="131"/>
      <c r="J15" s="132" t="str">
        <f t="shared" ref="J15" si="63">IF(I15="","",IF($B$7="Menor valor",($E$4/$A$4)*($B15/I15),IF(I15&lt;=$B15,($E$4/$A$4)*(1-(($B15-I15)/$B15)),($E$4*60%/$A$4)*(1-2*((ABS($B15-I15))/$B15)))))</f>
        <v/>
      </c>
      <c r="K15" s="131"/>
      <c r="L15" s="132" t="str">
        <f t="shared" ref="L15" si="64">IF(K15="","",IF($B$7="Menor valor",($E$4/$A$4)*($B15/K15),IF(K15&lt;=$B15,($E$4/$A$4)*(1-(($B15-K15)/$B15)),($E$4*60%/$A$4)*(1-2*((ABS($B15-K15))/$B15)))))</f>
        <v/>
      </c>
      <c r="M15" s="131"/>
      <c r="N15" s="132" t="str">
        <f t="shared" ref="N15" si="65">IF(M15="","",IF($B$7="Menor valor",($E$4/$A$4)*($B15/M15),IF(M15&lt;=$B15,($E$4/$A$4)*(1-(($B15-M15)/$B15)),($E$4*60%/$A$4)*(1-2*((ABS($B15-M15))/$B15)))))</f>
        <v/>
      </c>
      <c r="O15" s="131"/>
      <c r="P15" s="132" t="str">
        <f t="shared" ref="P15" si="66">IF(O15="","",IF($B$7="Menor valor",($E$4/$A$4)*($B15/O15),IF(O15&lt;=$B15,($E$4/$A$4)*(1-(($B15-O15)/$B15)),($E$4*60%/$A$4)*(1-2*((ABS($B15-O15))/$B15)))))</f>
        <v/>
      </c>
      <c r="Q15" s="131"/>
      <c r="R15" s="132" t="str">
        <f t="shared" ref="R15" si="67">IF(Q15="","",IF($B$7="Menor valor",($E$4/$A$4)*($B15/Q15),IF(Q15&lt;=$B15,($E$4/$A$4)*(1-(($B15-Q15)/$B15)),($E$4*60%/$A$4)*(1-2*((ABS($B15-Q15))/$B15)))))</f>
        <v/>
      </c>
      <c r="S15" s="131"/>
      <c r="T15" s="132" t="str">
        <f t="shared" ref="T15" si="68">IF(S15="","",IF($B$7="Menor valor",($E$4/$A$4)*($B15/S15),IF(S15&lt;=$B15,($E$4/$A$4)*(1-(($B15-S15)/$B15)),($E$4*60%/$A$4)*(1-2*((ABS($B15-S15))/$B15)))))</f>
        <v/>
      </c>
      <c r="U15" s="131"/>
      <c r="V15" s="132" t="str">
        <f t="shared" ref="V15" si="69">IF(U15="","",IF($B$7="Menor valor",($E$4/$A$4)*($B15/U15),IF(U15&lt;=$B15,($E$4/$A$4)*(1-(($B15-U15)/$B15)),($E$4*60%/$A$4)*(1-2*((ABS($B15-U15))/$B15)))))</f>
        <v/>
      </c>
      <c r="W15" s="131"/>
      <c r="X15" s="132" t="str">
        <f t="shared" ref="X15" si="70">IF(W15="","",IF($B$7="Menor valor",($E$4/$A$4)*($B15/W15),IF(W15&lt;=$B15,($E$4/$A$4)*(1-(($B15-W15)/$B15)),($E$4*60%/$A$4)*(1-2*((ABS($B15-W15))/$B15)))))</f>
        <v/>
      </c>
      <c r="Y15" s="131"/>
      <c r="Z15" s="132" t="str">
        <f t="shared" ref="Z15" si="71">IF(Y15="","",IF($B$7="Menor valor",($E$4/$A$4)*($B15/Y15),IF(Y15&lt;=$B15,($E$4/$A$4)*(1-(($B15-Y15)/$B15)),($E$4*60%/$A$4)*(1-2*((ABS($B15-Y15))/$B15)))))</f>
        <v/>
      </c>
      <c r="AA15" s="129">
        <v>1</v>
      </c>
    </row>
    <row r="16" spans="1:28" s="129" customFormat="1" ht="21" customHeight="1">
      <c r="A16" s="204" t="str">
        <f>+'Presupuesto Consolidado'!A23</f>
        <v>1.4.3</v>
      </c>
      <c r="B16" s="130">
        <f t="shared" si="0"/>
        <v>120000</v>
      </c>
      <c r="C16" s="131">
        <f>IF($C$7="Habilitado",ROUND('Presupuesto Consolidado'!E23,2),"")</f>
        <v>120000</v>
      </c>
      <c r="D16" s="132">
        <f t="shared" si="1"/>
        <v>0.78125</v>
      </c>
      <c r="E16" s="131" t="str">
        <f>IF($E$7="Habilitado",ROUND('Presupuesto Consolidado'!L23,2),"")</f>
        <v/>
      </c>
      <c r="F16" s="132" t="str">
        <f t="shared" si="1"/>
        <v/>
      </c>
      <c r="G16" s="131"/>
      <c r="H16" s="132" t="str">
        <f t="shared" ref="H16" si="72">IF(G16="","",IF($B$7="Menor valor",($E$4/$A$4)*($B16/G16),IF(G16&lt;=$B16,($E$4/$A$4)*(1-(($B16-G16)/$B16)),($E$4*60%/$A$4)*(1-2*((ABS($B16-G16))/$B16)))))</f>
        <v/>
      </c>
      <c r="I16" s="131"/>
      <c r="J16" s="132" t="str">
        <f t="shared" ref="J16" si="73">IF(I16="","",IF($B$7="Menor valor",($E$4/$A$4)*($B16/I16),IF(I16&lt;=$B16,($E$4/$A$4)*(1-(($B16-I16)/$B16)),($E$4*60%/$A$4)*(1-2*((ABS($B16-I16))/$B16)))))</f>
        <v/>
      </c>
      <c r="K16" s="131"/>
      <c r="L16" s="132" t="str">
        <f t="shared" ref="L16" si="74">IF(K16="","",IF($B$7="Menor valor",($E$4/$A$4)*($B16/K16),IF(K16&lt;=$B16,($E$4/$A$4)*(1-(($B16-K16)/$B16)),($E$4*60%/$A$4)*(1-2*((ABS($B16-K16))/$B16)))))</f>
        <v/>
      </c>
      <c r="M16" s="131"/>
      <c r="N16" s="132" t="str">
        <f t="shared" ref="N16" si="75">IF(M16="","",IF($B$7="Menor valor",($E$4/$A$4)*($B16/M16),IF(M16&lt;=$B16,($E$4/$A$4)*(1-(($B16-M16)/$B16)),($E$4*60%/$A$4)*(1-2*((ABS($B16-M16))/$B16)))))</f>
        <v/>
      </c>
      <c r="O16" s="131"/>
      <c r="P16" s="132" t="str">
        <f t="shared" ref="P16" si="76">IF(O16="","",IF($B$7="Menor valor",($E$4/$A$4)*($B16/O16),IF(O16&lt;=$B16,($E$4/$A$4)*(1-(($B16-O16)/$B16)),($E$4*60%/$A$4)*(1-2*((ABS($B16-O16))/$B16)))))</f>
        <v/>
      </c>
      <c r="Q16" s="131"/>
      <c r="R16" s="132" t="str">
        <f t="shared" ref="R16" si="77">IF(Q16="","",IF($B$7="Menor valor",($E$4/$A$4)*($B16/Q16),IF(Q16&lt;=$B16,($E$4/$A$4)*(1-(($B16-Q16)/$B16)),($E$4*60%/$A$4)*(1-2*((ABS($B16-Q16))/$B16)))))</f>
        <v/>
      </c>
      <c r="S16" s="131"/>
      <c r="T16" s="132" t="str">
        <f t="shared" ref="T16" si="78">IF(S16="","",IF($B$7="Menor valor",($E$4/$A$4)*($B16/S16),IF(S16&lt;=$B16,($E$4/$A$4)*(1-(($B16-S16)/$B16)),($E$4*60%/$A$4)*(1-2*((ABS($B16-S16))/$B16)))))</f>
        <v/>
      </c>
      <c r="U16" s="131"/>
      <c r="V16" s="132" t="str">
        <f t="shared" ref="V16" si="79">IF(U16="","",IF($B$7="Menor valor",($E$4/$A$4)*($B16/U16),IF(U16&lt;=$B16,($E$4/$A$4)*(1-(($B16-U16)/$B16)),($E$4*60%/$A$4)*(1-2*((ABS($B16-U16))/$B16)))))</f>
        <v/>
      </c>
      <c r="W16" s="131"/>
      <c r="X16" s="132" t="str">
        <f t="shared" ref="X16" si="80">IF(W16="","",IF($B$7="Menor valor",($E$4/$A$4)*($B16/W16),IF(W16&lt;=$B16,($E$4/$A$4)*(1-(($B16-W16)/$B16)),($E$4*60%/$A$4)*(1-2*((ABS($B16-W16))/$B16)))))</f>
        <v/>
      </c>
      <c r="Y16" s="131"/>
      <c r="Z16" s="132" t="str">
        <f t="shared" ref="Z16" si="81">IF(Y16="","",IF($B$7="Menor valor",($E$4/$A$4)*($B16/Y16),IF(Y16&lt;=$B16,($E$4/$A$4)*(1-(($B16-Y16)/$B16)),($E$4*60%/$A$4)*(1-2*((ABS($B16-Y16))/$B16)))))</f>
        <v/>
      </c>
      <c r="AA16" s="129">
        <v>1</v>
      </c>
    </row>
    <row r="17" spans="1:27" s="129" customFormat="1" ht="21" customHeight="1">
      <c r="A17" s="204" t="str">
        <f>+'Presupuesto Consolidado'!A25</f>
        <v>1.5.1</v>
      </c>
      <c r="B17" s="130">
        <f t="shared" si="0"/>
        <v>12500</v>
      </c>
      <c r="C17" s="131">
        <f>IF($C$7="Habilitado",ROUND('Presupuesto Consolidado'!E25,2),"")</f>
        <v>12500</v>
      </c>
      <c r="D17" s="132">
        <f t="shared" si="1"/>
        <v>0.78125</v>
      </c>
      <c r="E17" s="131" t="str">
        <f>IF($E$7="Habilitado",ROUND('Presupuesto Consolidado'!L25,2),"")</f>
        <v/>
      </c>
      <c r="F17" s="132" t="str">
        <f t="shared" si="1"/>
        <v/>
      </c>
      <c r="G17" s="131"/>
      <c r="H17" s="132" t="str">
        <f t="shared" ref="H17" si="82">IF(G17="","",IF($B$7="Menor valor",($E$4/$A$4)*($B17/G17),IF(G17&lt;=$B17,($E$4/$A$4)*(1-(($B17-G17)/$B17)),($E$4*60%/$A$4)*(1-2*((ABS($B17-G17))/$B17)))))</f>
        <v/>
      </c>
      <c r="I17" s="131"/>
      <c r="J17" s="132" t="str">
        <f t="shared" ref="J17" si="83">IF(I17="","",IF($B$7="Menor valor",($E$4/$A$4)*($B17/I17),IF(I17&lt;=$B17,($E$4/$A$4)*(1-(($B17-I17)/$B17)),($E$4*60%/$A$4)*(1-2*((ABS($B17-I17))/$B17)))))</f>
        <v/>
      </c>
      <c r="K17" s="131"/>
      <c r="L17" s="132" t="str">
        <f t="shared" ref="L17" si="84">IF(K17="","",IF($B$7="Menor valor",($E$4/$A$4)*($B17/K17),IF(K17&lt;=$B17,($E$4/$A$4)*(1-(($B17-K17)/$B17)),($E$4*60%/$A$4)*(1-2*((ABS($B17-K17))/$B17)))))</f>
        <v/>
      </c>
      <c r="M17" s="131"/>
      <c r="N17" s="132" t="str">
        <f t="shared" ref="N17" si="85">IF(M17="","",IF($B$7="Menor valor",($E$4/$A$4)*($B17/M17),IF(M17&lt;=$B17,($E$4/$A$4)*(1-(($B17-M17)/$B17)),($E$4*60%/$A$4)*(1-2*((ABS($B17-M17))/$B17)))))</f>
        <v/>
      </c>
      <c r="O17" s="131"/>
      <c r="P17" s="132" t="str">
        <f t="shared" ref="P17" si="86">IF(O17="","",IF($B$7="Menor valor",($E$4/$A$4)*($B17/O17),IF(O17&lt;=$B17,($E$4/$A$4)*(1-(($B17-O17)/$B17)),($E$4*60%/$A$4)*(1-2*((ABS($B17-O17))/$B17)))))</f>
        <v/>
      </c>
      <c r="Q17" s="131"/>
      <c r="R17" s="132" t="str">
        <f t="shared" ref="R17" si="87">IF(Q17="","",IF($B$7="Menor valor",($E$4/$A$4)*($B17/Q17),IF(Q17&lt;=$B17,($E$4/$A$4)*(1-(($B17-Q17)/$B17)),($E$4*60%/$A$4)*(1-2*((ABS($B17-Q17))/$B17)))))</f>
        <v/>
      </c>
      <c r="S17" s="131"/>
      <c r="T17" s="132" t="str">
        <f t="shared" ref="T17" si="88">IF(S17="","",IF($B$7="Menor valor",($E$4/$A$4)*($B17/S17),IF(S17&lt;=$B17,($E$4/$A$4)*(1-(($B17-S17)/$B17)),($E$4*60%/$A$4)*(1-2*((ABS($B17-S17))/$B17)))))</f>
        <v/>
      </c>
      <c r="U17" s="131"/>
      <c r="V17" s="132" t="str">
        <f t="shared" ref="V17" si="89">IF(U17="","",IF($B$7="Menor valor",($E$4/$A$4)*($B17/U17),IF(U17&lt;=$B17,($E$4/$A$4)*(1-(($B17-U17)/$B17)),($E$4*60%/$A$4)*(1-2*((ABS($B17-U17))/$B17)))))</f>
        <v/>
      </c>
      <c r="W17" s="131"/>
      <c r="X17" s="132" t="str">
        <f t="shared" ref="X17" si="90">IF(W17="","",IF($B$7="Menor valor",($E$4/$A$4)*($B17/W17),IF(W17&lt;=$B17,($E$4/$A$4)*(1-(($B17-W17)/$B17)),($E$4*60%/$A$4)*(1-2*((ABS($B17-W17))/$B17)))))</f>
        <v/>
      </c>
      <c r="Y17" s="131"/>
      <c r="Z17" s="132" t="str">
        <f t="shared" ref="Z17" si="91">IF(Y17="","",IF($B$7="Menor valor",($E$4/$A$4)*($B17/Y17),IF(Y17&lt;=$B17,($E$4/$A$4)*(1-(($B17-Y17)/$B17)),($E$4*60%/$A$4)*(1-2*((ABS($B17-Y17))/$B17)))))</f>
        <v/>
      </c>
      <c r="AA17" s="129">
        <v>1</v>
      </c>
    </row>
    <row r="18" spans="1:27" s="129" customFormat="1" ht="21" customHeight="1">
      <c r="A18" s="204" t="str">
        <f>+'Presupuesto Consolidado'!A26</f>
        <v>1.5.2</v>
      </c>
      <c r="B18" s="130">
        <f t="shared" si="0"/>
        <v>18000</v>
      </c>
      <c r="C18" s="131">
        <f>IF($C$7="Habilitado",ROUND('Presupuesto Consolidado'!E26,2),"")</f>
        <v>18000</v>
      </c>
      <c r="D18" s="132">
        <f t="shared" si="1"/>
        <v>0.78125</v>
      </c>
      <c r="E18" s="131" t="str">
        <f>IF($E$7="Habilitado",ROUND('Presupuesto Consolidado'!L26,2),"")</f>
        <v/>
      </c>
      <c r="F18" s="132" t="str">
        <f t="shared" si="1"/>
        <v/>
      </c>
      <c r="G18" s="131"/>
      <c r="H18" s="132" t="str">
        <f t="shared" ref="H18" si="92">IF(G18="","",IF($B$7="Menor valor",($E$4/$A$4)*($B18/G18),IF(G18&lt;=$B18,($E$4/$A$4)*(1-(($B18-G18)/$B18)),($E$4*60%/$A$4)*(1-2*((ABS($B18-G18))/$B18)))))</f>
        <v/>
      </c>
      <c r="I18" s="131"/>
      <c r="J18" s="132" t="str">
        <f t="shared" ref="J18" si="93">IF(I18="","",IF($B$7="Menor valor",($E$4/$A$4)*($B18/I18),IF(I18&lt;=$B18,($E$4/$A$4)*(1-(($B18-I18)/$B18)),($E$4*60%/$A$4)*(1-2*((ABS($B18-I18))/$B18)))))</f>
        <v/>
      </c>
      <c r="K18" s="131"/>
      <c r="L18" s="132" t="str">
        <f t="shared" ref="L18" si="94">IF(K18="","",IF($B$7="Menor valor",($E$4/$A$4)*($B18/K18),IF(K18&lt;=$B18,($E$4/$A$4)*(1-(($B18-K18)/$B18)),($E$4*60%/$A$4)*(1-2*((ABS($B18-K18))/$B18)))))</f>
        <v/>
      </c>
      <c r="M18" s="131"/>
      <c r="N18" s="132" t="str">
        <f t="shared" ref="N18" si="95">IF(M18="","",IF($B$7="Menor valor",($E$4/$A$4)*($B18/M18),IF(M18&lt;=$B18,($E$4/$A$4)*(1-(($B18-M18)/$B18)),($E$4*60%/$A$4)*(1-2*((ABS($B18-M18))/$B18)))))</f>
        <v/>
      </c>
      <c r="O18" s="131"/>
      <c r="P18" s="132" t="str">
        <f t="shared" ref="P18" si="96">IF(O18="","",IF($B$7="Menor valor",($E$4/$A$4)*($B18/O18),IF(O18&lt;=$B18,($E$4/$A$4)*(1-(($B18-O18)/$B18)),($E$4*60%/$A$4)*(1-2*((ABS($B18-O18))/$B18)))))</f>
        <v/>
      </c>
      <c r="Q18" s="131"/>
      <c r="R18" s="132" t="str">
        <f t="shared" ref="R18" si="97">IF(Q18="","",IF($B$7="Menor valor",($E$4/$A$4)*($B18/Q18),IF(Q18&lt;=$B18,($E$4/$A$4)*(1-(($B18-Q18)/$B18)),($E$4*60%/$A$4)*(1-2*((ABS($B18-Q18))/$B18)))))</f>
        <v/>
      </c>
      <c r="S18" s="131"/>
      <c r="T18" s="132" t="str">
        <f t="shared" ref="T18" si="98">IF(S18="","",IF($B$7="Menor valor",($E$4/$A$4)*($B18/S18),IF(S18&lt;=$B18,($E$4/$A$4)*(1-(($B18-S18)/$B18)),($E$4*60%/$A$4)*(1-2*((ABS($B18-S18))/$B18)))))</f>
        <v/>
      </c>
      <c r="U18" s="131"/>
      <c r="V18" s="132" t="str">
        <f t="shared" ref="V18" si="99">IF(U18="","",IF($B$7="Menor valor",($E$4/$A$4)*($B18/U18),IF(U18&lt;=$B18,($E$4/$A$4)*(1-(($B18-U18)/$B18)),($E$4*60%/$A$4)*(1-2*((ABS($B18-U18))/$B18)))))</f>
        <v/>
      </c>
      <c r="W18" s="131"/>
      <c r="X18" s="132" t="str">
        <f t="shared" ref="X18" si="100">IF(W18="","",IF($B$7="Menor valor",($E$4/$A$4)*($B18/W18),IF(W18&lt;=$B18,($E$4/$A$4)*(1-(($B18-W18)/$B18)),($E$4*60%/$A$4)*(1-2*((ABS($B18-W18))/$B18)))))</f>
        <v/>
      </c>
      <c r="Y18" s="131"/>
      <c r="Z18" s="132" t="str">
        <f t="shared" ref="Z18" si="101">IF(Y18="","",IF($B$7="Menor valor",($E$4/$A$4)*($B18/Y18),IF(Y18&lt;=$B18,($E$4/$A$4)*(1-(($B18-Y18)/$B18)),($E$4*60%/$A$4)*(1-2*((ABS($B18-Y18))/$B18)))))</f>
        <v/>
      </c>
      <c r="AA18" s="129">
        <v>1</v>
      </c>
    </row>
    <row r="19" spans="1:27" s="129" customFormat="1" ht="21" customHeight="1">
      <c r="A19" s="204" t="str">
        <f>+'Presupuesto Consolidado'!A28</f>
        <v>1.6.1</v>
      </c>
      <c r="B19" s="130">
        <f t="shared" si="0"/>
        <v>130000</v>
      </c>
      <c r="C19" s="131">
        <f>IF($C$7="Habilitado",ROUND('Presupuesto Consolidado'!E28,2),"")</f>
        <v>130000</v>
      </c>
      <c r="D19" s="132">
        <f t="shared" si="1"/>
        <v>0.78125</v>
      </c>
      <c r="E19" s="131" t="str">
        <f>IF($E$7="Habilitado",ROUND('Presupuesto Consolidado'!L28,2),"")</f>
        <v/>
      </c>
      <c r="F19" s="132" t="str">
        <f t="shared" si="1"/>
        <v/>
      </c>
      <c r="G19" s="131"/>
      <c r="H19" s="132" t="str">
        <f t="shared" ref="H19" si="102">IF(G19="","",IF($B$7="Menor valor",($E$4/$A$4)*($B19/G19),IF(G19&lt;=$B19,($E$4/$A$4)*(1-(($B19-G19)/$B19)),($E$4*60%/$A$4)*(1-2*((ABS($B19-G19))/$B19)))))</f>
        <v/>
      </c>
      <c r="I19" s="131"/>
      <c r="J19" s="132" t="str">
        <f t="shared" ref="J19" si="103">IF(I19="","",IF($B$7="Menor valor",($E$4/$A$4)*($B19/I19),IF(I19&lt;=$B19,($E$4/$A$4)*(1-(($B19-I19)/$B19)),($E$4*60%/$A$4)*(1-2*((ABS($B19-I19))/$B19)))))</f>
        <v/>
      </c>
      <c r="K19" s="131"/>
      <c r="L19" s="132" t="str">
        <f t="shared" ref="L19" si="104">IF(K19="","",IF($B$7="Menor valor",($E$4/$A$4)*($B19/K19),IF(K19&lt;=$B19,($E$4/$A$4)*(1-(($B19-K19)/$B19)),($E$4*60%/$A$4)*(1-2*((ABS($B19-K19))/$B19)))))</f>
        <v/>
      </c>
      <c r="M19" s="131"/>
      <c r="N19" s="132" t="str">
        <f t="shared" ref="N19" si="105">IF(M19="","",IF($B$7="Menor valor",($E$4/$A$4)*($B19/M19),IF(M19&lt;=$B19,($E$4/$A$4)*(1-(($B19-M19)/$B19)),($E$4*60%/$A$4)*(1-2*((ABS($B19-M19))/$B19)))))</f>
        <v/>
      </c>
      <c r="O19" s="131"/>
      <c r="P19" s="132" t="str">
        <f t="shared" ref="P19" si="106">IF(O19="","",IF($B$7="Menor valor",($E$4/$A$4)*($B19/O19),IF(O19&lt;=$B19,($E$4/$A$4)*(1-(($B19-O19)/$B19)),($E$4*60%/$A$4)*(1-2*((ABS($B19-O19))/$B19)))))</f>
        <v/>
      </c>
      <c r="Q19" s="131"/>
      <c r="R19" s="132" t="str">
        <f t="shared" ref="R19" si="107">IF(Q19="","",IF($B$7="Menor valor",($E$4/$A$4)*($B19/Q19),IF(Q19&lt;=$B19,($E$4/$A$4)*(1-(($B19-Q19)/$B19)),($E$4*60%/$A$4)*(1-2*((ABS($B19-Q19))/$B19)))))</f>
        <v/>
      </c>
      <c r="S19" s="131"/>
      <c r="T19" s="132" t="str">
        <f t="shared" ref="T19" si="108">IF(S19="","",IF($B$7="Menor valor",($E$4/$A$4)*($B19/S19),IF(S19&lt;=$B19,($E$4/$A$4)*(1-(($B19-S19)/$B19)),($E$4*60%/$A$4)*(1-2*((ABS($B19-S19))/$B19)))))</f>
        <v/>
      </c>
      <c r="U19" s="131"/>
      <c r="V19" s="132" t="str">
        <f t="shared" ref="V19" si="109">IF(U19="","",IF($B$7="Menor valor",($E$4/$A$4)*($B19/U19),IF(U19&lt;=$B19,($E$4/$A$4)*(1-(($B19-U19)/$B19)),($E$4*60%/$A$4)*(1-2*((ABS($B19-U19))/$B19)))))</f>
        <v/>
      </c>
      <c r="W19" s="131"/>
      <c r="X19" s="132" t="str">
        <f t="shared" ref="X19" si="110">IF(W19="","",IF($B$7="Menor valor",($E$4/$A$4)*($B19/W19),IF(W19&lt;=$B19,($E$4/$A$4)*(1-(($B19-W19)/$B19)),($E$4*60%/$A$4)*(1-2*((ABS($B19-W19))/$B19)))))</f>
        <v/>
      </c>
      <c r="Y19" s="131"/>
      <c r="Z19" s="132" t="str">
        <f t="shared" ref="Z19" si="111">IF(Y19="","",IF($B$7="Menor valor",($E$4/$A$4)*($B19/Y19),IF(Y19&lt;=$B19,($E$4/$A$4)*(1-(($B19-Y19)/$B19)),($E$4*60%/$A$4)*(1-2*((ABS($B19-Y19))/$B19)))))</f>
        <v/>
      </c>
      <c r="AA19" s="129">
        <v>1</v>
      </c>
    </row>
    <row r="20" spans="1:27" s="129" customFormat="1" ht="21" customHeight="1">
      <c r="A20" s="204" t="str">
        <f>+'Presupuesto Consolidado'!A31</f>
        <v>2.1.1</v>
      </c>
      <c r="B20" s="130">
        <f t="shared" si="0"/>
        <v>44414743</v>
      </c>
      <c r="C20" s="131">
        <f>IF($C$7="Habilitado",ROUND('Presupuesto Consolidado'!E31,2),"")</f>
        <v>44414743</v>
      </c>
      <c r="D20" s="132">
        <f t="shared" si="1"/>
        <v>0.78125</v>
      </c>
      <c r="E20" s="131" t="str">
        <f>IF($E$7="Habilitado",ROUND('Presupuesto Consolidado'!L31,2),"")</f>
        <v/>
      </c>
      <c r="F20" s="132" t="str">
        <f t="shared" si="1"/>
        <v/>
      </c>
      <c r="G20" s="131"/>
      <c r="H20" s="132" t="str">
        <f t="shared" ref="H20" si="112">IF(G20="","",IF($B$7="Menor valor",($E$4/$A$4)*($B20/G20),IF(G20&lt;=$B20,($E$4/$A$4)*(1-(($B20-G20)/$B20)),($E$4*60%/$A$4)*(1-2*((ABS($B20-G20))/$B20)))))</f>
        <v/>
      </c>
      <c r="I20" s="131"/>
      <c r="J20" s="132" t="str">
        <f t="shared" ref="J20" si="113">IF(I20="","",IF($B$7="Menor valor",($E$4/$A$4)*($B20/I20),IF(I20&lt;=$B20,($E$4/$A$4)*(1-(($B20-I20)/$B20)),($E$4*60%/$A$4)*(1-2*((ABS($B20-I20))/$B20)))))</f>
        <v/>
      </c>
      <c r="K20" s="131"/>
      <c r="L20" s="132" t="str">
        <f t="shared" ref="L20" si="114">IF(K20="","",IF($B$7="Menor valor",($E$4/$A$4)*($B20/K20),IF(K20&lt;=$B20,($E$4/$A$4)*(1-(($B20-K20)/$B20)),($E$4*60%/$A$4)*(1-2*((ABS($B20-K20))/$B20)))))</f>
        <v/>
      </c>
      <c r="M20" s="131"/>
      <c r="N20" s="132" t="str">
        <f t="shared" ref="N20" si="115">IF(M20="","",IF($B$7="Menor valor",($E$4/$A$4)*($B20/M20),IF(M20&lt;=$B20,($E$4/$A$4)*(1-(($B20-M20)/$B20)),($E$4*60%/$A$4)*(1-2*((ABS($B20-M20))/$B20)))))</f>
        <v/>
      </c>
      <c r="O20" s="131"/>
      <c r="P20" s="132" t="str">
        <f t="shared" ref="P20" si="116">IF(O20="","",IF($B$7="Menor valor",($E$4/$A$4)*($B20/O20),IF(O20&lt;=$B20,($E$4/$A$4)*(1-(($B20-O20)/$B20)),($E$4*60%/$A$4)*(1-2*((ABS($B20-O20))/$B20)))))</f>
        <v/>
      </c>
      <c r="Q20" s="131"/>
      <c r="R20" s="132" t="str">
        <f t="shared" ref="R20" si="117">IF(Q20="","",IF($B$7="Menor valor",($E$4/$A$4)*($B20/Q20),IF(Q20&lt;=$B20,($E$4/$A$4)*(1-(($B20-Q20)/$B20)),($E$4*60%/$A$4)*(1-2*((ABS($B20-Q20))/$B20)))))</f>
        <v/>
      </c>
      <c r="S20" s="131"/>
      <c r="T20" s="132" t="str">
        <f t="shared" ref="T20" si="118">IF(S20="","",IF($B$7="Menor valor",($E$4/$A$4)*($B20/S20),IF(S20&lt;=$B20,($E$4/$A$4)*(1-(($B20-S20)/$B20)),($E$4*60%/$A$4)*(1-2*((ABS($B20-S20))/$B20)))))</f>
        <v/>
      </c>
      <c r="U20" s="131"/>
      <c r="V20" s="132" t="str">
        <f t="shared" ref="V20" si="119">IF(U20="","",IF($B$7="Menor valor",($E$4/$A$4)*($B20/U20),IF(U20&lt;=$B20,($E$4/$A$4)*(1-(($B20-U20)/$B20)),($E$4*60%/$A$4)*(1-2*((ABS($B20-U20))/$B20)))))</f>
        <v/>
      </c>
      <c r="W20" s="131"/>
      <c r="X20" s="132" t="str">
        <f t="shared" ref="X20" si="120">IF(W20="","",IF($B$7="Menor valor",($E$4/$A$4)*($B20/W20),IF(W20&lt;=$B20,($E$4/$A$4)*(1-(($B20-W20)/$B20)),($E$4*60%/$A$4)*(1-2*((ABS($B20-W20))/$B20)))))</f>
        <v/>
      </c>
      <c r="Y20" s="131"/>
      <c r="Z20" s="132" t="str">
        <f t="shared" ref="Z20" si="121">IF(Y20="","",IF($B$7="Menor valor",($E$4/$A$4)*($B20/Y20),IF(Y20&lt;=$B20,($E$4/$A$4)*(1-(($B20-Y20)/$B20)),($E$4*60%/$A$4)*(1-2*((ABS($B20-Y20))/$B20)))))</f>
        <v/>
      </c>
      <c r="AA20" s="129">
        <v>1</v>
      </c>
    </row>
    <row r="21" spans="1:27" s="129" customFormat="1" ht="21" customHeight="1">
      <c r="A21" s="204" t="str">
        <f>+'Presupuesto Consolidado'!A32</f>
        <v>2.1.2</v>
      </c>
      <c r="B21" s="130">
        <f t="shared" si="0"/>
        <v>3741318</v>
      </c>
      <c r="C21" s="131">
        <f>IF($C$7="Habilitado",ROUND('Presupuesto Consolidado'!E32,2),"")</f>
        <v>3741318</v>
      </c>
      <c r="D21" s="132">
        <f t="shared" si="1"/>
        <v>0.78125</v>
      </c>
      <c r="E21" s="131" t="str">
        <f>IF($E$7="Habilitado",ROUND('Presupuesto Consolidado'!L32,2),"")</f>
        <v/>
      </c>
      <c r="F21" s="132" t="str">
        <f t="shared" si="1"/>
        <v/>
      </c>
      <c r="G21" s="131"/>
      <c r="H21" s="132" t="str">
        <f t="shared" ref="H21" si="122">IF(G21="","",IF($B$7="Menor valor",($E$4/$A$4)*($B21/G21),IF(G21&lt;=$B21,($E$4/$A$4)*(1-(($B21-G21)/$B21)),($E$4*60%/$A$4)*(1-2*((ABS($B21-G21))/$B21)))))</f>
        <v/>
      </c>
      <c r="I21" s="131"/>
      <c r="J21" s="132" t="str">
        <f t="shared" ref="J21" si="123">IF(I21="","",IF($B$7="Menor valor",($E$4/$A$4)*($B21/I21),IF(I21&lt;=$B21,($E$4/$A$4)*(1-(($B21-I21)/$B21)),($E$4*60%/$A$4)*(1-2*((ABS($B21-I21))/$B21)))))</f>
        <v/>
      </c>
      <c r="K21" s="131"/>
      <c r="L21" s="132" t="str">
        <f t="shared" ref="L21" si="124">IF(K21="","",IF($B$7="Menor valor",($E$4/$A$4)*($B21/K21),IF(K21&lt;=$B21,($E$4/$A$4)*(1-(($B21-K21)/$B21)),($E$4*60%/$A$4)*(1-2*((ABS($B21-K21))/$B21)))))</f>
        <v/>
      </c>
      <c r="M21" s="131"/>
      <c r="N21" s="132" t="str">
        <f t="shared" ref="N21" si="125">IF(M21="","",IF($B$7="Menor valor",($E$4/$A$4)*($B21/M21),IF(M21&lt;=$B21,($E$4/$A$4)*(1-(($B21-M21)/$B21)),($E$4*60%/$A$4)*(1-2*((ABS($B21-M21))/$B21)))))</f>
        <v/>
      </c>
      <c r="O21" s="131"/>
      <c r="P21" s="132" t="str">
        <f t="shared" ref="P21" si="126">IF(O21="","",IF($B$7="Menor valor",($E$4/$A$4)*($B21/O21),IF(O21&lt;=$B21,($E$4/$A$4)*(1-(($B21-O21)/$B21)),($E$4*60%/$A$4)*(1-2*((ABS($B21-O21))/$B21)))))</f>
        <v/>
      </c>
      <c r="Q21" s="131"/>
      <c r="R21" s="132" t="str">
        <f t="shared" ref="R21" si="127">IF(Q21="","",IF($B$7="Menor valor",($E$4/$A$4)*($B21/Q21),IF(Q21&lt;=$B21,($E$4/$A$4)*(1-(($B21-Q21)/$B21)),($E$4*60%/$A$4)*(1-2*((ABS($B21-Q21))/$B21)))))</f>
        <v/>
      </c>
      <c r="S21" s="131"/>
      <c r="T21" s="132" t="str">
        <f t="shared" ref="T21" si="128">IF(S21="","",IF($B$7="Menor valor",($E$4/$A$4)*($B21/S21),IF(S21&lt;=$B21,($E$4/$A$4)*(1-(($B21-S21)/$B21)),($E$4*60%/$A$4)*(1-2*((ABS($B21-S21))/$B21)))))</f>
        <v/>
      </c>
      <c r="U21" s="131"/>
      <c r="V21" s="132" t="str">
        <f t="shared" ref="V21" si="129">IF(U21="","",IF($B$7="Menor valor",($E$4/$A$4)*($B21/U21),IF(U21&lt;=$B21,($E$4/$A$4)*(1-(($B21-U21)/$B21)),($E$4*60%/$A$4)*(1-2*((ABS($B21-U21))/$B21)))))</f>
        <v/>
      </c>
      <c r="W21" s="131"/>
      <c r="X21" s="132" t="str">
        <f t="shared" ref="X21" si="130">IF(W21="","",IF($B$7="Menor valor",($E$4/$A$4)*($B21/W21),IF(W21&lt;=$B21,($E$4/$A$4)*(1-(($B21-W21)/$B21)),($E$4*60%/$A$4)*(1-2*((ABS($B21-W21))/$B21)))))</f>
        <v/>
      </c>
      <c r="Y21" s="131"/>
      <c r="Z21" s="132" t="str">
        <f t="shared" ref="Z21" si="131">IF(Y21="","",IF($B$7="Menor valor",($E$4/$A$4)*($B21/Y21),IF(Y21&lt;=$B21,($E$4/$A$4)*(1-(($B21-Y21)/$B21)),($E$4*60%/$A$4)*(1-2*((ABS($B21-Y21))/$B21)))))</f>
        <v/>
      </c>
      <c r="AA21" s="129">
        <v>1</v>
      </c>
    </row>
    <row r="22" spans="1:27" s="129" customFormat="1" ht="21" customHeight="1">
      <c r="A22" s="204" t="str">
        <f>+'Presupuesto Consolidado'!A33</f>
        <v>2.1.3</v>
      </c>
      <c r="B22" s="130">
        <f t="shared" si="0"/>
        <v>443078</v>
      </c>
      <c r="C22" s="131">
        <f>IF($C$7="Habilitado",ROUND('Presupuesto Consolidado'!E33,2),"")</f>
        <v>443078</v>
      </c>
      <c r="D22" s="132">
        <f t="shared" si="1"/>
        <v>0.78125</v>
      </c>
      <c r="E22" s="131" t="str">
        <f>IF($E$7="Habilitado",ROUND('Presupuesto Consolidado'!L33,2),"")</f>
        <v/>
      </c>
      <c r="F22" s="132" t="str">
        <f t="shared" si="1"/>
        <v/>
      </c>
      <c r="G22" s="131"/>
      <c r="H22" s="132" t="str">
        <f t="shared" ref="H22" si="132">IF(G22="","",IF($B$7="Menor valor",($E$4/$A$4)*($B22/G22),IF(G22&lt;=$B22,($E$4/$A$4)*(1-(($B22-G22)/$B22)),($E$4*60%/$A$4)*(1-2*((ABS($B22-G22))/$B22)))))</f>
        <v/>
      </c>
      <c r="I22" s="131"/>
      <c r="J22" s="132" t="str">
        <f t="shared" ref="J22" si="133">IF(I22="","",IF($B$7="Menor valor",($E$4/$A$4)*($B22/I22),IF(I22&lt;=$B22,($E$4/$A$4)*(1-(($B22-I22)/$B22)),($E$4*60%/$A$4)*(1-2*((ABS($B22-I22))/$B22)))))</f>
        <v/>
      </c>
      <c r="K22" s="131"/>
      <c r="L22" s="132" t="str">
        <f t="shared" ref="L22" si="134">IF(K22="","",IF($B$7="Menor valor",($E$4/$A$4)*($B22/K22),IF(K22&lt;=$B22,($E$4/$A$4)*(1-(($B22-K22)/$B22)),($E$4*60%/$A$4)*(1-2*((ABS($B22-K22))/$B22)))))</f>
        <v/>
      </c>
      <c r="M22" s="131"/>
      <c r="N22" s="132" t="str">
        <f t="shared" ref="N22" si="135">IF(M22="","",IF($B$7="Menor valor",($E$4/$A$4)*($B22/M22),IF(M22&lt;=$B22,($E$4/$A$4)*(1-(($B22-M22)/$B22)),($E$4*60%/$A$4)*(1-2*((ABS($B22-M22))/$B22)))))</f>
        <v/>
      </c>
      <c r="O22" s="131"/>
      <c r="P22" s="132" t="str">
        <f t="shared" ref="P22" si="136">IF(O22="","",IF($B$7="Menor valor",($E$4/$A$4)*($B22/O22),IF(O22&lt;=$B22,($E$4/$A$4)*(1-(($B22-O22)/$B22)),($E$4*60%/$A$4)*(1-2*((ABS($B22-O22))/$B22)))))</f>
        <v/>
      </c>
      <c r="Q22" s="131"/>
      <c r="R22" s="132" t="str">
        <f t="shared" ref="R22" si="137">IF(Q22="","",IF($B$7="Menor valor",($E$4/$A$4)*($B22/Q22),IF(Q22&lt;=$B22,($E$4/$A$4)*(1-(($B22-Q22)/$B22)),($E$4*60%/$A$4)*(1-2*((ABS($B22-Q22))/$B22)))))</f>
        <v/>
      </c>
      <c r="S22" s="131"/>
      <c r="T22" s="132" t="str">
        <f t="shared" ref="T22" si="138">IF(S22="","",IF($B$7="Menor valor",($E$4/$A$4)*($B22/S22),IF(S22&lt;=$B22,($E$4/$A$4)*(1-(($B22-S22)/$B22)),($E$4*60%/$A$4)*(1-2*((ABS($B22-S22))/$B22)))))</f>
        <v/>
      </c>
      <c r="U22" s="131"/>
      <c r="V22" s="132" t="str">
        <f t="shared" ref="V22" si="139">IF(U22="","",IF($B$7="Menor valor",($E$4/$A$4)*($B22/U22),IF(U22&lt;=$B22,($E$4/$A$4)*(1-(($B22-U22)/$B22)),($E$4*60%/$A$4)*(1-2*((ABS($B22-U22))/$B22)))))</f>
        <v/>
      </c>
      <c r="W22" s="131"/>
      <c r="X22" s="132" t="str">
        <f t="shared" ref="X22" si="140">IF(W22="","",IF($B$7="Menor valor",($E$4/$A$4)*($B22/W22),IF(W22&lt;=$B22,($E$4/$A$4)*(1-(($B22-W22)/$B22)),($E$4*60%/$A$4)*(1-2*((ABS($B22-W22))/$B22)))))</f>
        <v/>
      </c>
      <c r="Y22" s="131"/>
      <c r="Z22" s="132" t="str">
        <f t="shared" ref="Z22" si="141">IF(Y22="","",IF($B$7="Menor valor",($E$4/$A$4)*($B22/Y22),IF(Y22&lt;=$B22,($E$4/$A$4)*(1-(($B22-Y22)/$B22)),($E$4*60%/$A$4)*(1-2*((ABS($B22-Y22))/$B22)))))</f>
        <v/>
      </c>
      <c r="AA22" s="129">
        <v>1</v>
      </c>
    </row>
    <row r="23" spans="1:27" s="129" customFormat="1" ht="21" customHeight="1">
      <c r="A23" s="204" t="str">
        <f>+'Presupuesto Consolidado'!A34</f>
        <v>2.1.4</v>
      </c>
      <c r="B23" s="130">
        <f t="shared" si="0"/>
        <v>133382</v>
      </c>
      <c r="C23" s="131">
        <f>IF($C$7="Habilitado",ROUND('Presupuesto Consolidado'!E34,2),"")</f>
        <v>133382</v>
      </c>
      <c r="D23" s="132">
        <f t="shared" si="1"/>
        <v>0.78125</v>
      </c>
      <c r="E23" s="131" t="str">
        <f>IF($E$7="Habilitado",ROUND('Presupuesto Consolidado'!L34,2),"")</f>
        <v/>
      </c>
      <c r="F23" s="132" t="str">
        <f t="shared" si="1"/>
        <v/>
      </c>
      <c r="G23" s="131"/>
      <c r="H23" s="132" t="str">
        <f t="shared" ref="H23" si="142">IF(G23="","",IF($B$7="Menor valor",($E$4/$A$4)*($B23/G23),IF(G23&lt;=$B23,($E$4/$A$4)*(1-(($B23-G23)/$B23)),($E$4*60%/$A$4)*(1-2*((ABS($B23-G23))/$B23)))))</f>
        <v/>
      </c>
      <c r="I23" s="131"/>
      <c r="J23" s="132" t="str">
        <f t="shared" ref="J23" si="143">IF(I23="","",IF($B$7="Menor valor",($E$4/$A$4)*($B23/I23),IF(I23&lt;=$B23,($E$4/$A$4)*(1-(($B23-I23)/$B23)),($E$4*60%/$A$4)*(1-2*((ABS($B23-I23))/$B23)))))</f>
        <v/>
      </c>
      <c r="K23" s="131"/>
      <c r="L23" s="132" t="str">
        <f t="shared" ref="L23" si="144">IF(K23="","",IF($B$7="Menor valor",($E$4/$A$4)*($B23/K23),IF(K23&lt;=$B23,($E$4/$A$4)*(1-(($B23-K23)/$B23)),($E$4*60%/$A$4)*(1-2*((ABS($B23-K23))/$B23)))))</f>
        <v/>
      </c>
      <c r="M23" s="131"/>
      <c r="N23" s="132" t="str">
        <f t="shared" ref="N23" si="145">IF(M23="","",IF($B$7="Menor valor",($E$4/$A$4)*($B23/M23),IF(M23&lt;=$B23,($E$4/$A$4)*(1-(($B23-M23)/$B23)),($E$4*60%/$A$4)*(1-2*((ABS($B23-M23))/$B23)))))</f>
        <v/>
      </c>
      <c r="O23" s="131"/>
      <c r="P23" s="132" t="str">
        <f t="shared" ref="P23" si="146">IF(O23="","",IF($B$7="Menor valor",($E$4/$A$4)*($B23/O23),IF(O23&lt;=$B23,($E$4/$A$4)*(1-(($B23-O23)/$B23)),($E$4*60%/$A$4)*(1-2*((ABS($B23-O23))/$B23)))))</f>
        <v/>
      </c>
      <c r="Q23" s="131"/>
      <c r="R23" s="132" t="str">
        <f t="shared" ref="R23" si="147">IF(Q23="","",IF($B$7="Menor valor",($E$4/$A$4)*($B23/Q23),IF(Q23&lt;=$B23,($E$4/$A$4)*(1-(($B23-Q23)/$B23)),($E$4*60%/$A$4)*(1-2*((ABS($B23-Q23))/$B23)))))</f>
        <v/>
      </c>
      <c r="S23" s="131"/>
      <c r="T23" s="132" t="str">
        <f t="shared" ref="T23" si="148">IF(S23="","",IF($B$7="Menor valor",($E$4/$A$4)*($B23/S23),IF(S23&lt;=$B23,($E$4/$A$4)*(1-(($B23-S23)/$B23)),($E$4*60%/$A$4)*(1-2*((ABS($B23-S23))/$B23)))))</f>
        <v/>
      </c>
      <c r="U23" s="131"/>
      <c r="V23" s="132" t="str">
        <f t="shared" ref="V23" si="149">IF(U23="","",IF($B$7="Menor valor",($E$4/$A$4)*($B23/U23),IF(U23&lt;=$B23,($E$4/$A$4)*(1-(($B23-U23)/$B23)),($E$4*60%/$A$4)*(1-2*((ABS($B23-U23))/$B23)))))</f>
        <v/>
      </c>
      <c r="W23" s="131"/>
      <c r="X23" s="132" t="str">
        <f t="shared" ref="X23" si="150">IF(W23="","",IF($B$7="Menor valor",($E$4/$A$4)*($B23/W23),IF(W23&lt;=$B23,($E$4/$A$4)*(1-(($B23-W23)/$B23)),($E$4*60%/$A$4)*(1-2*((ABS($B23-W23))/$B23)))))</f>
        <v/>
      </c>
      <c r="Y23" s="131"/>
      <c r="Z23" s="132" t="str">
        <f t="shared" ref="Z23" si="151">IF(Y23="","",IF($B$7="Menor valor",($E$4/$A$4)*($B23/Y23),IF(Y23&lt;=$B23,($E$4/$A$4)*(1-(($B23-Y23)/$B23)),($E$4*60%/$A$4)*(1-2*((ABS($B23-Y23))/$B23)))))</f>
        <v/>
      </c>
      <c r="AA23" s="129">
        <v>1</v>
      </c>
    </row>
    <row r="24" spans="1:27" s="129" customFormat="1" ht="21" customHeight="1">
      <c r="A24" s="204" t="str">
        <f>+'Presupuesto Consolidado'!A35</f>
        <v>2.1.5</v>
      </c>
      <c r="B24" s="130">
        <f t="shared" si="0"/>
        <v>103469</v>
      </c>
      <c r="C24" s="131">
        <f>IF($C$7="Habilitado",ROUND('Presupuesto Consolidado'!E35,2),"")</f>
        <v>103469</v>
      </c>
      <c r="D24" s="132">
        <f t="shared" si="1"/>
        <v>0.78125</v>
      </c>
      <c r="E24" s="131" t="str">
        <f>IF($E$7="Habilitado",ROUND('Presupuesto Consolidado'!L35,2),"")</f>
        <v/>
      </c>
      <c r="F24" s="132" t="str">
        <f t="shared" si="1"/>
        <v/>
      </c>
      <c r="G24" s="131"/>
      <c r="H24" s="132" t="str">
        <f t="shared" ref="H24" si="152">IF(G24="","",IF($B$7="Menor valor",($E$4/$A$4)*($B24/G24),IF(G24&lt;=$B24,($E$4/$A$4)*(1-(($B24-G24)/$B24)),($E$4*60%/$A$4)*(1-2*((ABS($B24-G24))/$B24)))))</f>
        <v/>
      </c>
      <c r="I24" s="131"/>
      <c r="J24" s="132" t="str">
        <f t="shared" ref="J24" si="153">IF(I24="","",IF($B$7="Menor valor",($E$4/$A$4)*($B24/I24),IF(I24&lt;=$B24,($E$4/$A$4)*(1-(($B24-I24)/$B24)),($E$4*60%/$A$4)*(1-2*((ABS($B24-I24))/$B24)))))</f>
        <v/>
      </c>
      <c r="K24" s="131"/>
      <c r="L24" s="132" t="str">
        <f t="shared" ref="L24" si="154">IF(K24="","",IF($B$7="Menor valor",($E$4/$A$4)*($B24/K24),IF(K24&lt;=$B24,($E$4/$A$4)*(1-(($B24-K24)/$B24)),($E$4*60%/$A$4)*(1-2*((ABS($B24-K24))/$B24)))))</f>
        <v/>
      </c>
      <c r="M24" s="131"/>
      <c r="N24" s="132" t="str">
        <f t="shared" ref="N24" si="155">IF(M24="","",IF($B$7="Menor valor",($E$4/$A$4)*($B24/M24),IF(M24&lt;=$B24,($E$4/$A$4)*(1-(($B24-M24)/$B24)),($E$4*60%/$A$4)*(1-2*((ABS($B24-M24))/$B24)))))</f>
        <v/>
      </c>
      <c r="O24" s="131"/>
      <c r="P24" s="132" t="str">
        <f t="shared" ref="P24" si="156">IF(O24="","",IF($B$7="Menor valor",($E$4/$A$4)*($B24/O24),IF(O24&lt;=$B24,($E$4/$A$4)*(1-(($B24-O24)/$B24)),($E$4*60%/$A$4)*(1-2*((ABS($B24-O24))/$B24)))))</f>
        <v/>
      </c>
      <c r="Q24" s="131"/>
      <c r="R24" s="132" t="str">
        <f t="shared" ref="R24" si="157">IF(Q24="","",IF($B$7="Menor valor",($E$4/$A$4)*($B24/Q24),IF(Q24&lt;=$B24,($E$4/$A$4)*(1-(($B24-Q24)/$B24)),($E$4*60%/$A$4)*(1-2*((ABS($B24-Q24))/$B24)))))</f>
        <v/>
      </c>
      <c r="S24" s="131"/>
      <c r="T24" s="132" t="str">
        <f t="shared" ref="T24" si="158">IF(S24="","",IF($B$7="Menor valor",($E$4/$A$4)*($B24/S24),IF(S24&lt;=$B24,($E$4/$A$4)*(1-(($B24-S24)/$B24)),($E$4*60%/$A$4)*(1-2*((ABS($B24-S24))/$B24)))))</f>
        <v/>
      </c>
      <c r="U24" s="131"/>
      <c r="V24" s="132" t="str">
        <f t="shared" ref="V24" si="159">IF(U24="","",IF($B$7="Menor valor",($E$4/$A$4)*($B24/U24),IF(U24&lt;=$B24,($E$4/$A$4)*(1-(($B24-U24)/$B24)),($E$4*60%/$A$4)*(1-2*((ABS($B24-U24))/$B24)))))</f>
        <v/>
      </c>
      <c r="W24" s="131"/>
      <c r="X24" s="132" t="str">
        <f t="shared" ref="X24" si="160">IF(W24="","",IF($B$7="Menor valor",($E$4/$A$4)*($B24/W24),IF(W24&lt;=$B24,($E$4/$A$4)*(1-(($B24-W24)/$B24)),($E$4*60%/$A$4)*(1-2*((ABS($B24-W24))/$B24)))))</f>
        <v/>
      </c>
      <c r="Y24" s="131"/>
      <c r="Z24" s="132" t="str">
        <f t="shared" ref="Z24" si="161">IF(Y24="","",IF($B$7="Menor valor",($E$4/$A$4)*($B24/Y24),IF(Y24&lt;=$B24,($E$4/$A$4)*(1-(($B24-Y24)/$B24)),($E$4*60%/$A$4)*(1-2*((ABS($B24-Y24))/$B24)))))</f>
        <v/>
      </c>
      <c r="AA24" s="129">
        <v>1</v>
      </c>
    </row>
    <row r="25" spans="1:27" s="129" customFormat="1" ht="21" customHeight="1">
      <c r="A25" s="204" t="str">
        <f>+'Presupuesto Consolidado'!A36</f>
        <v>2.1.6</v>
      </c>
      <c r="B25" s="130">
        <f t="shared" si="0"/>
        <v>90240</v>
      </c>
      <c r="C25" s="131">
        <f>IF($C$7="Habilitado",ROUND('Presupuesto Consolidado'!E36,2),"")</f>
        <v>90240</v>
      </c>
      <c r="D25" s="132">
        <f t="shared" si="1"/>
        <v>0.78125</v>
      </c>
      <c r="E25" s="131" t="str">
        <f>IF($E$7="Habilitado",ROUND('Presupuesto Consolidado'!L36,2),"")</f>
        <v/>
      </c>
      <c r="F25" s="132" t="str">
        <f t="shared" si="1"/>
        <v/>
      </c>
      <c r="G25" s="131"/>
      <c r="H25" s="132" t="str">
        <f t="shared" ref="H25" si="162">IF(G25="","",IF($B$7="Menor valor",($E$4/$A$4)*($B25/G25),IF(G25&lt;=$B25,($E$4/$A$4)*(1-(($B25-G25)/$B25)),($E$4*60%/$A$4)*(1-2*((ABS($B25-G25))/$B25)))))</f>
        <v/>
      </c>
      <c r="I25" s="131"/>
      <c r="J25" s="132" t="str">
        <f t="shared" ref="J25" si="163">IF(I25="","",IF($B$7="Menor valor",($E$4/$A$4)*($B25/I25),IF(I25&lt;=$B25,($E$4/$A$4)*(1-(($B25-I25)/$B25)),($E$4*60%/$A$4)*(1-2*((ABS($B25-I25))/$B25)))))</f>
        <v/>
      </c>
      <c r="K25" s="131"/>
      <c r="L25" s="132" t="str">
        <f t="shared" ref="L25" si="164">IF(K25="","",IF($B$7="Menor valor",($E$4/$A$4)*($B25/K25),IF(K25&lt;=$B25,($E$4/$A$4)*(1-(($B25-K25)/$B25)),($E$4*60%/$A$4)*(1-2*((ABS($B25-K25))/$B25)))))</f>
        <v/>
      </c>
      <c r="M25" s="131"/>
      <c r="N25" s="132" t="str">
        <f t="shared" ref="N25" si="165">IF(M25="","",IF($B$7="Menor valor",($E$4/$A$4)*($B25/M25),IF(M25&lt;=$B25,($E$4/$A$4)*(1-(($B25-M25)/$B25)),($E$4*60%/$A$4)*(1-2*((ABS($B25-M25))/$B25)))))</f>
        <v/>
      </c>
      <c r="O25" s="131"/>
      <c r="P25" s="132" t="str">
        <f t="shared" ref="P25" si="166">IF(O25="","",IF($B$7="Menor valor",($E$4/$A$4)*($B25/O25),IF(O25&lt;=$B25,($E$4/$A$4)*(1-(($B25-O25)/$B25)),($E$4*60%/$A$4)*(1-2*((ABS($B25-O25))/$B25)))))</f>
        <v/>
      </c>
      <c r="Q25" s="131"/>
      <c r="R25" s="132" t="str">
        <f t="shared" ref="R25" si="167">IF(Q25="","",IF($B$7="Menor valor",($E$4/$A$4)*($B25/Q25),IF(Q25&lt;=$B25,($E$4/$A$4)*(1-(($B25-Q25)/$B25)),($E$4*60%/$A$4)*(1-2*((ABS($B25-Q25))/$B25)))))</f>
        <v/>
      </c>
      <c r="S25" s="131"/>
      <c r="T25" s="132" t="str">
        <f t="shared" ref="T25" si="168">IF(S25="","",IF($B$7="Menor valor",($E$4/$A$4)*($B25/S25),IF(S25&lt;=$B25,($E$4/$A$4)*(1-(($B25-S25)/$B25)),($E$4*60%/$A$4)*(1-2*((ABS($B25-S25))/$B25)))))</f>
        <v/>
      </c>
      <c r="U25" s="131"/>
      <c r="V25" s="132" t="str">
        <f t="shared" ref="V25" si="169">IF(U25="","",IF($B$7="Menor valor",($E$4/$A$4)*($B25/U25),IF(U25&lt;=$B25,($E$4/$A$4)*(1-(($B25-U25)/$B25)),($E$4*60%/$A$4)*(1-2*((ABS($B25-U25))/$B25)))))</f>
        <v/>
      </c>
      <c r="W25" s="131"/>
      <c r="X25" s="132" t="str">
        <f t="shared" ref="X25" si="170">IF(W25="","",IF($B$7="Menor valor",($E$4/$A$4)*($B25/W25),IF(W25&lt;=$B25,($E$4/$A$4)*(1-(($B25-W25)/$B25)),($E$4*60%/$A$4)*(1-2*((ABS($B25-W25))/$B25)))))</f>
        <v/>
      </c>
      <c r="Y25" s="131"/>
      <c r="Z25" s="132" t="str">
        <f t="shared" ref="Z25" si="171">IF(Y25="","",IF($B$7="Menor valor",($E$4/$A$4)*($B25/Y25),IF(Y25&lt;=$B25,($E$4/$A$4)*(1-(($B25-Y25)/$B25)),($E$4*60%/$A$4)*(1-2*((ABS($B25-Y25))/$B25)))))</f>
        <v/>
      </c>
      <c r="AA25" s="129">
        <v>1</v>
      </c>
    </row>
    <row r="26" spans="1:27" s="129" customFormat="1" ht="21" customHeight="1">
      <c r="A26" s="204" t="str">
        <f>+'Presupuesto Consolidado'!A37</f>
        <v>2.1.7</v>
      </c>
      <c r="B26" s="130">
        <f t="shared" si="0"/>
        <v>73026</v>
      </c>
      <c r="C26" s="131">
        <f>IF($C$7="Habilitado",ROUND('Presupuesto Consolidado'!E37,2),"")</f>
        <v>73026</v>
      </c>
      <c r="D26" s="132">
        <f t="shared" si="1"/>
        <v>0.78125</v>
      </c>
      <c r="E26" s="131" t="str">
        <f>IF($E$7="Habilitado",ROUND('Presupuesto Consolidado'!L37,2),"")</f>
        <v/>
      </c>
      <c r="F26" s="132" t="str">
        <f t="shared" si="1"/>
        <v/>
      </c>
      <c r="G26" s="131"/>
      <c r="H26" s="132" t="str">
        <f t="shared" ref="H26" si="172">IF(G26="","",IF($B$7="Menor valor",($E$4/$A$4)*($B26/G26),IF(G26&lt;=$B26,($E$4/$A$4)*(1-(($B26-G26)/$B26)),($E$4*60%/$A$4)*(1-2*((ABS($B26-G26))/$B26)))))</f>
        <v/>
      </c>
      <c r="I26" s="131"/>
      <c r="J26" s="132" t="str">
        <f t="shared" ref="J26" si="173">IF(I26="","",IF($B$7="Menor valor",($E$4/$A$4)*($B26/I26),IF(I26&lt;=$B26,($E$4/$A$4)*(1-(($B26-I26)/$B26)),($E$4*60%/$A$4)*(1-2*((ABS($B26-I26))/$B26)))))</f>
        <v/>
      </c>
      <c r="K26" s="131"/>
      <c r="L26" s="132" t="str">
        <f t="shared" ref="L26" si="174">IF(K26="","",IF($B$7="Menor valor",($E$4/$A$4)*($B26/K26),IF(K26&lt;=$B26,($E$4/$A$4)*(1-(($B26-K26)/$B26)),($E$4*60%/$A$4)*(1-2*((ABS($B26-K26))/$B26)))))</f>
        <v/>
      </c>
      <c r="M26" s="131"/>
      <c r="N26" s="132" t="str">
        <f t="shared" ref="N26" si="175">IF(M26="","",IF($B$7="Menor valor",($E$4/$A$4)*($B26/M26),IF(M26&lt;=$B26,($E$4/$A$4)*(1-(($B26-M26)/$B26)),($E$4*60%/$A$4)*(1-2*((ABS($B26-M26))/$B26)))))</f>
        <v/>
      </c>
      <c r="O26" s="131"/>
      <c r="P26" s="132" t="str">
        <f t="shared" ref="P26" si="176">IF(O26="","",IF($B$7="Menor valor",($E$4/$A$4)*($B26/O26),IF(O26&lt;=$B26,($E$4/$A$4)*(1-(($B26-O26)/$B26)),($E$4*60%/$A$4)*(1-2*((ABS($B26-O26))/$B26)))))</f>
        <v/>
      </c>
      <c r="Q26" s="131"/>
      <c r="R26" s="132" t="str">
        <f t="shared" ref="R26" si="177">IF(Q26="","",IF($B$7="Menor valor",($E$4/$A$4)*($B26/Q26),IF(Q26&lt;=$B26,($E$4/$A$4)*(1-(($B26-Q26)/$B26)),($E$4*60%/$A$4)*(1-2*((ABS($B26-Q26))/$B26)))))</f>
        <v/>
      </c>
      <c r="S26" s="131"/>
      <c r="T26" s="132" t="str">
        <f t="shared" ref="T26" si="178">IF(S26="","",IF($B$7="Menor valor",($E$4/$A$4)*($B26/S26),IF(S26&lt;=$B26,($E$4/$A$4)*(1-(($B26-S26)/$B26)),($E$4*60%/$A$4)*(1-2*((ABS($B26-S26))/$B26)))))</f>
        <v/>
      </c>
      <c r="U26" s="131"/>
      <c r="V26" s="132" t="str">
        <f t="shared" ref="V26" si="179">IF(U26="","",IF($B$7="Menor valor",($E$4/$A$4)*($B26/U26),IF(U26&lt;=$B26,($E$4/$A$4)*(1-(($B26-U26)/$B26)),($E$4*60%/$A$4)*(1-2*((ABS($B26-U26))/$B26)))))</f>
        <v/>
      </c>
      <c r="W26" s="131"/>
      <c r="X26" s="132" t="str">
        <f t="shared" ref="X26" si="180">IF(W26="","",IF($B$7="Menor valor",($E$4/$A$4)*($B26/W26),IF(W26&lt;=$B26,($E$4/$A$4)*(1-(($B26-W26)/$B26)),($E$4*60%/$A$4)*(1-2*((ABS($B26-W26))/$B26)))))</f>
        <v/>
      </c>
      <c r="Y26" s="131"/>
      <c r="Z26" s="132" t="str">
        <f t="shared" ref="Z26" si="181">IF(Y26="","",IF($B$7="Menor valor",($E$4/$A$4)*($B26/Y26),IF(Y26&lt;=$B26,($E$4/$A$4)*(1-(($B26-Y26)/$B26)),($E$4*60%/$A$4)*(1-2*((ABS($B26-Y26))/$B26)))))</f>
        <v/>
      </c>
      <c r="AA26" s="129">
        <v>1</v>
      </c>
    </row>
    <row r="27" spans="1:27" s="129" customFormat="1" ht="21" customHeight="1">
      <c r="A27" s="204" t="str">
        <f>+'Presupuesto Consolidado'!A38</f>
        <v>2.1.8</v>
      </c>
      <c r="B27" s="130">
        <f t="shared" si="0"/>
        <v>58918</v>
      </c>
      <c r="C27" s="131">
        <f>IF($C$7="Habilitado",ROUND('Presupuesto Consolidado'!E38,2),"")</f>
        <v>58918</v>
      </c>
      <c r="D27" s="132">
        <f t="shared" si="1"/>
        <v>0.78125</v>
      </c>
      <c r="E27" s="131" t="str">
        <f>IF($E$7="Habilitado",ROUND('Presupuesto Consolidado'!L38,2),"")</f>
        <v/>
      </c>
      <c r="F27" s="132" t="str">
        <f t="shared" si="1"/>
        <v/>
      </c>
      <c r="G27" s="131"/>
      <c r="H27" s="132" t="str">
        <f t="shared" ref="H27" si="182">IF(G27="","",IF($B$7="Menor valor",($E$4/$A$4)*($B27/G27),IF(G27&lt;=$B27,($E$4/$A$4)*(1-(($B27-G27)/$B27)),($E$4*60%/$A$4)*(1-2*((ABS($B27-G27))/$B27)))))</f>
        <v/>
      </c>
      <c r="I27" s="131"/>
      <c r="J27" s="132" t="str">
        <f t="shared" ref="J27" si="183">IF(I27="","",IF($B$7="Menor valor",($E$4/$A$4)*($B27/I27),IF(I27&lt;=$B27,($E$4/$A$4)*(1-(($B27-I27)/$B27)),($E$4*60%/$A$4)*(1-2*((ABS($B27-I27))/$B27)))))</f>
        <v/>
      </c>
      <c r="K27" s="131"/>
      <c r="L27" s="132" t="str">
        <f t="shared" ref="L27" si="184">IF(K27="","",IF($B$7="Menor valor",($E$4/$A$4)*($B27/K27),IF(K27&lt;=$B27,($E$4/$A$4)*(1-(($B27-K27)/$B27)),($E$4*60%/$A$4)*(1-2*((ABS($B27-K27))/$B27)))))</f>
        <v/>
      </c>
      <c r="M27" s="131"/>
      <c r="N27" s="132" t="str">
        <f t="shared" ref="N27" si="185">IF(M27="","",IF($B$7="Menor valor",($E$4/$A$4)*($B27/M27),IF(M27&lt;=$B27,($E$4/$A$4)*(1-(($B27-M27)/$B27)),($E$4*60%/$A$4)*(1-2*((ABS($B27-M27))/$B27)))))</f>
        <v/>
      </c>
      <c r="O27" s="131"/>
      <c r="P27" s="132" t="str">
        <f t="shared" ref="P27" si="186">IF(O27="","",IF($B$7="Menor valor",($E$4/$A$4)*($B27/O27),IF(O27&lt;=$B27,($E$4/$A$4)*(1-(($B27-O27)/$B27)),($E$4*60%/$A$4)*(1-2*((ABS($B27-O27))/$B27)))))</f>
        <v/>
      </c>
      <c r="Q27" s="131"/>
      <c r="R27" s="132" t="str">
        <f t="shared" ref="R27" si="187">IF(Q27="","",IF($B$7="Menor valor",($E$4/$A$4)*($B27/Q27),IF(Q27&lt;=$B27,($E$4/$A$4)*(1-(($B27-Q27)/$B27)),($E$4*60%/$A$4)*(1-2*((ABS($B27-Q27))/$B27)))))</f>
        <v/>
      </c>
      <c r="S27" s="131"/>
      <c r="T27" s="132" t="str">
        <f t="shared" ref="T27" si="188">IF(S27="","",IF($B$7="Menor valor",($E$4/$A$4)*($B27/S27),IF(S27&lt;=$B27,($E$4/$A$4)*(1-(($B27-S27)/$B27)),($E$4*60%/$A$4)*(1-2*((ABS($B27-S27))/$B27)))))</f>
        <v/>
      </c>
      <c r="U27" s="131"/>
      <c r="V27" s="132" t="str">
        <f t="shared" ref="V27" si="189">IF(U27="","",IF($B$7="Menor valor",($E$4/$A$4)*($B27/U27),IF(U27&lt;=$B27,($E$4/$A$4)*(1-(($B27-U27)/$B27)),($E$4*60%/$A$4)*(1-2*((ABS($B27-U27))/$B27)))))</f>
        <v/>
      </c>
      <c r="W27" s="131"/>
      <c r="X27" s="132" t="str">
        <f t="shared" ref="X27" si="190">IF(W27="","",IF($B$7="Menor valor",($E$4/$A$4)*($B27/W27),IF(W27&lt;=$B27,($E$4/$A$4)*(1-(($B27-W27)/$B27)),($E$4*60%/$A$4)*(1-2*((ABS($B27-W27))/$B27)))))</f>
        <v/>
      </c>
      <c r="Y27" s="131"/>
      <c r="Z27" s="132" t="str">
        <f t="shared" ref="Z27" si="191">IF(Y27="","",IF($B$7="Menor valor",($E$4/$A$4)*($B27/Y27),IF(Y27&lt;=$B27,($E$4/$A$4)*(1-(($B27-Y27)/$B27)),($E$4*60%/$A$4)*(1-2*((ABS($B27-Y27))/$B27)))))</f>
        <v/>
      </c>
      <c r="AA27" s="129">
        <v>1</v>
      </c>
    </row>
    <row r="28" spans="1:27" s="129" customFormat="1" ht="21" customHeight="1">
      <c r="A28" s="204" t="str">
        <f>+'Presupuesto Consolidado'!A39</f>
        <v>2.1.9</v>
      </c>
      <c r="B28" s="130">
        <f t="shared" si="0"/>
        <v>52264</v>
      </c>
      <c r="C28" s="131">
        <f>IF($C$7="Habilitado",ROUND('Presupuesto Consolidado'!E39,2),"")</f>
        <v>52264</v>
      </c>
      <c r="D28" s="132">
        <f t="shared" si="1"/>
        <v>0.78125</v>
      </c>
      <c r="E28" s="131" t="str">
        <f>IF($E$7="Habilitado",ROUND('Presupuesto Consolidado'!L39,2),"")</f>
        <v/>
      </c>
      <c r="F28" s="132" t="str">
        <f t="shared" si="1"/>
        <v/>
      </c>
      <c r="G28" s="131"/>
      <c r="H28" s="132" t="str">
        <f t="shared" ref="H28" si="192">IF(G28="","",IF($B$7="Menor valor",($E$4/$A$4)*($B28/G28),IF(G28&lt;=$B28,($E$4/$A$4)*(1-(($B28-G28)/$B28)),($E$4*60%/$A$4)*(1-2*((ABS($B28-G28))/$B28)))))</f>
        <v/>
      </c>
      <c r="I28" s="131"/>
      <c r="J28" s="132" t="str">
        <f t="shared" ref="J28" si="193">IF(I28="","",IF($B$7="Menor valor",($E$4/$A$4)*($B28/I28),IF(I28&lt;=$B28,($E$4/$A$4)*(1-(($B28-I28)/$B28)),($E$4*60%/$A$4)*(1-2*((ABS($B28-I28))/$B28)))))</f>
        <v/>
      </c>
      <c r="K28" s="131"/>
      <c r="L28" s="132" t="str">
        <f t="shared" ref="L28" si="194">IF(K28="","",IF($B$7="Menor valor",($E$4/$A$4)*($B28/K28),IF(K28&lt;=$B28,($E$4/$A$4)*(1-(($B28-K28)/$B28)),($E$4*60%/$A$4)*(1-2*((ABS($B28-K28))/$B28)))))</f>
        <v/>
      </c>
      <c r="M28" s="131"/>
      <c r="N28" s="132" t="str">
        <f t="shared" ref="N28" si="195">IF(M28="","",IF($B$7="Menor valor",($E$4/$A$4)*($B28/M28),IF(M28&lt;=$B28,($E$4/$A$4)*(1-(($B28-M28)/$B28)),($E$4*60%/$A$4)*(1-2*((ABS($B28-M28))/$B28)))))</f>
        <v/>
      </c>
      <c r="O28" s="131"/>
      <c r="P28" s="132" t="str">
        <f t="shared" ref="P28" si="196">IF(O28="","",IF($B$7="Menor valor",($E$4/$A$4)*($B28/O28),IF(O28&lt;=$B28,($E$4/$A$4)*(1-(($B28-O28)/$B28)),($E$4*60%/$A$4)*(1-2*((ABS($B28-O28))/$B28)))))</f>
        <v/>
      </c>
      <c r="Q28" s="131"/>
      <c r="R28" s="132" t="str">
        <f t="shared" ref="R28" si="197">IF(Q28="","",IF($B$7="Menor valor",($E$4/$A$4)*($B28/Q28),IF(Q28&lt;=$B28,($E$4/$A$4)*(1-(($B28-Q28)/$B28)),($E$4*60%/$A$4)*(1-2*((ABS($B28-Q28))/$B28)))))</f>
        <v/>
      </c>
      <c r="S28" s="131"/>
      <c r="T28" s="132" t="str">
        <f t="shared" ref="T28" si="198">IF(S28="","",IF($B$7="Menor valor",($E$4/$A$4)*($B28/S28),IF(S28&lt;=$B28,($E$4/$A$4)*(1-(($B28-S28)/$B28)),($E$4*60%/$A$4)*(1-2*((ABS($B28-S28))/$B28)))))</f>
        <v/>
      </c>
      <c r="U28" s="131"/>
      <c r="V28" s="132" t="str">
        <f t="shared" ref="V28" si="199">IF(U28="","",IF($B$7="Menor valor",($E$4/$A$4)*($B28/U28),IF(U28&lt;=$B28,($E$4/$A$4)*(1-(($B28-U28)/$B28)),($E$4*60%/$A$4)*(1-2*((ABS($B28-U28))/$B28)))))</f>
        <v/>
      </c>
      <c r="W28" s="131"/>
      <c r="X28" s="132" t="str">
        <f t="shared" ref="X28" si="200">IF(W28="","",IF($B$7="Menor valor",($E$4/$A$4)*($B28/W28),IF(W28&lt;=$B28,($E$4/$A$4)*(1-(($B28-W28)/$B28)),($E$4*60%/$A$4)*(1-2*((ABS($B28-W28))/$B28)))))</f>
        <v/>
      </c>
      <c r="Y28" s="131"/>
      <c r="Z28" s="132" t="str">
        <f t="shared" ref="Z28" si="201">IF(Y28="","",IF($B$7="Menor valor",($E$4/$A$4)*($B28/Y28),IF(Y28&lt;=$B28,($E$4/$A$4)*(1-(($B28-Y28)/$B28)),($E$4*60%/$A$4)*(1-2*((ABS($B28-Y28))/$B28)))))</f>
        <v/>
      </c>
      <c r="AA28" s="129">
        <v>1</v>
      </c>
    </row>
    <row r="29" spans="1:27" s="129" customFormat="1" ht="21" customHeight="1">
      <c r="A29" s="204" t="str">
        <f>+'Presupuesto Consolidado'!A40</f>
        <v>2.1.10</v>
      </c>
      <c r="B29" s="130">
        <f t="shared" si="0"/>
        <v>46246</v>
      </c>
      <c r="C29" s="131">
        <f>IF($C$7="Habilitado",ROUND('Presupuesto Consolidado'!E40,2),"")</f>
        <v>46246</v>
      </c>
      <c r="D29" s="132">
        <f t="shared" si="1"/>
        <v>0.78125</v>
      </c>
      <c r="E29" s="131" t="str">
        <f>IF($E$7="Habilitado",ROUND('Presupuesto Consolidado'!L40,2),"")</f>
        <v/>
      </c>
      <c r="F29" s="132" t="str">
        <f t="shared" si="1"/>
        <v/>
      </c>
      <c r="G29" s="131"/>
      <c r="H29" s="132" t="str">
        <f t="shared" ref="H29" si="202">IF(G29="","",IF($B$7="Menor valor",($E$4/$A$4)*($B29/G29),IF(G29&lt;=$B29,($E$4/$A$4)*(1-(($B29-G29)/$B29)),($E$4*60%/$A$4)*(1-2*((ABS($B29-G29))/$B29)))))</f>
        <v/>
      </c>
      <c r="I29" s="131"/>
      <c r="J29" s="132" t="str">
        <f t="shared" ref="J29" si="203">IF(I29="","",IF($B$7="Menor valor",($E$4/$A$4)*($B29/I29),IF(I29&lt;=$B29,($E$4/$A$4)*(1-(($B29-I29)/$B29)),($E$4*60%/$A$4)*(1-2*((ABS($B29-I29))/$B29)))))</f>
        <v/>
      </c>
      <c r="K29" s="131"/>
      <c r="L29" s="132" t="str">
        <f t="shared" ref="L29" si="204">IF(K29="","",IF($B$7="Menor valor",($E$4/$A$4)*($B29/K29),IF(K29&lt;=$B29,($E$4/$A$4)*(1-(($B29-K29)/$B29)),($E$4*60%/$A$4)*(1-2*((ABS($B29-K29))/$B29)))))</f>
        <v/>
      </c>
      <c r="M29" s="131"/>
      <c r="N29" s="132" t="str">
        <f t="shared" ref="N29" si="205">IF(M29="","",IF($B$7="Menor valor",($E$4/$A$4)*($B29/M29),IF(M29&lt;=$B29,($E$4/$A$4)*(1-(($B29-M29)/$B29)),($E$4*60%/$A$4)*(1-2*((ABS($B29-M29))/$B29)))))</f>
        <v/>
      </c>
      <c r="O29" s="131"/>
      <c r="P29" s="132" t="str">
        <f t="shared" ref="P29" si="206">IF(O29="","",IF($B$7="Menor valor",($E$4/$A$4)*($B29/O29),IF(O29&lt;=$B29,($E$4/$A$4)*(1-(($B29-O29)/$B29)),($E$4*60%/$A$4)*(1-2*((ABS($B29-O29))/$B29)))))</f>
        <v/>
      </c>
      <c r="Q29" s="131"/>
      <c r="R29" s="132" t="str">
        <f t="shared" ref="R29" si="207">IF(Q29="","",IF($B$7="Menor valor",($E$4/$A$4)*($B29/Q29),IF(Q29&lt;=$B29,($E$4/$A$4)*(1-(($B29-Q29)/$B29)),($E$4*60%/$A$4)*(1-2*((ABS($B29-Q29))/$B29)))))</f>
        <v/>
      </c>
      <c r="S29" s="131"/>
      <c r="T29" s="132" t="str">
        <f t="shared" ref="T29" si="208">IF(S29="","",IF($B$7="Menor valor",($E$4/$A$4)*($B29/S29),IF(S29&lt;=$B29,($E$4/$A$4)*(1-(($B29-S29)/$B29)),($E$4*60%/$A$4)*(1-2*((ABS($B29-S29))/$B29)))))</f>
        <v/>
      </c>
      <c r="U29" s="131"/>
      <c r="V29" s="132" t="str">
        <f t="shared" ref="V29" si="209">IF(U29="","",IF($B$7="Menor valor",($E$4/$A$4)*($B29/U29),IF(U29&lt;=$B29,($E$4/$A$4)*(1-(($B29-U29)/$B29)),($E$4*60%/$A$4)*(1-2*((ABS($B29-U29))/$B29)))))</f>
        <v/>
      </c>
      <c r="W29" s="131"/>
      <c r="X29" s="132" t="str">
        <f t="shared" ref="X29" si="210">IF(W29="","",IF($B$7="Menor valor",($E$4/$A$4)*($B29/W29),IF(W29&lt;=$B29,($E$4/$A$4)*(1-(($B29-W29)/$B29)),($E$4*60%/$A$4)*(1-2*((ABS($B29-W29))/$B29)))))</f>
        <v/>
      </c>
      <c r="Y29" s="131"/>
      <c r="Z29" s="132" t="str">
        <f t="shared" ref="Z29" si="211">IF(Y29="","",IF($B$7="Menor valor",($E$4/$A$4)*($B29/Y29),IF(Y29&lt;=$B29,($E$4/$A$4)*(1-(($B29-Y29)/$B29)),($E$4*60%/$A$4)*(1-2*((ABS($B29-Y29))/$B29)))))</f>
        <v/>
      </c>
      <c r="AA29" s="129">
        <v>1</v>
      </c>
    </row>
    <row r="30" spans="1:27" s="129" customFormat="1" ht="21" customHeight="1">
      <c r="A30" s="204" t="str">
        <f>+'Presupuesto Consolidado'!A41</f>
        <v>2.1.11</v>
      </c>
      <c r="B30" s="130">
        <f t="shared" si="0"/>
        <v>38572</v>
      </c>
      <c r="C30" s="131">
        <f>IF($C$7="Habilitado",ROUND('Presupuesto Consolidado'!E41,2),"")</f>
        <v>38572</v>
      </c>
      <c r="D30" s="132">
        <f t="shared" si="1"/>
        <v>0.78125</v>
      </c>
      <c r="E30" s="131" t="str">
        <f>IF($E$7="Habilitado",ROUND('Presupuesto Consolidado'!L41,2),"")</f>
        <v/>
      </c>
      <c r="F30" s="132" t="str">
        <f t="shared" si="1"/>
        <v/>
      </c>
      <c r="G30" s="131"/>
      <c r="H30" s="132" t="str">
        <f t="shared" ref="H30" si="212">IF(G30="","",IF($B$7="Menor valor",($E$4/$A$4)*($B30/G30),IF(G30&lt;=$B30,($E$4/$A$4)*(1-(($B30-G30)/$B30)),($E$4*60%/$A$4)*(1-2*((ABS($B30-G30))/$B30)))))</f>
        <v/>
      </c>
      <c r="I30" s="131"/>
      <c r="J30" s="132" t="str">
        <f t="shared" ref="J30" si="213">IF(I30="","",IF($B$7="Menor valor",($E$4/$A$4)*($B30/I30),IF(I30&lt;=$B30,($E$4/$A$4)*(1-(($B30-I30)/$B30)),($E$4*60%/$A$4)*(1-2*((ABS($B30-I30))/$B30)))))</f>
        <v/>
      </c>
      <c r="K30" s="131"/>
      <c r="L30" s="132" t="str">
        <f t="shared" ref="L30" si="214">IF(K30="","",IF($B$7="Menor valor",($E$4/$A$4)*($B30/K30),IF(K30&lt;=$B30,($E$4/$A$4)*(1-(($B30-K30)/$B30)),($E$4*60%/$A$4)*(1-2*((ABS($B30-K30))/$B30)))))</f>
        <v/>
      </c>
      <c r="M30" s="131"/>
      <c r="N30" s="132" t="str">
        <f t="shared" ref="N30" si="215">IF(M30="","",IF($B$7="Menor valor",($E$4/$A$4)*($B30/M30),IF(M30&lt;=$B30,($E$4/$A$4)*(1-(($B30-M30)/$B30)),($E$4*60%/$A$4)*(1-2*((ABS($B30-M30))/$B30)))))</f>
        <v/>
      </c>
      <c r="O30" s="131"/>
      <c r="P30" s="132" t="str">
        <f t="shared" ref="P30" si="216">IF(O30="","",IF($B$7="Menor valor",($E$4/$A$4)*($B30/O30),IF(O30&lt;=$B30,($E$4/$A$4)*(1-(($B30-O30)/$B30)),($E$4*60%/$A$4)*(1-2*((ABS($B30-O30))/$B30)))))</f>
        <v/>
      </c>
      <c r="Q30" s="131"/>
      <c r="R30" s="132" t="str">
        <f t="shared" ref="R30" si="217">IF(Q30="","",IF($B$7="Menor valor",($E$4/$A$4)*($B30/Q30),IF(Q30&lt;=$B30,($E$4/$A$4)*(1-(($B30-Q30)/$B30)),($E$4*60%/$A$4)*(1-2*((ABS($B30-Q30))/$B30)))))</f>
        <v/>
      </c>
      <c r="S30" s="131"/>
      <c r="T30" s="132" t="str">
        <f t="shared" ref="T30" si="218">IF(S30="","",IF($B$7="Menor valor",($E$4/$A$4)*($B30/S30),IF(S30&lt;=$B30,($E$4/$A$4)*(1-(($B30-S30)/$B30)),($E$4*60%/$A$4)*(1-2*((ABS($B30-S30))/$B30)))))</f>
        <v/>
      </c>
      <c r="U30" s="131"/>
      <c r="V30" s="132" t="str">
        <f t="shared" ref="V30" si="219">IF(U30="","",IF($B$7="Menor valor",($E$4/$A$4)*($B30/U30),IF(U30&lt;=$B30,($E$4/$A$4)*(1-(($B30-U30)/$B30)),($E$4*60%/$A$4)*(1-2*((ABS($B30-U30))/$B30)))))</f>
        <v/>
      </c>
      <c r="W30" s="131"/>
      <c r="X30" s="132" t="str">
        <f t="shared" ref="X30" si="220">IF(W30="","",IF($B$7="Menor valor",($E$4/$A$4)*($B30/W30),IF(W30&lt;=$B30,($E$4/$A$4)*(1-(($B30-W30)/$B30)),($E$4*60%/$A$4)*(1-2*((ABS($B30-W30))/$B30)))))</f>
        <v/>
      </c>
      <c r="Y30" s="131"/>
      <c r="Z30" s="132" t="str">
        <f t="shared" ref="Z30" si="221">IF(Y30="","",IF($B$7="Menor valor",($E$4/$A$4)*($B30/Y30),IF(Y30&lt;=$B30,($E$4/$A$4)*(1-(($B30-Y30)/$B30)),($E$4*60%/$A$4)*(1-2*((ABS($B30-Y30))/$B30)))))</f>
        <v/>
      </c>
      <c r="AA30" s="129">
        <v>1</v>
      </c>
    </row>
    <row r="31" spans="1:27" s="129" customFormat="1" ht="21" customHeight="1">
      <c r="A31" s="204" t="str">
        <f>+'Presupuesto Consolidado'!A42</f>
        <v>2.1.12</v>
      </c>
      <c r="B31" s="130">
        <f t="shared" si="0"/>
        <v>560191</v>
      </c>
      <c r="C31" s="131">
        <f>IF($C$7="Habilitado",ROUND('Presupuesto Consolidado'!E42,2),"")</f>
        <v>560191</v>
      </c>
      <c r="D31" s="132">
        <f t="shared" si="1"/>
        <v>0.78125</v>
      </c>
      <c r="E31" s="131" t="str">
        <f>IF($E$7="Habilitado",ROUND('Presupuesto Consolidado'!L42,2),"")</f>
        <v/>
      </c>
      <c r="F31" s="132" t="str">
        <f t="shared" si="1"/>
        <v/>
      </c>
      <c r="G31" s="131"/>
      <c r="H31" s="132" t="str">
        <f t="shared" ref="H31" si="222">IF(G31="","",IF($B$7="Menor valor",($E$4/$A$4)*($B31/G31),IF(G31&lt;=$B31,($E$4/$A$4)*(1-(($B31-G31)/$B31)),($E$4*60%/$A$4)*(1-2*((ABS($B31-G31))/$B31)))))</f>
        <v/>
      </c>
      <c r="I31" s="131"/>
      <c r="J31" s="132" t="str">
        <f t="shared" ref="J31" si="223">IF(I31="","",IF($B$7="Menor valor",($E$4/$A$4)*($B31/I31),IF(I31&lt;=$B31,($E$4/$A$4)*(1-(($B31-I31)/$B31)),($E$4*60%/$A$4)*(1-2*((ABS($B31-I31))/$B31)))))</f>
        <v/>
      </c>
      <c r="K31" s="131"/>
      <c r="L31" s="132" t="str">
        <f t="shared" ref="L31" si="224">IF(K31="","",IF($B$7="Menor valor",($E$4/$A$4)*($B31/K31),IF(K31&lt;=$B31,($E$4/$A$4)*(1-(($B31-K31)/$B31)),($E$4*60%/$A$4)*(1-2*((ABS($B31-K31))/$B31)))))</f>
        <v/>
      </c>
      <c r="M31" s="131"/>
      <c r="N31" s="132" t="str">
        <f t="shared" ref="N31" si="225">IF(M31="","",IF($B$7="Menor valor",($E$4/$A$4)*($B31/M31),IF(M31&lt;=$B31,($E$4/$A$4)*(1-(($B31-M31)/$B31)),($E$4*60%/$A$4)*(1-2*((ABS($B31-M31))/$B31)))))</f>
        <v/>
      </c>
      <c r="O31" s="131"/>
      <c r="P31" s="132" t="str">
        <f t="shared" ref="P31" si="226">IF(O31="","",IF($B$7="Menor valor",($E$4/$A$4)*($B31/O31),IF(O31&lt;=$B31,($E$4/$A$4)*(1-(($B31-O31)/$B31)),($E$4*60%/$A$4)*(1-2*((ABS($B31-O31))/$B31)))))</f>
        <v/>
      </c>
      <c r="Q31" s="131"/>
      <c r="R31" s="132" t="str">
        <f t="shared" ref="R31" si="227">IF(Q31="","",IF($B$7="Menor valor",($E$4/$A$4)*($B31/Q31),IF(Q31&lt;=$B31,($E$4/$A$4)*(1-(($B31-Q31)/$B31)),($E$4*60%/$A$4)*(1-2*((ABS($B31-Q31))/$B31)))))</f>
        <v/>
      </c>
      <c r="S31" s="131"/>
      <c r="T31" s="132" t="str">
        <f t="shared" ref="T31" si="228">IF(S31="","",IF($B$7="Menor valor",($E$4/$A$4)*($B31/S31),IF(S31&lt;=$B31,($E$4/$A$4)*(1-(($B31-S31)/$B31)),($E$4*60%/$A$4)*(1-2*((ABS($B31-S31))/$B31)))))</f>
        <v/>
      </c>
      <c r="U31" s="131"/>
      <c r="V31" s="132" t="str">
        <f t="shared" ref="V31" si="229">IF(U31="","",IF($B$7="Menor valor",($E$4/$A$4)*($B31/U31),IF(U31&lt;=$B31,($E$4/$A$4)*(1-(($B31-U31)/$B31)),($E$4*60%/$A$4)*(1-2*((ABS($B31-U31))/$B31)))))</f>
        <v/>
      </c>
      <c r="W31" s="131"/>
      <c r="X31" s="132" t="str">
        <f t="shared" ref="X31" si="230">IF(W31="","",IF($B$7="Menor valor",($E$4/$A$4)*($B31/W31),IF(W31&lt;=$B31,($E$4/$A$4)*(1-(($B31-W31)/$B31)),($E$4*60%/$A$4)*(1-2*((ABS($B31-W31))/$B31)))))</f>
        <v/>
      </c>
      <c r="Y31" s="131"/>
      <c r="Z31" s="132" t="str">
        <f t="shared" ref="Z31" si="231">IF(Y31="","",IF($B$7="Menor valor",($E$4/$A$4)*($B31/Y31),IF(Y31&lt;=$B31,($E$4/$A$4)*(1-(($B31-Y31)/$B31)),($E$4*60%/$A$4)*(1-2*((ABS($B31-Y31))/$B31)))))</f>
        <v/>
      </c>
      <c r="AA31" s="129">
        <v>1</v>
      </c>
    </row>
    <row r="32" spans="1:27" s="129" customFormat="1" ht="21" customHeight="1">
      <c r="A32" s="204" t="str">
        <f>+'Presupuesto Consolidado'!A43</f>
        <v>2.1.13</v>
      </c>
      <c r="B32" s="130">
        <f t="shared" si="0"/>
        <v>448121</v>
      </c>
      <c r="C32" s="131">
        <f>IF($C$7="Habilitado",ROUND('Presupuesto Consolidado'!E43,2),"")</f>
        <v>448121</v>
      </c>
      <c r="D32" s="132">
        <f t="shared" si="1"/>
        <v>0.78125</v>
      </c>
      <c r="E32" s="131" t="str">
        <f>IF($E$7="Habilitado",ROUND('Presupuesto Consolidado'!L43,2),"")</f>
        <v/>
      </c>
      <c r="F32" s="132" t="str">
        <f t="shared" si="1"/>
        <v/>
      </c>
      <c r="G32" s="131"/>
      <c r="H32" s="132" t="str">
        <f t="shared" ref="H32" si="232">IF(G32="","",IF($B$7="Menor valor",($E$4/$A$4)*($B32/G32),IF(G32&lt;=$B32,($E$4/$A$4)*(1-(($B32-G32)/$B32)),($E$4*60%/$A$4)*(1-2*((ABS($B32-G32))/$B32)))))</f>
        <v/>
      </c>
      <c r="I32" s="131"/>
      <c r="J32" s="132" t="str">
        <f t="shared" ref="J32" si="233">IF(I32="","",IF($B$7="Menor valor",($E$4/$A$4)*($B32/I32),IF(I32&lt;=$B32,($E$4/$A$4)*(1-(($B32-I32)/$B32)),($E$4*60%/$A$4)*(1-2*((ABS($B32-I32))/$B32)))))</f>
        <v/>
      </c>
      <c r="K32" s="131"/>
      <c r="L32" s="132" t="str">
        <f t="shared" ref="L32" si="234">IF(K32="","",IF($B$7="Menor valor",($E$4/$A$4)*($B32/K32),IF(K32&lt;=$B32,($E$4/$A$4)*(1-(($B32-K32)/$B32)),($E$4*60%/$A$4)*(1-2*((ABS($B32-K32))/$B32)))))</f>
        <v/>
      </c>
      <c r="M32" s="131"/>
      <c r="N32" s="132" t="str">
        <f t="shared" ref="N32" si="235">IF(M32="","",IF($B$7="Menor valor",($E$4/$A$4)*($B32/M32),IF(M32&lt;=$B32,($E$4/$A$4)*(1-(($B32-M32)/$B32)),($E$4*60%/$A$4)*(1-2*((ABS($B32-M32))/$B32)))))</f>
        <v/>
      </c>
      <c r="O32" s="131"/>
      <c r="P32" s="132" t="str">
        <f t="shared" ref="P32" si="236">IF(O32="","",IF($B$7="Menor valor",($E$4/$A$4)*($B32/O32),IF(O32&lt;=$B32,($E$4/$A$4)*(1-(($B32-O32)/$B32)),($E$4*60%/$A$4)*(1-2*((ABS($B32-O32))/$B32)))))</f>
        <v/>
      </c>
      <c r="Q32" s="131"/>
      <c r="R32" s="132" t="str">
        <f t="shared" ref="R32" si="237">IF(Q32="","",IF($B$7="Menor valor",($E$4/$A$4)*($B32/Q32),IF(Q32&lt;=$B32,($E$4/$A$4)*(1-(($B32-Q32)/$B32)),($E$4*60%/$A$4)*(1-2*((ABS($B32-Q32))/$B32)))))</f>
        <v/>
      </c>
      <c r="S32" s="131"/>
      <c r="T32" s="132" t="str">
        <f t="shared" ref="T32" si="238">IF(S32="","",IF($B$7="Menor valor",($E$4/$A$4)*($B32/S32),IF(S32&lt;=$B32,($E$4/$A$4)*(1-(($B32-S32)/$B32)),($E$4*60%/$A$4)*(1-2*((ABS($B32-S32))/$B32)))))</f>
        <v/>
      </c>
      <c r="U32" s="131"/>
      <c r="V32" s="132" t="str">
        <f t="shared" ref="V32" si="239">IF(U32="","",IF($B$7="Menor valor",($E$4/$A$4)*($B32/U32),IF(U32&lt;=$B32,($E$4/$A$4)*(1-(($B32-U32)/$B32)),($E$4*60%/$A$4)*(1-2*((ABS($B32-U32))/$B32)))))</f>
        <v/>
      </c>
      <c r="W32" s="131"/>
      <c r="X32" s="132" t="str">
        <f t="shared" ref="X32" si="240">IF(W32="","",IF($B$7="Menor valor",($E$4/$A$4)*($B32/W32),IF(W32&lt;=$B32,($E$4/$A$4)*(1-(($B32-W32)/$B32)),($E$4*60%/$A$4)*(1-2*((ABS($B32-W32))/$B32)))))</f>
        <v/>
      </c>
      <c r="Y32" s="131"/>
      <c r="Z32" s="132" t="str">
        <f t="shared" ref="Z32" si="241">IF(Y32="","",IF($B$7="Menor valor",($E$4/$A$4)*($B32/Y32),IF(Y32&lt;=$B32,($E$4/$A$4)*(1-(($B32-Y32)/$B32)),($E$4*60%/$A$4)*(1-2*((ABS($B32-Y32))/$B32)))))</f>
        <v/>
      </c>
      <c r="AA32" s="129">
        <v>1</v>
      </c>
    </row>
    <row r="33" spans="1:27" s="129" customFormat="1" ht="21" customHeight="1">
      <c r="A33" s="204" t="str">
        <f>+'Presupuesto Consolidado'!A44</f>
        <v>2.1.14</v>
      </c>
      <c r="B33" s="130">
        <f t="shared" si="0"/>
        <v>400275</v>
      </c>
      <c r="C33" s="131">
        <f>IF($C$7="Habilitado",ROUND('Presupuesto Consolidado'!E44,2),"")</f>
        <v>400275</v>
      </c>
      <c r="D33" s="132">
        <f t="shared" si="1"/>
        <v>0.78125</v>
      </c>
      <c r="E33" s="131" t="str">
        <f>IF($E$7="Habilitado",ROUND('Presupuesto Consolidado'!L44,2),"")</f>
        <v/>
      </c>
      <c r="F33" s="132" t="str">
        <f t="shared" si="1"/>
        <v/>
      </c>
      <c r="G33" s="131"/>
      <c r="H33" s="132" t="str">
        <f t="shared" ref="H33" si="242">IF(G33="","",IF($B$7="Menor valor",($E$4/$A$4)*($B33/G33),IF(G33&lt;=$B33,($E$4/$A$4)*(1-(($B33-G33)/$B33)),($E$4*60%/$A$4)*(1-2*((ABS($B33-G33))/$B33)))))</f>
        <v/>
      </c>
      <c r="I33" s="131"/>
      <c r="J33" s="132" t="str">
        <f t="shared" ref="J33" si="243">IF(I33="","",IF($B$7="Menor valor",($E$4/$A$4)*($B33/I33),IF(I33&lt;=$B33,($E$4/$A$4)*(1-(($B33-I33)/$B33)),($E$4*60%/$A$4)*(1-2*((ABS($B33-I33))/$B33)))))</f>
        <v/>
      </c>
      <c r="K33" s="131"/>
      <c r="L33" s="132" t="str">
        <f t="shared" ref="L33" si="244">IF(K33="","",IF($B$7="Menor valor",($E$4/$A$4)*($B33/K33),IF(K33&lt;=$B33,($E$4/$A$4)*(1-(($B33-K33)/$B33)),($E$4*60%/$A$4)*(1-2*((ABS($B33-K33))/$B33)))))</f>
        <v/>
      </c>
      <c r="M33" s="131"/>
      <c r="N33" s="132" t="str">
        <f t="shared" ref="N33" si="245">IF(M33="","",IF($B$7="Menor valor",($E$4/$A$4)*($B33/M33),IF(M33&lt;=$B33,($E$4/$A$4)*(1-(($B33-M33)/$B33)),($E$4*60%/$A$4)*(1-2*((ABS($B33-M33))/$B33)))))</f>
        <v/>
      </c>
      <c r="O33" s="131"/>
      <c r="P33" s="132" t="str">
        <f t="shared" ref="P33" si="246">IF(O33="","",IF($B$7="Menor valor",($E$4/$A$4)*($B33/O33),IF(O33&lt;=$B33,($E$4/$A$4)*(1-(($B33-O33)/$B33)),($E$4*60%/$A$4)*(1-2*((ABS($B33-O33))/$B33)))))</f>
        <v/>
      </c>
      <c r="Q33" s="131"/>
      <c r="R33" s="132" t="str">
        <f t="shared" ref="R33" si="247">IF(Q33="","",IF($B$7="Menor valor",($E$4/$A$4)*($B33/Q33),IF(Q33&lt;=$B33,($E$4/$A$4)*(1-(($B33-Q33)/$B33)),($E$4*60%/$A$4)*(1-2*((ABS($B33-Q33))/$B33)))))</f>
        <v/>
      </c>
      <c r="S33" s="131"/>
      <c r="T33" s="132" t="str">
        <f t="shared" ref="T33" si="248">IF(S33="","",IF($B$7="Menor valor",($E$4/$A$4)*($B33/S33),IF(S33&lt;=$B33,($E$4/$A$4)*(1-(($B33-S33)/$B33)),($E$4*60%/$A$4)*(1-2*((ABS($B33-S33))/$B33)))))</f>
        <v/>
      </c>
      <c r="U33" s="131"/>
      <c r="V33" s="132" t="str">
        <f t="shared" ref="V33" si="249">IF(U33="","",IF($B$7="Menor valor",($E$4/$A$4)*($B33/U33),IF(U33&lt;=$B33,($E$4/$A$4)*(1-(($B33-U33)/$B33)),($E$4*60%/$A$4)*(1-2*((ABS($B33-U33))/$B33)))))</f>
        <v/>
      </c>
      <c r="W33" s="131"/>
      <c r="X33" s="132" t="str">
        <f t="shared" ref="X33" si="250">IF(W33="","",IF($B$7="Menor valor",($E$4/$A$4)*($B33/W33),IF(W33&lt;=$B33,($E$4/$A$4)*(1-(($B33-W33)/$B33)),($E$4*60%/$A$4)*(1-2*((ABS($B33-W33))/$B33)))))</f>
        <v/>
      </c>
      <c r="Y33" s="131"/>
      <c r="Z33" s="132" t="str">
        <f t="shared" ref="Z33" si="251">IF(Y33="","",IF($B$7="Menor valor",($E$4/$A$4)*($B33/Y33),IF(Y33&lt;=$B33,($E$4/$A$4)*(1-(($B33-Y33)/$B33)),($E$4*60%/$A$4)*(1-2*((ABS($B33-Y33))/$B33)))))</f>
        <v/>
      </c>
      <c r="AA33" s="129">
        <v>1</v>
      </c>
    </row>
    <row r="34" spans="1:27" s="129" customFormat="1" ht="21" customHeight="1">
      <c r="A34" s="204" t="str">
        <f>+'Presupuesto Consolidado'!A45</f>
        <v>2.1.15</v>
      </c>
      <c r="B34" s="130">
        <f t="shared" si="0"/>
        <v>496150</v>
      </c>
      <c r="C34" s="131">
        <f>IF($C$7="Habilitado",ROUND('Presupuesto Consolidado'!E45,2),"")</f>
        <v>496150</v>
      </c>
      <c r="D34" s="132">
        <f t="shared" si="1"/>
        <v>0.78125</v>
      </c>
      <c r="E34" s="131" t="str">
        <f>IF($E$7="Habilitado",ROUND('Presupuesto Consolidado'!L45,2),"")</f>
        <v/>
      </c>
      <c r="F34" s="132" t="str">
        <f t="shared" si="1"/>
        <v/>
      </c>
      <c r="G34" s="131"/>
      <c r="H34" s="132" t="str">
        <f t="shared" ref="H34" si="252">IF(G34="","",IF($B$7="Menor valor",($E$4/$A$4)*($B34/G34),IF(G34&lt;=$B34,($E$4/$A$4)*(1-(($B34-G34)/$B34)),($E$4*60%/$A$4)*(1-2*((ABS($B34-G34))/$B34)))))</f>
        <v/>
      </c>
      <c r="I34" s="131"/>
      <c r="J34" s="132" t="str">
        <f t="shared" ref="J34" si="253">IF(I34="","",IF($B$7="Menor valor",($E$4/$A$4)*($B34/I34),IF(I34&lt;=$B34,($E$4/$A$4)*(1-(($B34-I34)/$B34)),($E$4*60%/$A$4)*(1-2*((ABS($B34-I34))/$B34)))))</f>
        <v/>
      </c>
      <c r="K34" s="131"/>
      <c r="L34" s="132" t="str">
        <f t="shared" ref="L34" si="254">IF(K34="","",IF($B$7="Menor valor",($E$4/$A$4)*($B34/K34),IF(K34&lt;=$B34,($E$4/$A$4)*(1-(($B34-K34)/$B34)),($E$4*60%/$A$4)*(1-2*((ABS($B34-K34))/$B34)))))</f>
        <v/>
      </c>
      <c r="M34" s="131"/>
      <c r="N34" s="132" t="str">
        <f t="shared" ref="N34" si="255">IF(M34="","",IF($B$7="Menor valor",($E$4/$A$4)*($B34/M34),IF(M34&lt;=$B34,($E$4/$A$4)*(1-(($B34-M34)/$B34)),($E$4*60%/$A$4)*(1-2*((ABS($B34-M34))/$B34)))))</f>
        <v/>
      </c>
      <c r="O34" s="131"/>
      <c r="P34" s="132" t="str">
        <f t="shared" ref="P34" si="256">IF(O34="","",IF($B$7="Menor valor",($E$4/$A$4)*($B34/O34),IF(O34&lt;=$B34,($E$4/$A$4)*(1-(($B34-O34)/$B34)),($E$4*60%/$A$4)*(1-2*((ABS($B34-O34))/$B34)))))</f>
        <v/>
      </c>
      <c r="Q34" s="131"/>
      <c r="R34" s="132" t="str">
        <f t="shared" ref="R34" si="257">IF(Q34="","",IF($B$7="Menor valor",($E$4/$A$4)*($B34/Q34),IF(Q34&lt;=$B34,($E$4/$A$4)*(1-(($B34-Q34)/$B34)),($E$4*60%/$A$4)*(1-2*((ABS($B34-Q34))/$B34)))))</f>
        <v/>
      </c>
      <c r="S34" s="131"/>
      <c r="T34" s="132" t="str">
        <f t="shared" ref="T34" si="258">IF(S34="","",IF($B$7="Menor valor",($E$4/$A$4)*($B34/S34),IF(S34&lt;=$B34,($E$4/$A$4)*(1-(($B34-S34)/$B34)),($E$4*60%/$A$4)*(1-2*((ABS($B34-S34))/$B34)))))</f>
        <v/>
      </c>
      <c r="U34" s="131"/>
      <c r="V34" s="132" t="str">
        <f t="shared" ref="V34" si="259">IF(U34="","",IF($B$7="Menor valor",($E$4/$A$4)*($B34/U34),IF(U34&lt;=$B34,($E$4/$A$4)*(1-(($B34-U34)/$B34)),($E$4*60%/$A$4)*(1-2*((ABS($B34-U34))/$B34)))))</f>
        <v/>
      </c>
      <c r="W34" s="131"/>
      <c r="X34" s="132" t="str">
        <f t="shared" ref="X34" si="260">IF(W34="","",IF($B$7="Menor valor",($E$4/$A$4)*($B34/W34),IF(W34&lt;=$B34,($E$4/$A$4)*(1-(($B34-W34)/$B34)),($E$4*60%/$A$4)*(1-2*((ABS($B34-W34))/$B34)))))</f>
        <v/>
      </c>
      <c r="Y34" s="131"/>
      <c r="Z34" s="132" t="str">
        <f t="shared" ref="Z34" si="261">IF(Y34="","",IF($B$7="Menor valor",($E$4/$A$4)*($B34/Y34),IF(Y34&lt;=$B34,($E$4/$A$4)*(1-(($B34-Y34)/$B34)),($E$4*60%/$A$4)*(1-2*((ABS($B34-Y34))/$B34)))))</f>
        <v/>
      </c>
      <c r="AA34" s="129">
        <v>1</v>
      </c>
    </row>
    <row r="35" spans="1:27" s="129" customFormat="1" ht="21" customHeight="1">
      <c r="A35" s="204" t="str">
        <f>+'Presupuesto Consolidado'!A46</f>
        <v>2.1.16</v>
      </c>
      <c r="B35" s="130">
        <f t="shared" si="0"/>
        <v>20716</v>
      </c>
      <c r="C35" s="131">
        <f>IF($C$7="Habilitado",ROUND('Presupuesto Consolidado'!E46,2),"")</f>
        <v>20716</v>
      </c>
      <c r="D35" s="132">
        <f t="shared" si="1"/>
        <v>0.78125</v>
      </c>
      <c r="E35" s="131" t="str">
        <f>IF($E$7="Habilitado",ROUND('Presupuesto Consolidado'!L46,2),"")</f>
        <v/>
      </c>
      <c r="F35" s="132" t="str">
        <f t="shared" si="1"/>
        <v/>
      </c>
      <c r="G35" s="131"/>
      <c r="H35" s="132" t="str">
        <f t="shared" ref="H35" si="262">IF(G35="","",IF($B$7="Menor valor",($E$4/$A$4)*($B35/G35),IF(G35&lt;=$B35,($E$4/$A$4)*(1-(($B35-G35)/$B35)),($E$4*60%/$A$4)*(1-2*((ABS($B35-G35))/$B35)))))</f>
        <v/>
      </c>
      <c r="I35" s="131"/>
      <c r="J35" s="132" t="str">
        <f t="shared" ref="J35" si="263">IF(I35="","",IF($B$7="Menor valor",($E$4/$A$4)*($B35/I35),IF(I35&lt;=$B35,($E$4/$A$4)*(1-(($B35-I35)/$B35)),($E$4*60%/$A$4)*(1-2*((ABS($B35-I35))/$B35)))))</f>
        <v/>
      </c>
      <c r="K35" s="131"/>
      <c r="L35" s="132" t="str">
        <f t="shared" ref="L35" si="264">IF(K35="","",IF($B$7="Menor valor",($E$4/$A$4)*($B35/K35),IF(K35&lt;=$B35,($E$4/$A$4)*(1-(($B35-K35)/$B35)),($E$4*60%/$A$4)*(1-2*((ABS($B35-K35))/$B35)))))</f>
        <v/>
      </c>
      <c r="M35" s="131"/>
      <c r="N35" s="132" t="str">
        <f t="shared" ref="N35" si="265">IF(M35="","",IF($B$7="Menor valor",($E$4/$A$4)*($B35/M35),IF(M35&lt;=$B35,($E$4/$A$4)*(1-(($B35-M35)/$B35)),($E$4*60%/$A$4)*(1-2*((ABS($B35-M35))/$B35)))))</f>
        <v/>
      </c>
      <c r="O35" s="131"/>
      <c r="P35" s="132" t="str">
        <f t="shared" ref="P35" si="266">IF(O35="","",IF($B$7="Menor valor",($E$4/$A$4)*($B35/O35),IF(O35&lt;=$B35,($E$4/$A$4)*(1-(($B35-O35)/$B35)),($E$4*60%/$A$4)*(1-2*((ABS($B35-O35))/$B35)))))</f>
        <v/>
      </c>
      <c r="Q35" s="131"/>
      <c r="R35" s="132" t="str">
        <f t="shared" ref="R35" si="267">IF(Q35="","",IF($B$7="Menor valor",($E$4/$A$4)*($B35/Q35),IF(Q35&lt;=$B35,($E$4/$A$4)*(1-(($B35-Q35)/$B35)),($E$4*60%/$A$4)*(1-2*((ABS($B35-Q35))/$B35)))))</f>
        <v/>
      </c>
      <c r="S35" s="131"/>
      <c r="T35" s="132" t="str">
        <f t="shared" ref="T35" si="268">IF(S35="","",IF($B$7="Menor valor",($E$4/$A$4)*($B35/S35),IF(S35&lt;=$B35,($E$4/$A$4)*(1-(($B35-S35)/$B35)),($E$4*60%/$A$4)*(1-2*((ABS($B35-S35))/$B35)))))</f>
        <v/>
      </c>
      <c r="U35" s="131"/>
      <c r="V35" s="132" t="str">
        <f t="shared" ref="V35" si="269">IF(U35="","",IF($B$7="Menor valor",($E$4/$A$4)*($B35/U35),IF(U35&lt;=$B35,($E$4/$A$4)*(1-(($B35-U35)/$B35)),($E$4*60%/$A$4)*(1-2*((ABS($B35-U35))/$B35)))))</f>
        <v/>
      </c>
      <c r="W35" s="131"/>
      <c r="X35" s="132" t="str">
        <f t="shared" ref="X35" si="270">IF(W35="","",IF($B$7="Menor valor",($E$4/$A$4)*($B35/W35),IF(W35&lt;=$B35,($E$4/$A$4)*(1-(($B35-W35)/$B35)),($E$4*60%/$A$4)*(1-2*((ABS($B35-W35))/$B35)))))</f>
        <v/>
      </c>
      <c r="Y35" s="131"/>
      <c r="Z35" s="132" t="str">
        <f t="shared" ref="Z35" si="271">IF(Y35="","",IF($B$7="Menor valor",($E$4/$A$4)*($B35/Y35),IF(Y35&lt;=$B35,($E$4/$A$4)*(1-(($B35-Y35)/$B35)),($E$4*60%/$A$4)*(1-2*((ABS($B35-Y35))/$B35)))))</f>
        <v/>
      </c>
      <c r="AA35" s="129">
        <v>1</v>
      </c>
    </row>
    <row r="36" spans="1:27" s="129" customFormat="1" ht="21" customHeight="1">
      <c r="A36" s="204" t="str">
        <f>+'Presupuesto Consolidado'!A47</f>
        <v>2.1.17</v>
      </c>
      <c r="B36" s="130">
        <f t="shared" si="0"/>
        <v>214965</v>
      </c>
      <c r="C36" s="131">
        <f>IF($C$7="Habilitado",ROUND('Presupuesto Consolidado'!E47,2),"")</f>
        <v>214965</v>
      </c>
      <c r="D36" s="132">
        <f t="shared" si="1"/>
        <v>0.78125</v>
      </c>
      <c r="E36" s="131" t="str">
        <f>IF($E$7="Habilitado",ROUND('Presupuesto Consolidado'!L47,2),"")</f>
        <v/>
      </c>
      <c r="F36" s="132" t="str">
        <f t="shared" si="1"/>
        <v/>
      </c>
      <c r="G36" s="131"/>
      <c r="H36" s="132" t="str">
        <f t="shared" ref="H36" si="272">IF(G36="","",IF($B$7="Menor valor",($E$4/$A$4)*($B36/G36),IF(G36&lt;=$B36,($E$4/$A$4)*(1-(($B36-G36)/$B36)),($E$4*60%/$A$4)*(1-2*((ABS($B36-G36))/$B36)))))</f>
        <v/>
      </c>
      <c r="I36" s="131"/>
      <c r="J36" s="132" t="str">
        <f t="shared" ref="J36" si="273">IF(I36="","",IF($B$7="Menor valor",($E$4/$A$4)*($B36/I36),IF(I36&lt;=$B36,($E$4/$A$4)*(1-(($B36-I36)/$B36)),($E$4*60%/$A$4)*(1-2*((ABS($B36-I36))/$B36)))))</f>
        <v/>
      </c>
      <c r="K36" s="131"/>
      <c r="L36" s="132" t="str">
        <f t="shared" ref="L36" si="274">IF(K36="","",IF($B$7="Menor valor",($E$4/$A$4)*($B36/K36),IF(K36&lt;=$B36,($E$4/$A$4)*(1-(($B36-K36)/$B36)),($E$4*60%/$A$4)*(1-2*((ABS($B36-K36))/$B36)))))</f>
        <v/>
      </c>
      <c r="M36" s="131"/>
      <c r="N36" s="132" t="str">
        <f t="shared" ref="N36" si="275">IF(M36="","",IF($B$7="Menor valor",($E$4/$A$4)*($B36/M36),IF(M36&lt;=$B36,($E$4/$A$4)*(1-(($B36-M36)/$B36)),($E$4*60%/$A$4)*(1-2*((ABS($B36-M36))/$B36)))))</f>
        <v/>
      </c>
      <c r="O36" s="131"/>
      <c r="P36" s="132" t="str">
        <f t="shared" ref="P36" si="276">IF(O36="","",IF($B$7="Menor valor",($E$4/$A$4)*($B36/O36),IF(O36&lt;=$B36,($E$4/$A$4)*(1-(($B36-O36)/$B36)),($E$4*60%/$A$4)*(1-2*((ABS($B36-O36))/$B36)))))</f>
        <v/>
      </c>
      <c r="Q36" s="131"/>
      <c r="R36" s="132" t="str">
        <f t="shared" ref="R36" si="277">IF(Q36="","",IF($B$7="Menor valor",($E$4/$A$4)*($B36/Q36),IF(Q36&lt;=$B36,($E$4/$A$4)*(1-(($B36-Q36)/$B36)),($E$4*60%/$A$4)*(1-2*((ABS($B36-Q36))/$B36)))))</f>
        <v/>
      </c>
      <c r="S36" s="131"/>
      <c r="T36" s="132" t="str">
        <f t="shared" ref="T36" si="278">IF(S36="","",IF($B$7="Menor valor",($E$4/$A$4)*($B36/S36),IF(S36&lt;=$B36,($E$4/$A$4)*(1-(($B36-S36)/$B36)),($E$4*60%/$A$4)*(1-2*((ABS($B36-S36))/$B36)))))</f>
        <v/>
      </c>
      <c r="U36" s="131"/>
      <c r="V36" s="132" t="str">
        <f t="shared" ref="V36" si="279">IF(U36="","",IF($B$7="Menor valor",($E$4/$A$4)*($B36/U36),IF(U36&lt;=$B36,($E$4/$A$4)*(1-(($B36-U36)/$B36)),($E$4*60%/$A$4)*(1-2*((ABS($B36-U36))/$B36)))))</f>
        <v/>
      </c>
      <c r="W36" s="131"/>
      <c r="X36" s="132" t="str">
        <f t="shared" ref="X36" si="280">IF(W36="","",IF($B$7="Menor valor",($E$4/$A$4)*($B36/W36),IF(W36&lt;=$B36,($E$4/$A$4)*(1-(($B36-W36)/$B36)),($E$4*60%/$A$4)*(1-2*((ABS($B36-W36))/$B36)))))</f>
        <v/>
      </c>
      <c r="Y36" s="131"/>
      <c r="Z36" s="132" t="str">
        <f t="shared" ref="Z36" si="281">IF(Y36="","",IF($B$7="Menor valor",($E$4/$A$4)*($B36/Y36),IF(Y36&lt;=$B36,($E$4/$A$4)*(1-(($B36-Y36)/$B36)),($E$4*60%/$A$4)*(1-2*((ABS($B36-Y36))/$B36)))))</f>
        <v/>
      </c>
      <c r="AA36" s="129">
        <v>1</v>
      </c>
    </row>
    <row r="37" spans="1:27" s="129" customFormat="1" ht="21" customHeight="1">
      <c r="A37" s="204" t="str">
        <f>+'Presupuesto Consolidado'!A48</f>
        <v>2.1.18</v>
      </c>
      <c r="B37" s="130">
        <f t="shared" si="0"/>
        <v>11603</v>
      </c>
      <c r="C37" s="131">
        <f>IF($C$7="Habilitado",ROUND('Presupuesto Consolidado'!E48,2),"")</f>
        <v>11603</v>
      </c>
      <c r="D37" s="132">
        <f t="shared" si="1"/>
        <v>0.78125</v>
      </c>
      <c r="E37" s="131" t="str">
        <f>IF($E$7="Habilitado",ROUND('Presupuesto Consolidado'!L48,2),"")</f>
        <v/>
      </c>
      <c r="F37" s="132" t="str">
        <f t="shared" si="1"/>
        <v/>
      </c>
      <c r="G37" s="131"/>
      <c r="H37" s="132" t="str">
        <f t="shared" ref="H37" si="282">IF(G37="","",IF($B$7="Menor valor",($E$4/$A$4)*($B37/G37),IF(G37&lt;=$B37,($E$4/$A$4)*(1-(($B37-G37)/$B37)),($E$4*60%/$A$4)*(1-2*((ABS($B37-G37))/$B37)))))</f>
        <v/>
      </c>
      <c r="I37" s="131"/>
      <c r="J37" s="132" t="str">
        <f t="shared" ref="J37" si="283">IF(I37="","",IF($B$7="Menor valor",($E$4/$A$4)*($B37/I37),IF(I37&lt;=$B37,($E$4/$A$4)*(1-(($B37-I37)/$B37)),($E$4*60%/$A$4)*(1-2*((ABS($B37-I37))/$B37)))))</f>
        <v/>
      </c>
      <c r="K37" s="131"/>
      <c r="L37" s="132" t="str">
        <f t="shared" ref="L37" si="284">IF(K37="","",IF($B$7="Menor valor",($E$4/$A$4)*($B37/K37),IF(K37&lt;=$B37,($E$4/$A$4)*(1-(($B37-K37)/$B37)),($E$4*60%/$A$4)*(1-2*((ABS($B37-K37))/$B37)))))</f>
        <v/>
      </c>
      <c r="M37" s="131"/>
      <c r="N37" s="132" t="str">
        <f t="shared" ref="N37" si="285">IF(M37="","",IF($B$7="Menor valor",($E$4/$A$4)*($B37/M37),IF(M37&lt;=$B37,($E$4/$A$4)*(1-(($B37-M37)/$B37)),($E$4*60%/$A$4)*(1-2*((ABS($B37-M37))/$B37)))))</f>
        <v/>
      </c>
      <c r="O37" s="131"/>
      <c r="P37" s="132" t="str">
        <f t="shared" ref="P37" si="286">IF(O37="","",IF($B$7="Menor valor",($E$4/$A$4)*($B37/O37),IF(O37&lt;=$B37,($E$4/$A$4)*(1-(($B37-O37)/$B37)),($E$4*60%/$A$4)*(1-2*((ABS($B37-O37))/$B37)))))</f>
        <v/>
      </c>
      <c r="Q37" s="131"/>
      <c r="R37" s="132" t="str">
        <f t="shared" ref="R37" si="287">IF(Q37="","",IF($B$7="Menor valor",($E$4/$A$4)*($B37/Q37),IF(Q37&lt;=$B37,($E$4/$A$4)*(1-(($B37-Q37)/$B37)),($E$4*60%/$A$4)*(1-2*((ABS($B37-Q37))/$B37)))))</f>
        <v/>
      </c>
      <c r="S37" s="131"/>
      <c r="T37" s="132" t="str">
        <f t="shared" ref="T37" si="288">IF(S37="","",IF($B$7="Menor valor",($E$4/$A$4)*($B37/S37),IF(S37&lt;=$B37,($E$4/$A$4)*(1-(($B37-S37)/$B37)),($E$4*60%/$A$4)*(1-2*((ABS($B37-S37))/$B37)))))</f>
        <v/>
      </c>
      <c r="U37" s="131"/>
      <c r="V37" s="132" t="str">
        <f t="shared" ref="V37" si="289">IF(U37="","",IF($B$7="Menor valor",($E$4/$A$4)*($B37/U37),IF(U37&lt;=$B37,($E$4/$A$4)*(1-(($B37-U37)/$B37)),($E$4*60%/$A$4)*(1-2*((ABS($B37-U37))/$B37)))))</f>
        <v/>
      </c>
      <c r="W37" s="131"/>
      <c r="X37" s="132" t="str">
        <f t="shared" ref="X37" si="290">IF(W37="","",IF($B$7="Menor valor",($E$4/$A$4)*($B37/W37),IF(W37&lt;=$B37,($E$4/$A$4)*(1-(($B37-W37)/$B37)),($E$4*60%/$A$4)*(1-2*((ABS($B37-W37))/$B37)))))</f>
        <v/>
      </c>
      <c r="Y37" s="131"/>
      <c r="Z37" s="132" t="str">
        <f t="shared" ref="Z37" si="291">IF(Y37="","",IF($B$7="Menor valor",($E$4/$A$4)*($B37/Y37),IF(Y37&lt;=$B37,($E$4/$A$4)*(1-(($B37-Y37)/$B37)),($E$4*60%/$A$4)*(1-2*((ABS($B37-Y37))/$B37)))))</f>
        <v/>
      </c>
      <c r="AA37" s="129">
        <v>1</v>
      </c>
    </row>
    <row r="38" spans="1:27" s="129" customFormat="1" ht="21" customHeight="1">
      <c r="A38" s="204" t="str">
        <f>+'Presupuesto Consolidado'!A49</f>
        <v>2.1.19</v>
      </c>
      <c r="B38" s="130">
        <f t="shared" si="0"/>
        <v>21905</v>
      </c>
      <c r="C38" s="131">
        <f>IF($C$7="Habilitado",ROUND('Presupuesto Consolidado'!E49,2),"")</f>
        <v>21905</v>
      </c>
      <c r="D38" s="132">
        <f t="shared" si="1"/>
        <v>0.78125</v>
      </c>
      <c r="E38" s="131" t="str">
        <f>IF($E$7="Habilitado",ROUND('Presupuesto Consolidado'!L49,2),"")</f>
        <v/>
      </c>
      <c r="F38" s="132" t="str">
        <f t="shared" si="1"/>
        <v/>
      </c>
      <c r="G38" s="131"/>
      <c r="H38" s="132" t="str">
        <f t="shared" ref="H38" si="292">IF(G38="","",IF($B$7="Menor valor",($E$4/$A$4)*($B38/G38),IF(G38&lt;=$B38,($E$4/$A$4)*(1-(($B38-G38)/$B38)),($E$4*60%/$A$4)*(1-2*((ABS($B38-G38))/$B38)))))</f>
        <v/>
      </c>
      <c r="I38" s="131"/>
      <c r="J38" s="132" t="str">
        <f t="shared" ref="J38" si="293">IF(I38="","",IF($B$7="Menor valor",($E$4/$A$4)*($B38/I38),IF(I38&lt;=$B38,($E$4/$A$4)*(1-(($B38-I38)/$B38)),($E$4*60%/$A$4)*(1-2*((ABS($B38-I38))/$B38)))))</f>
        <v/>
      </c>
      <c r="K38" s="131"/>
      <c r="L38" s="132" t="str">
        <f t="shared" ref="L38" si="294">IF(K38="","",IF($B$7="Menor valor",($E$4/$A$4)*($B38/K38),IF(K38&lt;=$B38,($E$4/$A$4)*(1-(($B38-K38)/$B38)),($E$4*60%/$A$4)*(1-2*((ABS($B38-K38))/$B38)))))</f>
        <v/>
      </c>
      <c r="M38" s="131"/>
      <c r="N38" s="132" t="str">
        <f t="shared" ref="N38" si="295">IF(M38="","",IF($B$7="Menor valor",($E$4/$A$4)*($B38/M38),IF(M38&lt;=$B38,($E$4/$A$4)*(1-(($B38-M38)/$B38)),($E$4*60%/$A$4)*(1-2*((ABS($B38-M38))/$B38)))))</f>
        <v/>
      </c>
      <c r="O38" s="131"/>
      <c r="P38" s="132" t="str">
        <f t="shared" ref="P38" si="296">IF(O38="","",IF($B$7="Menor valor",($E$4/$A$4)*($B38/O38),IF(O38&lt;=$B38,($E$4/$A$4)*(1-(($B38-O38)/$B38)),($E$4*60%/$A$4)*(1-2*((ABS($B38-O38))/$B38)))))</f>
        <v/>
      </c>
      <c r="Q38" s="131"/>
      <c r="R38" s="132" t="str">
        <f t="shared" ref="R38" si="297">IF(Q38="","",IF($B$7="Menor valor",($E$4/$A$4)*($B38/Q38),IF(Q38&lt;=$B38,($E$4/$A$4)*(1-(($B38-Q38)/$B38)),($E$4*60%/$A$4)*(1-2*((ABS($B38-Q38))/$B38)))))</f>
        <v/>
      </c>
      <c r="S38" s="131"/>
      <c r="T38" s="132" t="str">
        <f t="shared" ref="T38" si="298">IF(S38="","",IF($B$7="Menor valor",($E$4/$A$4)*($B38/S38),IF(S38&lt;=$B38,($E$4/$A$4)*(1-(($B38-S38)/$B38)),($E$4*60%/$A$4)*(1-2*((ABS($B38-S38))/$B38)))))</f>
        <v/>
      </c>
      <c r="U38" s="131"/>
      <c r="V38" s="132" t="str">
        <f t="shared" ref="V38" si="299">IF(U38="","",IF($B$7="Menor valor",($E$4/$A$4)*($B38/U38),IF(U38&lt;=$B38,($E$4/$A$4)*(1-(($B38-U38)/$B38)),($E$4*60%/$A$4)*(1-2*((ABS($B38-U38))/$B38)))))</f>
        <v/>
      </c>
      <c r="W38" s="131"/>
      <c r="X38" s="132" t="str">
        <f t="shared" ref="X38" si="300">IF(W38="","",IF($B$7="Menor valor",($E$4/$A$4)*($B38/W38),IF(W38&lt;=$B38,($E$4/$A$4)*(1-(($B38-W38)/$B38)),($E$4*60%/$A$4)*(1-2*((ABS($B38-W38))/$B38)))))</f>
        <v/>
      </c>
      <c r="Y38" s="131"/>
      <c r="Z38" s="132" t="str">
        <f t="shared" ref="Z38" si="301">IF(Y38="","",IF($B$7="Menor valor",($E$4/$A$4)*($B38/Y38),IF(Y38&lt;=$B38,($E$4/$A$4)*(1-(($B38-Y38)/$B38)),($E$4*60%/$A$4)*(1-2*((ABS($B38-Y38))/$B38)))))</f>
        <v/>
      </c>
      <c r="AA38" s="129">
        <v>1</v>
      </c>
    </row>
    <row r="39" spans="1:27" s="129" customFormat="1" ht="21" customHeight="1">
      <c r="A39" s="204" t="str">
        <f>+'Presupuesto Consolidado'!A50</f>
        <v>2.1.20</v>
      </c>
      <c r="B39" s="130">
        <f t="shared" si="0"/>
        <v>17017</v>
      </c>
      <c r="C39" s="131">
        <f>IF($C$7="Habilitado",ROUND('Presupuesto Consolidado'!E50,2),"")</f>
        <v>17017</v>
      </c>
      <c r="D39" s="132">
        <f t="shared" si="1"/>
        <v>0.78125</v>
      </c>
      <c r="E39" s="131" t="str">
        <f>IF($E$7="Habilitado",ROUND('Presupuesto Consolidado'!L50,2),"")</f>
        <v/>
      </c>
      <c r="F39" s="132" t="str">
        <f t="shared" si="1"/>
        <v/>
      </c>
      <c r="G39" s="131"/>
      <c r="H39" s="132" t="str">
        <f t="shared" ref="H39" si="302">IF(G39="","",IF($B$7="Menor valor",($E$4/$A$4)*($B39/G39),IF(G39&lt;=$B39,($E$4/$A$4)*(1-(($B39-G39)/$B39)),($E$4*60%/$A$4)*(1-2*((ABS($B39-G39))/$B39)))))</f>
        <v/>
      </c>
      <c r="I39" s="131"/>
      <c r="J39" s="132" t="str">
        <f t="shared" ref="J39" si="303">IF(I39="","",IF($B$7="Menor valor",($E$4/$A$4)*($B39/I39),IF(I39&lt;=$B39,($E$4/$A$4)*(1-(($B39-I39)/$B39)),($E$4*60%/$A$4)*(1-2*((ABS($B39-I39))/$B39)))))</f>
        <v/>
      </c>
      <c r="K39" s="131"/>
      <c r="L39" s="132" t="str">
        <f t="shared" ref="L39" si="304">IF(K39="","",IF($B$7="Menor valor",($E$4/$A$4)*($B39/K39),IF(K39&lt;=$B39,($E$4/$A$4)*(1-(($B39-K39)/$B39)),($E$4*60%/$A$4)*(1-2*((ABS($B39-K39))/$B39)))))</f>
        <v/>
      </c>
      <c r="M39" s="131"/>
      <c r="N39" s="132" t="str">
        <f t="shared" ref="N39" si="305">IF(M39="","",IF($B$7="Menor valor",($E$4/$A$4)*($B39/M39),IF(M39&lt;=$B39,($E$4/$A$4)*(1-(($B39-M39)/$B39)),($E$4*60%/$A$4)*(1-2*((ABS($B39-M39))/$B39)))))</f>
        <v/>
      </c>
      <c r="O39" s="131"/>
      <c r="P39" s="132" t="str">
        <f t="shared" ref="P39" si="306">IF(O39="","",IF($B$7="Menor valor",($E$4/$A$4)*($B39/O39),IF(O39&lt;=$B39,($E$4/$A$4)*(1-(($B39-O39)/$B39)),($E$4*60%/$A$4)*(1-2*((ABS($B39-O39))/$B39)))))</f>
        <v/>
      </c>
      <c r="Q39" s="131"/>
      <c r="R39" s="132" t="str">
        <f t="shared" ref="R39" si="307">IF(Q39="","",IF($B$7="Menor valor",($E$4/$A$4)*($B39/Q39),IF(Q39&lt;=$B39,($E$4/$A$4)*(1-(($B39-Q39)/$B39)),($E$4*60%/$A$4)*(1-2*((ABS($B39-Q39))/$B39)))))</f>
        <v/>
      </c>
      <c r="S39" s="131"/>
      <c r="T39" s="132" t="str">
        <f t="shared" ref="T39" si="308">IF(S39="","",IF($B$7="Menor valor",($E$4/$A$4)*($B39/S39),IF(S39&lt;=$B39,($E$4/$A$4)*(1-(($B39-S39)/$B39)),($E$4*60%/$A$4)*(1-2*((ABS($B39-S39))/$B39)))))</f>
        <v/>
      </c>
      <c r="U39" s="131"/>
      <c r="V39" s="132" t="str">
        <f t="shared" ref="V39" si="309">IF(U39="","",IF($B$7="Menor valor",($E$4/$A$4)*($B39/U39),IF(U39&lt;=$B39,($E$4/$A$4)*(1-(($B39-U39)/$B39)),($E$4*60%/$A$4)*(1-2*((ABS($B39-U39))/$B39)))))</f>
        <v/>
      </c>
      <c r="W39" s="131"/>
      <c r="X39" s="132" t="str">
        <f t="shared" ref="X39" si="310">IF(W39="","",IF($B$7="Menor valor",($E$4/$A$4)*($B39/W39),IF(W39&lt;=$B39,($E$4/$A$4)*(1-(($B39-W39)/$B39)),($E$4*60%/$A$4)*(1-2*((ABS($B39-W39))/$B39)))))</f>
        <v/>
      </c>
      <c r="Y39" s="131"/>
      <c r="Z39" s="132" t="str">
        <f t="shared" ref="Z39" si="311">IF(Y39="","",IF($B$7="Menor valor",($E$4/$A$4)*($B39/Y39),IF(Y39&lt;=$B39,($E$4/$A$4)*(1-(($B39-Y39)/$B39)),($E$4*60%/$A$4)*(1-2*((ABS($B39-Y39))/$B39)))))</f>
        <v/>
      </c>
      <c r="AA39" s="129">
        <v>1</v>
      </c>
    </row>
    <row r="40" spans="1:27" s="129" customFormat="1" ht="21" customHeight="1">
      <c r="A40" s="204" t="str">
        <f>+'Presupuesto Consolidado'!A51</f>
        <v>2.1.21</v>
      </c>
      <c r="B40" s="130">
        <f t="shared" ref="B40:B71" si="312">IF($B$7="Menor valor"=3,MIN(C40,E40,G40,I40,K40,M40,O40,Q40,S40,U40,W40,Y40),IF($B$7="Media aritmética alta",(MAX(C40,E40,G40,I40,K40,M40,O40,Q40,S40,U40,W40,Y40)+AVERAGE(C40,E40,G40,I40,K40,M40,O40,Q40,S40,U40,W40,Y40))/2,AVERAGE(C40,E40,G40,I40,K40,M40,O40,Q40,S40,U40,W40,Y40)))</f>
        <v>66516</v>
      </c>
      <c r="C40" s="131">
        <f>IF($C$7="Habilitado",ROUND('Presupuesto Consolidado'!E51,2),"")</f>
        <v>66516</v>
      </c>
      <c r="D40" s="132">
        <f t="shared" si="1"/>
        <v>0.78125</v>
      </c>
      <c r="E40" s="131" t="str">
        <f>IF($E$7="Habilitado",ROUND('Presupuesto Consolidado'!L51,2),"")</f>
        <v/>
      </c>
      <c r="F40" s="132" t="str">
        <f t="shared" si="1"/>
        <v/>
      </c>
      <c r="G40" s="131"/>
      <c r="H40" s="132" t="str">
        <f t="shared" ref="H40" si="313">IF(G40="","",IF($B$7="Menor valor",($E$4/$A$4)*($B40/G40),IF(G40&lt;=$B40,($E$4/$A$4)*(1-(($B40-G40)/$B40)),($E$4*60%/$A$4)*(1-2*((ABS($B40-G40))/$B40)))))</f>
        <v/>
      </c>
      <c r="I40" s="131"/>
      <c r="J40" s="132" t="str">
        <f t="shared" ref="J40" si="314">IF(I40="","",IF($B$7="Menor valor",($E$4/$A$4)*($B40/I40),IF(I40&lt;=$B40,($E$4/$A$4)*(1-(($B40-I40)/$B40)),($E$4*60%/$A$4)*(1-2*((ABS($B40-I40))/$B40)))))</f>
        <v/>
      </c>
      <c r="K40" s="131"/>
      <c r="L40" s="132" t="str">
        <f t="shared" ref="L40" si="315">IF(K40="","",IF($B$7="Menor valor",($E$4/$A$4)*($B40/K40),IF(K40&lt;=$B40,($E$4/$A$4)*(1-(($B40-K40)/$B40)),($E$4*60%/$A$4)*(1-2*((ABS($B40-K40))/$B40)))))</f>
        <v/>
      </c>
      <c r="M40" s="131"/>
      <c r="N40" s="132" t="str">
        <f t="shared" ref="N40" si="316">IF(M40="","",IF($B$7="Menor valor",($E$4/$A$4)*($B40/M40),IF(M40&lt;=$B40,($E$4/$A$4)*(1-(($B40-M40)/$B40)),($E$4*60%/$A$4)*(1-2*((ABS($B40-M40))/$B40)))))</f>
        <v/>
      </c>
      <c r="O40" s="131"/>
      <c r="P40" s="132" t="str">
        <f t="shared" ref="P40" si="317">IF(O40="","",IF($B$7="Menor valor",($E$4/$A$4)*($B40/O40),IF(O40&lt;=$B40,($E$4/$A$4)*(1-(($B40-O40)/$B40)),($E$4*60%/$A$4)*(1-2*((ABS($B40-O40))/$B40)))))</f>
        <v/>
      </c>
      <c r="Q40" s="131"/>
      <c r="R40" s="132" t="str">
        <f t="shared" ref="R40" si="318">IF(Q40="","",IF($B$7="Menor valor",($E$4/$A$4)*($B40/Q40),IF(Q40&lt;=$B40,($E$4/$A$4)*(1-(($B40-Q40)/$B40)),($E$4*60%/$A$4)*(1-2*((ABS($B40-Q40))/$B40)))))</f>
        <v/>
      </c>
      <c r="S40" s="131"/>
      <c r="T40" s="132" t="str">
        <f t="shared" ref="T40" si="319">IF(S40="","",IF($B$7="Menor valor",($E$4/$A$4)*($B40/S40),IF(S40&lt;=$B40,($E$4/$A$4)*(1-(($B40-S40)/$B40)),($E$4*60%/$A$4)*(1-2*((ABS($B40-S40))/$B40)))))</f>
        <v/>
      </c>
      <c r="U40" s="131"/>
      <c r="V40" s="132" t="str">
        <f t="shared" ref="V40" si="320">IF(U40="","",IF($B$7="Menor valor",($E$4/$A$4)*($B40/U40),IF(U40&lt;=$B40,($E$4/$A$4)*(1-(($B40-U40)/$B40)),($E$4*60%/$A$4)*(1-2*((ABS($B40-U40))/$B40)))))</f>
        <v/>
      </c>
      <c r="W40" s="131"/>
      <c r="X40" s="132" t="str">
        <f t="shared" ref="X40" si="321">IF(W40="","",IF($B$7="Menor valor",($E$4/$A$4)*($B40/W40),IF(W40&lt;=$B40,($E$4/$A$4)*(1-(($B40-W40)/$B40)),($E$4*60%/$A$4)*(1-2*((ABS($B40-W40))/$B40)))))</f>
        <v/>
      </c>
      <c r="Y40" s="131"/>
      <c r="Z40" s="132" t="str">
        <f t="shared" ref="Z40" si="322">IF(Y40="","",IF($B$7="Menor valor",($E$4/$A$4)*($B40/Y40),IF(Y40&lt;=$B40,($E$4/$A$4)*(1-(($B40-Y40)/$B40)),($E$4*60%/$A$4)*(1-2*((ABS($B40-Y40))/$B40)))))</f>
        <v/>
      </c>
      <c r="AA40" s="129">
        <v>1</v>
      </c>
    </row>
    <row r="41" spans="1:27" s="129" customFormat="1" ht="21" customHeight="1">
      <c r="A41" s="204" t="str">
        <f>+'Presupuesto Consolidado'!A52</f>
        <v>2.1.22</v>
      </c>
      <c r="B41" s="130">
        <f t="shared" si="312"/>
        <v>39449</v>
      </c>
      <c r="C41" s="131">
        <f>IF($C$7="Habilitado",ROUND('Presupuesto Consolidado'!E52,2),"")</f>
        <v>39449</v>
      </c>
      <c r="D41" s="132">
        <f t="shared" si="1"/>
        <v>0.78125</v>
      </c>
      <c r="E41" s="131" t="str">
        <f>IF($E$7="Habilitado",ROUND('Presupuesto Consolidado'!L52,2),"")</f>
        <v/>
      </c>
      <c r="F41" s="132" t="str">
        <f t="shared" si="1"/>
        <v/>
      </c>
      <c r="G41" s="131"/>
      <c r="H41" s="132" t="str">
        <f t="shared" ref="H41" si="323">IF(G41="","",IF($B$7="Menor valor",($E$4/$A$4)*($B41/G41),IF(G41&lt;=$B41,($E$4/$A$4)*(1-(($B41-G41)/$B41)),($E$4*60%/$A$4)*(1-2*((ABS($B41-G41))/$B41)))))</f>
        <v/>
      </c>
      <c r="I41" s="131"/>
      <c r="J41" s="132" t="str">
        <f t="shared" ref="J41" si="324">IF(I41="","",IF($B$7="Menor valor",($E$4/$A$4)*($B41/I41),IF(I41&lt;=$B41,($E$4/$A$4)*(1-(($B41-I41)/$B41)),($E$4*60%/$A$4)*(1-2*((ABS($B41-I41))/$B41)))))</f>
        <v/>
      </c>
      <c r="K41" s="131"/>
      <c r="L41" s="132" t="str">
        <f t="shared" ref="L41" si="325">IF(K41="","",IF($B$7="Menor valor",($E$4/$A$4)*($B41/K41),IF(K41&lt;=$B41,($E$4/$A$4)*(1-(($B41-K41)/$B41)),($E$4*60%/$A$4)*(1-2*((ABS($B41-K41))/$B41)))))</f>
        <v/>
      </c>
      <c r="M41" s="131"/>
      <c r="N41" s="132" t="str">
        <f t="shared" ref="N41" si="326">IF(M41="","",IF($B$7="Menor valor",($E$4/$A$4)*($B41/M41),IF(M41&lt;=$B41,($E$4/$A$4)*(1-(($B41-M41)/$B41)),($E$4*60%/$A$4)*(1-2*((ABS($B41-M41))/$B41)))))</f>
        <v/>
      </c>
      <c r="O41" s="131"/>
      <c r="P41" s="132" t="str">
        <f t="shared" ref="P41" si="327">IF(O41="","",IF($B$7="Menor valor",($E$4/$A$4)*($B41/O41),IF(O41&lt;=$B41,($E$4/$A$4)*(1-(($B41-O41)/$B41)),($E$4*60%/$A$4)*(1-2*((ABS($B41-O41))/$B41)))))</f>
        <v/>
      </c>
      <c r="Q41" s="131"/>
      <c r="R41" s="132" t="str">
        <f t="shared" ref="R41" si="328">IF(Q41="","",IF($B$7="Menor valor",($E$4/$A$4)*($B41/Q41),IF(Q41&lt;=$B41,($E$4/$A$4)*(1-(($B41-Q41)/$B41)),($E$4*60%/$A$4)*(1-2*((ABS($B41-Q41))/$B41)))))</f>
        <v/>
      </c>
      <c r="S41" s="131"/>
      <c r="T41" s="132" t="str">
        <f t="shared" ref="T41" si="329">IF(S41="","",IF($B$7="Menor valor",($E$4/$A$4)*($B41/S41),IF(S41&lt;=$B41,($E$4/$A$4)*(1-(($B41-S41)/$B41)),($E$4*60%/$A$4)*(1-2*((ABS($B41-S41))/$B41)))))</f>
        <v/>
      </c>
      <c r="U41" s="131"/>
      <c r="V41" s="132" t="str">
        <f t="shared" ref="V41" si="330">IF(U41="","",IF($B$7="Menor valor",($E$4/$A$4)*($B41/U41),IF(U41&lt;=$B41,($E$4/$A$4)*(1-(($B41-U41)/$B41)),($E$4*60%/$A$4)*(1-2*((ABS($B41-U41))/$B41)))))</f>
        <v/>
      </c>
      <c r="W41" s="131"/>
      <c r="X41" s="132" t="str">
        <f t="shared" ref="X41" si="331">IF(W41="","",IF($B$7="Menor valor",($E$4/$A$4)*($B41/W41),IF(W41&lt;=$B41,($E$4/$A$4)*(1-(($B41-W41)/$B41)),($E$4*60%/$A$4)*(1-2*((ABS($B41-W41))/$B41)))))</f>
        <v/>
      </c>
      <c r="Y41" s="131"/>
      <c r="Z41" s="132" t="str">
        <f t="shared" ref="Z41" si="332">IF(Y41="","",IF($B$7="Menor valor",($E$4/$A$4)*($B41/Y41),IF(Y41&lt;=$B41,($E$4/$A$4)*(1-(($B41-Y41)/$B41)),($E$4*60%/$A$4)*(1-2*((ABS($B41-Y41))/$B41)))))</f>
        <v/>
      </c>
      <c r="AA41" s="129">
        <v>1</v>
      </c>
    </row>
    <row r="42" spans="1:27" s="129" customFormat="1" ht="21" customHeight="1">
      <c r="A42" s="204" t="str">
        <f>+'Presupuesto Consolidado'!A53</f>
        <v>2.1.23</v>
      </c>
      <c r="B42" s="130">
        <f t="shared" si="312"/>
        <v>4377214</v>
      </c>
      <c r="C42" s="131">
        <f>IF($C$7="Habilitado",ROUND('Presupuesto Consolidado'!E53,2),"")</f>
        <v>4377214</v>
      </c>
      <c r="D42" s="132">
        <f t="shared" si="1"/>
        <v>0.78125</v>
      </c>
      <c r="E42" s="131" t="str">
        <f>IF($E$7="Habilitado",ROUND('Presupuesto Consolidado'!L53,2),"")</f>
        <v/>
      </c>
      <c r="F42" s="132" t="str">
        <f t="shared" si="1"/>
        <v/>
      </c>
      <c r="G42" s="131"/>
      <c r="H42" s="132" t="str">
        <f t="shared" ref="H42" si="333">IF(G42="","",IF($B$7="Menor valor",($E$4/$A$4)*($B42/G42),IF(G42&lt;=$B42,($E$4/$A$4)*(1-(($B42-G42)/$B42)),($E$4*60%/$A$4)*(1-2*((ABS($B42-G42))/$B42)))))</f>
        <v/>
      </c>
      <c r="I42" s="131"/>
      <c r="J42" s="132" t="str">
        <f t="shared" ref="J42" si="334">IF(I42="","",IF($B$7="Menor valor",($E$4/$A$4)*($B42/I42),IF(I42&lt;=$B42,($E$4/$A$4)*(1-(($B42-I42)/$B42)),($E$4*60%/$A$4)*(1-2*((ABS($B42-I42))/$B42)))))</f>
        <v/>
      </c>
      <c r="K42" s="131"/>
      <c r="L42" s="132" t="str">
        <f t="shared" ref="L42" si="335">IF(K42="","",IF($B$7="Menor valor",($E$4/$A$4)*($B42/K42),IF(K42&lt;=$B42,($E$4/$A$4)*(1-(($B42-K42)/$B42)),($E$4*60%/$A$4)*(1-2*((ABS($B42-K42))/$B42)))))</f>
        <v/>
      </c>
      <c r="M42" s="131"/>
      <c r="N42" s="132" t="str">
        <f t="shared" ref="N42" si="336">IF(M42="","",IF($B$7="Menor valor",($E$4/$A$4)*($B42/M42),IF(M42&lt;=$B42,($E$4/$A$4)*(1-(($B42-M42)/$B42)),($E$4*60%/$A$4)*(1-2*((ABS($B42-M42))/$B42)))))</f>
        <v/>
      </c>
      <c r="O42" s="131"/>
      <c r="P42" s="132" t="str">
        <f t="shared" ref="P42" si="337">IF(O42="","",IF($B$7="Menor valor",($E$4/$A$4)*($B42/O42),IF(O42&lt;=$B42,($E$4/$A$4)*(1-(($B42-O42)/$B42)),($E$4*60%/$A$4)*(1-2*((ABS($B42-O42))/$B42)))))</f>
        <v/>
      </c>
      <c r="Q42" s="131"/>
      <c r="R42" s="132" t="str">
        <f t="shared" ref="R42" si="338">IF(Q42="","",IF($B$7="Menor valor",($E$4/$A$4)*($B42/Q42),IF(Q42&lt;=$B42,($E$4/$A$4)*(1-(($B42-Q42)/$B42)),($E$4*60%/$A$4)*(1-2*((ABS($B42-Q42))/$B42)))))</f>
        <v/>
      </c>
      <c r="S42" s="131"/>
      <c r="T42" s="132" t="str">
        <f t="shared" ref="T42" si="339">IF(S42="","",IF($B$7="Menor valor",($E$4/$A$4)*($B42/S42),IF(S42&lt;=$B42,($E$4/$A$4)*(1-(($B42-S42)/$B42)),($E$4*60%/$A$4)*(1-2*((ABS($B42-S42))/$B42)))))</f>
        <v/>
      </c>
      <c r="U42" s="131"/>
      <c r="V42" s="132" t="str">
        <f t="shared" ref="V42" si="340">IF(U42="","",IF($B$7="Menor valor",($E$4/$A$4)*($B42/U42),IF(U42&lt;=$B42,($E$4/$A$4)*(1-(($B42-U42)/$B42)),($E$4*60%/$A$4)*(1-2*((ABS($B42-U42))/$B42)))))</f>
        <v/>
      </c>
      <c r="W42" s="131"/>
      <c r="X42" s="132" t="str">
        <f t="shared" ref="X42" si="341">IF(W42="","",IF($B$7="Menor valor",($E$4/$A$4)*($B42/W42),IF(W42&lt;=$B42,($E$4/$A$4)*(1-(($B42-W42)/$B42)),($E$4*60%/$A$4)*(1-2*((ABS($B42-W42))/$B42)))))</f>
        <v/>
      </c>
      <c r="Y42" s="131"/>
      <c r="Z42" s="132" t="str">
        <f t="shared" ref="Z42" si="342">IF(Y42="","",IF($B$7="Menor valor",($E$4/$A$4)*($B42/Y42),IF(Y42&lt;=$B42,($E$4/$A$4)*(1-(($B42-Y42)/$B42)),($E$4*60%/$A$4)*(1-2*((ABS($B42-Y42))/$B42)))))</f>
        <v/>
      </c>
      <c r="AA42" s="129">
        <v>1</v>
      </c>
    </row>
    <row r="43" spans="1:27" s="129" customFormat="1" ht="21" customHeight="1">
      <c r="A43" s="204" t="str">
        <f>+'Presupuesto Consolidado'!A54</f>
        <v>2.1.24</v>
      </c>
      <c r="B43" s="130">
        <f t="shared" si="312"/>
        <v>53000000</v>
      </c>
      <c r="C43" s="131">
        <f>IF($C$7="Habilitado",ROUND('Presupuesto Consolidado'!E54,2),"")</f>
        <v>53000000</v>
      </c>
      <c r="D43" s="132">
        <f t="shared" si="1"/>
        <v>0.78125</v>
      </c>
      <c r="E43" s="131" t="str">
        <f>IF($E$7="Habilitado",ROUND('Presupuesto Consolidado'!L54,2),"")</f>
        <v/>
      </c>
      <c r="F43" s="132" t="str">
        <f t="shared" si="1"/>
        <v/>
      </c>
      <c r="G43" s="131"/>
      <c r="H43" s="132" t="str">
        <f t="shared" ref="H43" si="343">IF(G43="","",IF($B$7="Menor valor",($E$4/$A$4)*($B43/G43),IF(G43&lt;=$B43,($E$4/$A$4)*(1-(($B43-G43)/$B43)),($E$4*60%/$A$4)*(1-2*((ABS($B43-G43))/$B43)))))</f>
        <v/>
      </c>
      <c r="I43" s="131"/>
      <c r="J43" s="132" t="str">
        <f t="shared" ref="J43" si="344">IF(I43="","",IF($B$7="Menor valor",($E$4/$A$4)*($B43/I43),IF(I43&lt;=$B43,($E$4/$A$4)*(1-(($B43-I43)/$B43)),($E$4*60%/$A$4)*(1-2*((ABS($B43-I43))/$B43)))))</f>
        <v/>
      </c>
      <c r="K43" s="131"/>
      <c r="L43" s="132" t="str">
        <f t="shared" ref="L43" si="345">IF(K43="","",IF($B$7="Menor valor",($E$4/$A$4)*($B43/K43),IF(K43&lt;=$B43,($E$4/$A$4)*(1-(($B43-K43)/$B43)),($E$4*60%/$A$4)*(1-2*((ABS($B43-K43))/$B43)))))</f>
        <v/>
      </c>
      <c r="M43" s="131"/>
      <c r="N43" s="132" t="str">
        <f t="shared" ref="N43" si="346">IF(M43="","",IF($B$7="Menor valor",($E$4/$A$4)*($B43/M43),IF(M43&lt;=$B43,($E$4/$A$4)*(1-(($B43-M43)/$B43)),($E$4*60%/$A$4)*(1-2*((ABS($B43-M43))/$B43)))))</f>
        <v/>
      </c>
      <c r="O43" s="131"/>
      <c r="P43" s="132" t="str">
        <f t="shared" ref="P43" si="347">IF(O43="","",IF($B$7="Menor valor",($E$4/$A$4)*($B43/O43),IF(O43&lt;=$B43,($E$4/$A$4)*(1-(($B43-O43)/$B43)),($E$4*60%/$A$4)*(1-2*((ABS($B43-O43))/$B43)))))</f>
        <v/>
      </c>
      <c r="Q43" s="131"/>
      <c r="R43" s="132" t="str">
        <f t="shared" ref="R43" si="348">IF(Q43="","",IF($B$7="Menor valor",($E$4/$A$4)*($B43/Q43),IF(Q43&lt;=$B43,($E$4/$A$4)*(1-(($B43-Q43)/$B43)),($E$4*60%/$A$4)*(1-2*((ABS($B43-Q43))/$B43)))))</f>
        <v/>
      </c>
      <c r="S43" s="131"/>
      <c r="T43" s="132" t="str">
        <f t="shared" ref="T43" si="349">IF(S43="","",IF($B$7="Menor valor",($E$4/$A$4)*($B43/S43),IF(S43&lt;=$B43,($E$4/$A$4)*(1-(($B43-S43)/$B43)),($E$4*60%/$A$4)*(1-2*((ABS($B43-S43))/$B43)))))</f>
        <v/>
      </c>
      <c r="U43" s="131"/>
      <c r="V43" s="132" t="str">
        <f t="shared" ref="V43" si="350">IF(U43="","",IF($B$7="Menor valor",($E$4/$A$4)*($B43/U43),IF(U43&lt;=$B43,($E$4/$A$4)*(1-(($B43-U43)/$B43)),($E$4*60%/$A$4)*(1-2*((ABS($B43-U43))/$B43)))))</f>
        <v/>
      </c>
      <c r="W43" s="131"/>
      <c r="X43" s="132" t="str">
        <f t="shared" ref="X43" si="351">IF(W43="","",IF($B$7="Menor valor",($E$4/$A$4)*($B43/W43),IF(W43&lt;=$B43,($E$4/$A$4)*(1-(($B43-W43)/$B43)),($E$4*60%/$A$4)*(1-2*((ABS($B43-W43))/$B43)))))</f>
        <v/>
      </c>
      <c r="Y43" s="131"/>
      <c r="Z43" s="132" t="str">
        <f t="shared" ref="Z43" si="352">IF(Y43="","",IF($B$7="Menor valor",($E$4/$A$4)*($B43/Y43),IF(Y43&lt;=$B43,($E$4/$A$4)*(1-(($B43-Y43)/$B43)),($E$4*60%/$A$4)*(1-2*((ABS($B43-Y43))/$B43)))))</f>
        <v/>
      </c>
      <c r="AA43" s="129">
        <v>1</v>
      </c>
    </row>
    <row r="44" spans="1:27" s="129" customFormat="1" ht="21" customHeight="1">
      <c r="A44" s="204" t="str">
        <f>+'Presupuesto Consolidado'!A56</f>
        <v>2.2.1</v>
      </c>
      <c r="B44" s="130">
        <f t="shared" si="312"/>
        <v>45274385</v>
      </c>
      <c r="C44" s="131">
        <f>IF($C$7="Habilitado",ROUND('Presupuesto Consolidado'!E56,2),"")</f>
        <v>45274385</v>
      </c>
      <c r="D44" s="132">
        <f t="shared" si="1"/>
        <v>0.78125</v>
      </c>
      <c r="E44" s="131" t="str">
        <f>IF($E$7="Habilitado",ROUND('Presupuesto Consolidado'!L56,2),"")</f>
        <v/>
      </c>
      <c r="F44" s="132" t="str">
        <f t="shared" si="1"/>
        <v/>
      </c>
      <c r="G44" s="131"/>
      <c r="H44" s="132" t="str">
        <f t="shared" ref="H44" si="353">IF(G44="","",IF($B$7="Menor valor",($E$4/$A$4)*($B44/G44),IF(G44&lt;=$B44,($E$4/$A$4)*(1-(($B44-G44)/$B44)),($E$4*60%/$A$4)*(1-2*((ABS($B44-G44))/$B44)))))</f>
        <v/>
      </c>
      <c r="I44" s="131"/>
      <c r="J44" s="132" t="str">
        <f t="shared" ref="J44" si="354">IF(I44="","",IF($B$7="Menor valor",($E$4/$A$4)*($B44/I44),IF(I44&lt;=$B44,($E$4/$A$4)*(1-(($B44-I44)/$B44)),($E$4*60%/$A$4)*(1-2*((ABS($B44-I44))/$B44)))))</f>
        <v/>
      </c>
      <c r="K44" s="131"/>
      <c r="L44" s="132" t="str">
        <f t="shared" ref="L44" si="355">IF(K44="","",IF($B$7="Menor valor",($E$4/$A$4)*($B44/K44),IF(K44&lt;=$B44,($E$4/$A$4)*(1-(($B44-K44)/$B44)),($E$4*60%/$A$4)*(1-2*((ABS($B44-K44))/$B44)))))</f>
        <v/>
      </c>
      <c r="M44" s="131"/>
      <c r="N44" s="132" t="str">
        <f t="shared" ref="N44" si="356">IF(M44="","",IF($B$7="Menor valor",($E$4/$A$4)*($B44/M44),IF(M44&lt;=$B44,($E$4/$A$4)*(1-(($B44-M44)/$B44)),($E$4*60%/$A$4)*(1-2*((ABS($B44-M44))/$B44)))))</f>
        <v/>
      </c>
      <c r="O44" s="131"/>
      <c r="P44" s="132" t="str">
        <f t="shared" ref="P44" si="357">IF(O44="","",IF($B$7="Menor valor",($E$4/$A$4)*($B44/O44),IF(O44&lt;=$B44,($E$4/$A$4)*(1-(($B44-O44)/$B44)),($E$4*60%/$A$4)*(1-2*((ABS($B44-O44))/$B44)))))</f>
        <v/>
      </c>
      <c r="Q44" s="131"/>
      <c r="R44" s="132" t="str">
        <f t="shared" ref="R44" si="358">IF(Q44="","",IF($B$7="Menor valor",($E$4/$A$4)*($B44/Q44),IF(Q44&lt;=$B44,($E$4/$A$4)*(1-(($B44-Q44)/$B44)),($E$4*60%/$A$4)*(1-2*((ABS($B44-Q44))/$B44)))))</f>
        <v/>
      </c>
      <c r="S44" s="131"/>
      <c r="T44" s="132" t="str">
        <f t="shared" ref="T44" si="359">IF(S44="","",IF($B$7="Menor valor",($E$4/$A$4)*($B44/S44),IF(S44&lt;=$B44,($E$4/$A$4)*(1-(($B44-S44)/$B44)),($E$4*60%/$A$4)*(1-2*((ABS($B44-S44))/$B44)))))</f>
        <v/>
      </c>
      <c r="U44" s="131"/>
      <c r="V44" s="132" t="str">
        <f t="shared" ref="V44" si="360">IF(U44="","",IF($B$7="Menor valor",($E$4/$A$4)*($B44/U44),IF(U44&lt;=$B44,($E$4/$A$4)*(1-(($B44-U44)/$B44)),($E$4*60%/$A$4)*(1-2*((ABS($B44-U44))/$B44)))))</f>
        <v/>
      </c>
      <c r="W44" s="131"/>
      <c r="X44" s="132" t="str">
        <f t="shared" ref="X44" si="361">IF(W44="","",IF($B$7="Menor valor",($E$4/$A$4)*($B44/W44),IF(W44&lt;=$B44,($E$4/$A$4)*(1-(($B44-W44)/$B44)),($E$4*60%/$A$4)*(1-2*((ABS($B44-W44))/$B44)))))</f>
        <v/>
      </c>
      <c r="Y44" s="131"/>
      <c r="Z44" s="132" t="str">
        <f t="shared" ref="Z44" si="362">IF(Y44="","",IF($B$7="Menor valor",($E$4/$A$4)*($B44/Y44),IF(Y44&lt;=$B44,($E$4/$A$4)*(1-(($B44-Y44)/$B44)),($E$4*60%/$A$4)*(1-2*((ABS($B44-Y44))/$B44)))))</f>
        <v/>
      </c>
      <c r="AA44" s="129">
        <v>1</v>
      </c>
    </row>
    <row r="45" spans="1:27" s="129" customFormat="1" ht="21" customHeight="1">
      <c r="A45" s="204" t="str">
        <f>+'Presupuesto Consolidado'!A57</f>
        <v>2.2.2</v>
      </c>
      <c r="B45" s="130">
        <f t="shared" si="312"/>
        <v>43240556</v>
      </c>
      <c r="C45" s="131">
        <f>IF($C$7="Habilitado",ROUND('Presupuesto Consolidado'!E57,2),"")</f>
        <v>43240556</v>
      </c>
      <c r="D45" s="132">
        <f t="shared" si="1"/>
        <v>0.78125</v>
      </c>
      <c r="E45" s="131" t="str">
        <f>IF($E$7="Habilitado",ROUND('Presupuesto Consolidado'!L57,2),"")</f>
        <v/>
      </c>
      <c r="F45" s="132" t="str">
        <f t="shared" si="1"/>
        <v/>
      </c>
      <c r="G45" s="131"/>
      <c r="H45" s="132" t="str">
        <f t="shared" ref="H45" si="363">IF(G45="","",IF($B$7="Menor valor",($E$4/$A$4)*($B45/G45),IF(G45&lt;=$B45,($E$4/$A$4)*(1-(($B45-G45)/$B45)),($E$4*60%/$A$4)*(1-2*((ABS($B45-G45))/$B45)))))</f>
        <v/>
      </c>
      <c r="I45" s="131"/>
      <c r="J45" s="132" t="str">
        <f t="shared" ref="J45" si="364">IF(I45="","",IF($B$7="Menor valor",($E$4/$A$4)*($B45/I45),IF(I45&lt;=$B45,($E$4/$A$4)*(1-(($B45-I45)/$B45)),($E$4*60%/$A$4)*(1-2*((ABS($B45-I45))/$B45)))))</f>
        <v/>
      </c>
      <c r="K45" s="131"/>
      <c r="L45" s="132" t="str">
        <f t="shared" ref="L45" si="365">IF(K45="","",IF($B$7="Menor valor",($E$4/$A$4)*($B45/K45),IF(K45&lt;=$B45,($E$4/$A$4)*(1-(($B45-K45)/$B45)),($E$4*60%/$A$4)*(1-2*((ABS($B45-K45))/$B45)))))</f>
        <v/>
      </c>
      <c r="M45" s="131"/>
      <c r="N45" s="132" t="str">
        <f t="shared" ref="N45" si="366">IF(M45="","",IF($B$7="Menor valor",($E$4/$A$4)*($B45/M45),IF(M45&lt;=$B45,($E$4/$A$4)*(1-(($B45-M45)/$B45)),($E$4*60%/$A$4)*(1-2*((ABS($B45-M45))/$B45)))))</f>
        <v/>
      </c>
      <c r="O45" s="131"/>
      <c r="P45" s="132" t="str">
        <f t="shared" ref="P45" si="367">IF(O45="","",IF($B$7="Menor valor",($E$4/$A$4)*($B45/O45),IF(O45&lt;=$B45,($E$4/$A$4)*(1-(($B45-O45)/$B45)),($E$4*60%/$A$4)*(1-2*((ABS($B45-O45))/$B45)))))</f>
        <v/>
      </c>
      <c r="Q45" s="131"/>
      <c r="R45" s="132" t="str">
        <f t="shared" ref="R45" si="368">IF(Q45="","",IF($B$7="Menor valor",($E$4/$A$4)*($B45/Q45),IF(Q45&lt;=$B45,($E$4/$A$4)*(1-(($B45-Q45)/$B45)),($E$4*60%/$A$4)*(1-2*((ABS($B45-Q45))/$B45)))))</f>
        <v/>
      </c>
      <c r="S45" s="131"/>
      <c r="T45" s="132" t="str">
        <f t="shared" ref="T45" si="369">IF(S45="","",IF($B$7="Menor valor",($E$4/$A$4)*($B45/S45),IF(S45&lt;=$B45,($E$4/$A$4)*(1-(($B45-S45)/$B45)),($E$4*60%/$A$4)*(1-2*((ABS($B45-S45))/$B45)))))</f>
        <v/>
      </c>
      <c r="U45" s="131"/>
      <c r="V45" s="132" t="str">
        <f t="shared" ref="V45" si="370">IF(U45="","",IF($B$7="Menor valor",($E$4/$A$4)*($B45/U45),IF(U45&lt;=$B45,($E$4/$A$4)*(1-(($B45-U45)/$B45)),($E$4*60%/$A$4)*(1-2*((ABS($B45-U45))/$B45)))))</f>
        <v/>
      </c>
      <c r="W45" s="131"/>
      <c r="X45" s="132" t="str">
        <f t="shared" ref="X45" si="371">IF(W45="","",IF($B$7="Menor valor",($E$4/$A$4)*($B45/W45),IF(W45&lt;=$B45,($E$4/$A$4)*(1-(($B45-W45)/$B45)),($E$4*60%/$A$4)*(1-2*((ABS($B45-W45))/$B45)))))</f>
        <v/>
      </c>
      <c r="Y45" s="131"/>
      <c r="Z45" s="132" t="str">
        <f t="shared" ref="Z45" si="372">IF(Y45="","",IF($B$7="Menor valor",($E$4/$A$4)*($B45/Y45),IF(Y45&lt;=$B45,($E$4/$A$4)*(1-(($B45-Y45)/$B45)),($E$4*60%/$A$4)*(1-2*((ABS($B45-Y45))/$B45)))))</f>
        <v/>
      </c>
      <c r="AA45" s="129">
        <v>1</v>
      </c>
    </row>
    <row r="46" spans="1:27" s="129" customFormat="1" ht="21" customHeight="1">
      <c r="A46" s="204" t="str">
        <f>+'Presupuesto Consolidado'!A58</f>
        <v>2.2.3</v>
      </c>
      <c r="B46" s="130">
        <f t="shared" si="312"/>
        <v>3360971</v>
      </c>
      <c r="C46" s="131">
        <f>IF($C$7="Habilitado",ROUND('Presupuesto Consolidado'!E58,2),"")</f>
        <v>3360971</v>
      </c>
      <c r="D46" s="132">
        <f t="shared" si="1"/>
        <v>0.78125</v>
      </c>
      <c r="E46" s="131" t="str">
        <f>IF($E$7="Habilitado",ROUND('Presupuesto Consolidado'!L58,2),"")</f>
        <v/>
      </c>
      <c r="F46" s="132" t="str">
        <f t="shared" si="1"/>
        <v/>
      </c>
      <c r="G46" s="131"/>
      <c r="H46" s="132" t="str">
        <f t="shared" ref="H46" si="373">IF(G46="","",IF($B$7="Menor valor",($E$4/$A$4)*($B46/G46),IF(G46&lt;=$B46,($E$4/$A$4)*(1-(($B46-G46)/$B46)),($E$4*60%/$A$4)*(1-2*((ABS($B46-G46))/$B46)))))</f>
        <v/>
      </c>
      <c r="I46" s="131"/>
      <c r="J46" s="132" t="str">
        <f t="shared" ref="J46" si="374">IF(I46="","",IF($B$7="Menor valor",($E$4/$A$4)*($B46/I46),IF(I46&lt;=$B46,($E$4/$A$4)*(1-(($B46-I46)/$B46)),($E$4*60%/$A$4)*(1-2*((ABS($B46-I46))/$B46)))))</f>
        <v/>
      </c>
      <c r="K46" s="131"/>
      <c r="L46" s="132" t="str">
        <f t="shared" ref="L46" si="375">IF(K46="","",IF($B$7="Menor valor",($E$4/$A$4)*($B46/K46),IF(K46&lt;=$B46,($E$4/$A$4)*(1-(($B46-K46)/$B46)),($E$4*60%/$A$4)*(1-2*((ABS($B46-K46))/$B46)))))</f>
        <v/>
      </c>
      <c r="M46" s="131"/>
      <c r="N46" s="132" t="str">
        <f t="shared" ref="N46" si="376">IF(M46="","",IF($B$7="Menor valor",($E$4/$A$4)*($B46/M46),IF(M46&lt;=$B46,($E$4/$A$4)*(1-(($B46-M46)/$B46)),($E$4*60%/$A$4)*(1-2*((ABS($B46-M46))/$B46)))))</f>
        <v/>
      </c>
      <c r="O46" s="131"/>
      <c r="P46" s="132" t="str">
        <f t="shared" ref="P46" si="377">IF(O46="","",IF($B$7="Menor valor",($E$4/$A$4)*($B46/O46),IF(O46&lt;=$B46,($E$4/$A$4)*(1-(($B46-O46)/$B46)),($E$4*60%/$A$4)*(1-2*((ABS($B46-O46))/$B46)))))</f>
        <v/>
      </c>
      <c r="Q46" s="131"/>
      <c r="R46" s="132" t="str">
        <f t="shared" ref="R46" si="378">IF(Q46="","",IF($B$7="Menor valor",($E$4/$A$4)*($B46/Q46),IF(Q46&lt;=$B46,($E$4/$A$4)*(1-(($B46-Q46)/$B46)),($E$4*60%/$A$4)*(1-2*((ABS($B46-Q46))/$B46)))))</f>
        <v/>
      </c>
      <c r="S46" s="131"/>
      <c r="T46" s="132" t="str">
        <f t="shared" ref="T46" si="379">IF(S46="","",IF($B$7="Menor valor",($E$4/$A$4)*($B46/S46),IF(S46&lt;=$B46,($E$4/$A$4)*(1-(($B46-S46)/$B46)),($E$4*60%/$A$4)*(1-2*((ABS($B46-S46))/$B46)))))</f>
        <v/>
      </c>
      <c r="U46" s="131"/>
      <c r="V46" s="132" t="str">
        <f t="shared" ref="V46" si="380">IF(U46="","",IF($B$7="Menor valor",($E$4/$A$4)*($B46/U46),IF(U46&lt;=$B46,($E$4/$A$4)*(1-(($B46-U46)/$B46)),($E$4*60%/$A$4)*(1-2*((ABS($B46-U46))/$B46)))))</f>
        <v/>
      </c>
      <c r="W46" s="131"/>
      <c r="X46" s="132" t="str">
        <f t="shared" ref="X46" si="381">IF(W46="","",IF($B$7="Menor valor",($E$4/$A$4)*($B46/W46),IF(W46&lt;=$B46,($E$4/$A$4)*(1-(($B46-W46)/$B46)),($E$4*60%/$A$4)*(1-2*((ABS($B46-W46))/$B46)))))</f>
        <v/>
      </c>
      <c r="Y46" s="131"/>
      <c r="Z46" s="132" t="str">
        <f t="shared" ref="Z46" si="382">IF(Y46="","",IF($B$7="Menor valor",($E$4/$A$4)*($B46/Y46),IF(Y46&lt;=$B46,($E$4/$A$4)*(1-(($B46-Y46)/$B46)),($E$4*60%/$A$4)*(1-2*((ABS($B46-Y46))/$B46)))))</f>
        <v/>
      </c>
      <c r="AA46" s="129">
        <v>1</v>
      </c>
    </row>
    <row r="47" spans="1:27" s="129" customFormat="1" ht="21" customHeight="1">
      <c r="A47" s="204" t="str">
        <f>+'Presupuesto Consolidado'!A59</f>
        <v>2.2.4</v>
      </c>
      <c r="B47" s="130">
        <f t="shared" si="312"/>
        <v>443078</v>
      </c>
      <c r="C47" s="131">
        <f>IF($C$7="Habilitado",ROUND('Presupuesto Consolidado'!E59,2),"")</f>
        <v>443078</v>
      </c>
      <c r="D47" s="132">
        <f t="shared" si="1"/>
        <v>0.78125</v>
      </c>
      <c r="E47" s="131" t="str">
        <f>IF($E$7="Habilitado",ROUND('Presupuesto Consolidado'!L59,2),"")</f>
        <v/>
      </c>
      <c r="F47" s="132" t="str">
        <f t="shared" si="1"/>
        <v/>
      </c>
      <c r="G47" s="131"/>
      <c r="H47" s="132" t="str">
        <f t="shared" ref="H47" si="383">IF(G47="","",IF($B$7="Menor valor",($E$4/$A$4)*($B47/G47),IF(G47&lt;=$B47,($E$4/$A$4)*(1-(($B47-G47)/$B47)),($E$4*60%/$A$4)*(1-2*((ABS($B47-G47))/$B47)))))</f>
        <v/>
      </c>
      <c r="I47" s="131"/>
      <c r="J47" s="132" t="str">
        <f t="shared" ref="J47" si="384">IF(I47="","",IF($B$7="Menor valor",($E$4/$A$4)*($B47/I47),IF(I47&lt;=$B47,($E$4/$A$4)*(1-(($B47-I47)/$B47)),($E$4*60%/$A$4)*(1-2*((ABS($B47-I47))/$B47)))))</f>
        <v/>
      </c>
      <c r="K47" s="131"/>
      <c r="L47" s="132" t="str">
        <f t="shared" ref="L47" si="385">IF(K47="","",IF($B$7="Menor valor",($E$4/$A$4)*($B47/K47),IF(K47&lt;=$B47,($E$4/$A$4)*(1-(($B47-K47)/$B47)),($E$4*60%/$A$4)*(1-2*((ABS($B47-K47))/$B47)))))</f>
        <v/>
      </c>
      <c r="M47" s="131"/>
      <c r="N47" s="132" t="str">
        <f t="shared" ref="N47" si="386">IF(M47="","",IF($B$7="Menor valor",($E$4/$A$4)*($B47/M47),IF(M47&lt;=$B47,($E$4/$A$4)*(1-(($B47-M47)/$B47)),($E$4*60%/$A$4)*(1-2*((ABS($B47-M47))/$B47)))))</f>
        <v/>
      </c>
      <c r="O47" s="131"/>
      <c r="P47" s="132" t="str">
        <f t="shared" ref="P47" si="387">IF(O47="","",IF($B$7="Menor valor",($E$4/$A$4)*($B47/O47),IF(O47&lt;=$B47,($E$4/$A$4)*(1-(($B47-O47)/$B47)),($E$4*60%/$A$4)*(1-2*((ABS($B47-O47))/$B47)))))</f>
        <v/>
      </c>
      <c r="Q47" s="131"/>
      <c r="R47" s="132" t="str">
        <f t="shared" ref="R47" si="388">IF(Q47="","",IF($B$7="Menor valor",($E$4/$A$4)*($B47/Q47),IF(Q47&lt;=$B47,($E$4/$A$4)*(1-(($B47-Q47)/$B47)),($E$4*60%/$A$4)*(1-2*((ABS($B47-Q47))/$B47)))))</f>
        <v/>
      </c>
      <c r="S47" s="131"/>
      <c r="T47" s="132" t="str">
        <f t="shared" ref="T47" si="389">IF(S47="","",IF($B$7="Menor valor",($E$4/$A$4)*($B47/S47),IF(S47&lt;=$B47,($E$4/$A$4)*(1-(($B47-S47)/$B47)),($E$4*60%/$A$4)*(1-2*((ABS($B47-S47))/$B47)))))</f>
        <v/>
      </c>
      <c r="U47" s="131"/>
      <c r="V47" s="132" t="str">
        <f t="shared" ref="V47" si="390">IF(U47="","",IF($B$7="Menor valor",($E$4/$A$4)*($B47/U47),IF(U47&lt;=$B47,($E$4/$A$4)*(1-(($B47-U47)/$B47)),($E$4*60%/$A$4)*(1-2*((ABS($B47-U47))/$B47)))))</f>
        <v/>
      </c>
      <c r="W47" s="131"/>
      <c r="X47" s="132" t="str">
        <f t="shared" ref="X47" si="391">IF(W47="","",IF($B$7="Menor valor",($E$4/$A$4)*($B47/W47),IF(W47&lt;=$B47,($E$4/$A$4)*(1-(($B47-W47)/$B47)),($E$4*60%/$A$4)*(1-2*((ABS($B47-W47))/$B47)))))</f>
        <v/>
      </c>
      <c r="Y47" s="131"/>
      <c r="Z47" s="132" t="str">
        <f t="shared" ref="Z47" si="392">IF(Y47="","",IF($B$7="Menor valor",($E$4/$A$4)*($B47/Y47),IF(Y47&lt;=$B47,($E$4/$A$4)*(1-(($B47-Y47)/$B47)),($E$4*60%/$A$4)*(1-2*((ABS($B47-Y47))/$B47)))))</f>
        <v/>
      </c>
      <c r="AA47" s="129">
        <v>1</v>
      </c>
    </row>
    <row r="48" spans="1:27" s="129" customFormat="1" ht="21" customHeight="1">
      <c r="A48" s="204" t="str">
        <f>+'Presupuesto Consolidado'!A60</f>
        <v>2.2.5</v>
      </c>
      <c r="B48" s="130">
        <f t="shared" si="312"/>
        <v>1424582</v>
      </c>
      <c r="C48" s="131">
        <f>IF($C$7="Habilitado",ROUND('Presupuesto Consolidado'!E60,2),"")</f>
        <v>1424582</v>
      </c>
      <c r="D48" s="132">
        <f t="shared" si="1"/>
        <v>0.78125</v>
      </c>
      <c r="E48" s="131" t="str">
        <f>IF($E$7="Habilitado",ROUND('Presupuesto Consolidado'!L60,2),"")</f>
        <v/>
      </c>
      <c r="F48" s="132" t="str">
        <f t="shared" si="1"/>
        <v/>
      </c>
      <c r="G48" s="131"/>
      <c r="H48" s="132" t="str">
        <f t="shared" ref="H48" si="393">IF(G48="","",IF($B$7="Menor valor",($E$4/$A$4)*($B48/G48),IF(G48&lt;=$B48,($E$4/$A$4)*(1-(($B48-G48)/$B48)),($E$4*60%/$A$4)*(1-2*((ABS($B48-G48))/$B48)))))</f>
        <v/>
      </c>
      <c r="I48" s="131"/>
      <c r="J48" s="132" t="str">
        <f t="shared" ref="J48" si="394">IF(I48="","",IF($B$7="Menor valor",($E$4/$A$4)*($B48/I48),IF(I48&lt;=$B48,($E$4/$A$4)*(1-(($B48-I48)/$B48)),($E$4*60%/$A$4)*(1-2*((ABS($B48-I48))/$B48)))))</f>
        <v/>
      </c>
      <c r="K48" s="131"/>
      <c r="L48" s="132" t="str">
        <f t="shared" ref="L48" si="395">IF(K48="","",IF($B$7="Menor valor",($E$4/$A$4)*($B48/K48),IF(K48&lt;=$B48,($E$4/$A$4)*(1-(($B48-K48)/$B48)),($E$4*60%/$A$4)*(1-2*((ABS($B48-K48))/$B48)))))</f>
        <v/>
      </c>
      <c r="M48" s="131"/>
      <c r="N48" s="132" t="str">
        <f t="shared" ref="N48" si="396">IF(M48="","",IF($B$7="Menor valor",($E$4/$A$4)*($B48/M48),IF(M48&lt;=$B48,($E$4/$A$4)*(1-(($B48-M48)/$B48)),($E$4*60%/$A$4)*(1-2*((ABS($B48-M48))/$B48)))))</f>
        <v/>
      </c>
      <c r="O48" s="131"/>
      <c r="P48" s="132" t="str">
        <f t="shared" ref="P48" si="397">IF(O48="","",IF($B$7="Menor valor",($E$4/$A$4)*($B48/O48),IF(O48&lt;=$B48,($E$4/$A$4)*(1-(($B48-O48)/$B48)),($E$4*60%/$A$4)*(1-2*((ABS($B48-O48))/$B48)))))</f>
        <v/>
      </c>
      <c r="Q48" s="131"/>
      <c r="R48" s="132" t="str">
        <f t="shared" ref="R48" si="398">IF(Q48="","",IF($B$7="Menor valor",($E$4/$A$4)*($B48/Q48),IF(Q48&lt;=$B48,($E$4/$A$4)*(1-(($B48-Q48)/$B48)),($E$4*60%/$A$4)*(1-2*((ABS($B48-Q48))/$B48)))))</f>
        <v/>
      </c>
      <c r="S48" s="131"/>
      <c r="T48" s="132" t="str">
        <f t="shared" ref="T48" si="399">IF(S48="","",IF($B$7="Menor valor",($E$4/$A$4)*($B48/S48),IF(S48&lt;=$B48,($E$4/$A$4)*(1-(($B48-S48)/$B48)),($E$4*60%/$A$4)*(1-2*((ABS($B48-S48))/$B48)))))</f>
        <v/>
      </c>
      <c r="U48" s="131"/>
      <c r="V48" s="132" t="str">
        <f t="shared" ref="V48" si="400">IF(U48="","",IF($B$7="Menor valor",($E$4/$A$4)*($B48/U48),IF(U48&lt;=$B48,($E$4/$A$4)*(1-(($B48-U48)/$B48)),($E$4*60%/$A$4)*(1-2*((ABS($B48-U48))/$B48)))))</f>
        <v/>
      </c>
      <c r="W48" s="131"/>
      <c r="X48" s="132" t="str">
        <f t="shared" ref="X48" si="401">IF(W48="","",IF($B$7="Menor valor",($E$4/$A$4)*($B48/W48),IF(W48&lt;=$B48,($E$4/$A$4)*(1-(($B48-W48)/$B48)),($E$4*60%/$A$4)*(1-2*((ABS($B48-W48))/$B48)))))</f>
        <v/>
      </c>
      <c r="Y48" s="131"/>
      <c r="Z48" s="132" t="str">
        <f t="shared" ref="Z48" si="402">IF(Y48="","",IF($B$7="Menor valor",($E$4/$A$4)*($B48/Y48),IF(Y48&lt;=$B48,($E$4/$A$4)*(1-(($B48-Y48)/$B48)),($E$4*60%/$A$4)*(1-2*((ABS($B48-Y48))/$B48)))))</f>
        <v/>
      </c>
      <c r="AA48" s="129">
        <v>1</v>
      </c>
    </row>
    <row r="49" spans="1:27" s="129" customFormat="1" ht="21" customHeight="1">
      <c r="A49" s="204" t="str">
        <f>+'Presupuesto Consolidado'!A61</f>
        <v>2.2.6</v>
      </c>
      <c r="B49" s="130">
        <f t="shared" si="312"/>
        <v>1526428</v>
      </c>
      <c r="C49" s="131">
        <f>IF($C$7="Habilitado",ROUND('Presupuesto Consolidado'!E61,2),"")</f>
        <v>1526428</v>
      </c>
      <c r="D49" s="132">
        <f t="shared" si="1"/>
        <v>0.78125</v>
      </c>
      <c r="E49" s="131" t="str">
        <f>IF($E$7="Habilitado",ROUND('Presupuesto Consolidado'!L61,2),"")</f>
        <v/>
      </c>
      <c r="F49" s="132" t="str">
        <f t="shared" si="1"/>
        <v/>
      </c>
      <c r="G49" s="131"/>
      <c r="H49" s="132" t="str">
        <f t="shared" ref="H49" si="403">IF(G49="","",IF($B$7="Menor valor",($E$4/$A$4)*($B49/G49),IF(G49&lt;=$B49,($E$4/$A$4)*(1-(($B49-G49)/$B49)),($E$4*60%/$A$4)*(1-2*((ABS($B49-G49))/$B49)))))</f>
        <v/>
      </c>
      <c r="I49" s="131"/>
      <c r="J49" s="132" t="str">
        <f t="shared" ref="J49" si="404">IF(I49="","",IF($B$7="Menor valor",($E$4/$A$4)*($B49/I49),IF(I49&lt;=$B49,($E$4/$A$4)*(1-(($B49-I49)/$B49)),($E$4*60%/$A$4)*(1-2*((ABS($B49-I49))/$B49)))))</f>
        <v/>
      </c>
      <c r="K49" s="131"/>
      <c r="L49" s="132" t="str">
        <f t="shared" ref="L49" si="405">IF(K49="","",IF($B$7="Menor valor",($E$4/$A$4)*($B49/K49),IF(K49&lt;=$B49,($E$4/$A$4)*(1-(($B49-K49)/$B49)),($E$4*60%/$A$4)*(1-2*((ABS($B49-K49))/$B49)))))</f>
        <v/>
      </c>
      <c r="M49" s="131"/>
      <c r="N49" s="132" t="str">
        <f t="shared" ref="N49" si="406">IF(M49="","",IF($B$7="Menor valor",($E$4/$A$4)*($B49/M49),IF(M49&lt;=$B49,($E$4/$A$4)*(1-(($B49-M49)/$B49)),($E$4*60%/$A$4)*(1-2*((ABS($B49-M49))/$B49)))))</f>
        <v/>
      </c>
      <c r="O49" s="131"/>
      <c r="P49" s="132" t="str">
        <f t="shared" ref="P49" si="407">IF(O49="","",IF($B$7="Menor valor",($E$4/$A$4)*($B49/O49),IF(O49&lt;=$B49,($E$4/$A$4)*(1-(($B49-O49)/$B49)),($E$4*60%/$A$4)*(1-2*((ABS($B49-O49))/$B49)))))</f>
        <v/>
      </c>
      <c r="Q49" s="131"/>
      <c r="R49" s="132" t="str">
        <f t="shared" ref="R49" si="408">IF(Q49="","",IF($B$7="Menor valor",($E$4/$A$4)*($B49/Q49),IF(Q49&lt;=$B49,($E$4/$A$4)*(1-(($B49-Q49)/$B49)),($E$4*60%/$A$4)*(1-2*((ABS($B49-Q49))/$B49)))))</f>
        <v/>
      </c>
      <c r="S49" s="131"/>
      <c r="T49" s="132" t="str">
        <f t="shared" ref="T49" si="409">IF(S49="","",IF($B$7="Menor valor",($E$4/$A$4)*($B49/S49),IF(S49&lt;=$B49,($E$4/$A$4)*(1-(($B49-S49)/$B49)),($E$4*60%/$A$4)*(1-2*((ABS($B49-S49))/$B49)))))</f>
        <v/>
      </c>
      <c r="U49" s="131"/>
      <c r="V49" s="132" t="str">
        <f t="shared" ref="V49" si="410">IF(U49="","",IF($B$7="Menor valor",($E$4/$A$4)*($B49/U49),IF(U49&lt;=$B49,($E$4/$A$4)*(1-(($B49-U49)/$B49)),($E$4*60%/$A$4)*(1-2*((ABS($B49-U49))/$B49)))))</f>
        <v/>
      </c>
      <c r="W49" s="131"/>
      <c r="X49" s="132" t="str">
        <f t="shared" ref="X49" si="411">IF(W49="","",IF($B$7="Menor valor",($E$4/$A$4)*($B49/W49),IF(W49&lt;=$B49,($E$4/$A$4)*(1-(($B49-W49)/$B49)),($E$4*60%/$A$4)*(1-2*((ABS($B49-W49))/$B49)))))</f>
        <v/>
      </c>
      <c r="Y49" s="131"/>
      <c r="Z49" s="132" t="str">
        <f t="shared" ref="Z49" si="412">IF(Y49="","",IF($B$7="Menor valor",($E$4/$A$4)*($B49/Y49),IF(Y49&lt;=$B49,($E$4/$A$4)*(1-(($B49-Y49)/$B49)),($E$4*60%/$A$4)*(1-2*((ABS($B49-Y49))/$B49)))))</f>
        <v/>
      </c>
      <c r="AA49" s="129">
        <v>1</v>
      </c>
    </row>
    <row r="50" spans="1:27" s="129" customFormat="1" ht="21" customHeight="1">
      <c r="A50" s="204" t="str">
        <f>+'Presupuesto Consolidado'!A62</f>
        <v>2.2.7</v>
      </c>
      <c r="B50" s="130">
        <f t="shared" si="312"/>
        <v>6219052</v>
      </c>
      <c r="C50" s="131">
        <f>IF($C$7="Habilitado",ROUND('Presupuesto Consolidado'!E62,2),"")</f>
        <v>6219052</v>
      </c>
      <c r="D50" s="132">
        <f t="shared" si="1"/>
        <v>0.78125</v>
      </c>
      <c r="E50" s="131" t="str">
        <f>IF($E$7="Habilitado",ROUND('Presupuesto Consolidado'!L62,2),"")</f>
        <v/>
      </c>
      <c r="F50" s="132" t="str">
        <f t="shared" si="1"/>
        <v/>
      </c>
      <c r="G50" s="131"/>
      <c r="H50" s="132" t="str">
        <f t="shared" ref="H50" si="413">IF(G50="","",IF($B$7="Menor valor",($E$4/$A$4)*($B50/G50),IF(G50&lt;=$B50,($E$4/$A$4)*(1-(($B50-G50)/$B50)),($E$4*60%/$A$4)*(1-2*((ABS($B50-G50))/$B50)))))</f>
        <v/>
      </c>
      <c r="I50" s="131"/>
      <c r="J50" s="132" t="str">
        <f t="shared" ref="J50" si="414">IF(I50="","",IF($B$7="Menor valor",($E$4/$A$4)*($B50/I50),IF(I50&lt;=$B50,($E$4/$A$4)*(1-(($B50-I50)/$B50)),($E$4*60%/$A$4)*(1-2*((ABS($B50-I50))/$B50)))))</f>
        <v/>
      </c>
      <c r="K50" s="131"/>
      <c r="L50" s="132" t="str">
        <f t="shared" ref="L50" si="415">IF(K50="","",IF($B$7="Menor valor",($E$4/$A$4)*($B50/K50),IF(K50&lt;=$B50,($E$4/$A$4)*(1-(($B50-K50)/$B50)),($E$4*60%/$A$4)*(1-2*((ABS($B50-K50))/$B50)))))</f>
        <v/>
      </c>
      <c r="M50" s="131"/>
      <c r="N50" s="132" t="str">
        <f t="shared" ref="N50" si="416">IF(M50="","",IF($B$7="Menor valor",($E$4/$A$4)*($B50/M50),IF(M50&lt;=$B50,($E$4/$A$4)*(1-(($B50-M50)/$B50)),($E$4*60%/$A$4)*(1-2*((ABS($B50-M50))/$B50)))))</f>
        <v/>
      </c>
      <c r="O50" s="131"/>
      <c r="P50" s="132" t="str">
        <f t="shared" ref="P50" si="417">IF(O50="","",IF($B$7="Menor valor",($E$4/$A$4)*($B50/O50),IF(O50&lt;=$B50,($E$4/$A$4)*(1-(($B50-O50)/$B50)),($E$4*60%/$A$4)*(1-2*((ABS($B50-O50))/$B50)))))</f>
        <v/>
      </c>
      <c r="Q50" s="131"/>
      <c r="R50" s="132" t="str">
        <f t="shared" ref="R50" si="418">IF(Q50="","",IF($B$7="Menor valor",($E$4/$A$4)*($B50/Q50),IF(Q50&lt;=$B50,($E$4/$A$4)*(1-(($B50-Q50)/$B50)),($E$4*60%/$A$4)*(1-2*((ABS($B50-Q50))/$B50)))))</f>
        <v/>
      </c>
      <c r="S50" s="131"/>
      <c r="T50" s="132" t="str">
        <f t="shared" ref="T50" si="419">IF(S50="","",IF($B$7="Menor valor",($E$4/$A$4)*($B50/S50),IF(S50&lt;=$B50,($E$4/$A$4)*(1-(($B50-S50)/$B50)),($E$4*60%/$A$4)*(1-2*((ABS($B50-S50))/$B50)))))</f>
        <v/>
      </c>
      <c r="U50" s="131"/>
      <c r="V50" s="132" t="str">
        <f t="shared" ref="V50" si="420">IF(U50="","",IF($B$7="Menor valor",($E$4/$A$4)*($B50/U50),IF(U50&lt;=$B50,($E$4/$A$4)*(1-(($B50-U50)/$B50)),($E$4*60%/$A$4)*(1-2*((ABS($B50-U50))/$B50)))))</f>
        <v/>
      </c>
      <c r="W50" s="131"/>
      <c r="X50" s="132" t="str">
        <f t="shared" ref="X50" si="421">IF(W50="","",IF($B$7="Menor valor",($E$4/$A$4)*($B50/W50),IF(W50&lt;=$B50,($E$4/$A$4)*(1-(($B50-W50)/$B50)),($E$4*60%/$A$4)*(1-2*((ABS($B50-W50))/$B50)))))</f>
        <v/>
      </c>
      <c r="Y50" s="131"/>
      <c r="Z50" s="132" t="str">
        <f t="shared" ref="Z50" si="422">IF(Y50="","",IF($B$7="Menor valor",($E$4/$A$4)*($B50/Y50),IF(Y50&lt;=$B50,($E$4/$A$4)*(1-(($B50-Y50)/$B50)),($E$4*60%/$A$4)*(1-2*((ABS($B50-Y50))/$B50)))))</f>
        <v/>
      </c>
      <c r="AA50" s="129">
        <v>1</v>
      </c>
    </row>
    <row r="51" spans="1:27" s="129" customFormat="1" ht="21" customHeight="1">
      <c r="A51" s="204" t="str">
        <f>+'Presupuesto Consolidado'!A63</f>
        <v>2.2.8</v>
      </c>
      <c r="B51" s="130">
        <f t="shared" si="312"/>
        <v>133382</v>
      </c>
      <c r="C51" s="131">
        <f>IF($C$7="Habilitado",ROUND('Presupuesto Consolidado'!E63,2),"")</f>
        <v>133382</v>
      </c>
      <c r="D51" s="132">
        <f t="shared" si="1"/>
        <v>0.78125</v>
      </c>
      <c r="E51" s="131" t="str">
        <f>IF($E$7="Habilitado",ROUND('Presupuesto Consolidado'!L63,2),"")</f>
        <v/>
      </c>
      <c r="F51" s="132" t="str">
        <f t="shared" si="1"/>
        <v/>
      </c>
      <c r="G51" s="131"/>
      <c r="H51" s="132" t="str">
        <f t="shared" ref="H51" si="423">IF(G51="","",IF($B$7="Menor valor",($E$4/$A$4)*($B51/G51),IF(G51&lt;=$B51,($E$4/$A$4)*(1-(($B51-G51)/$B51)),($E$4*60%/$A$4)*(1-2*((ABS($B51-G51))/$B51)))))</f>
        <v/>
      </c>
      <c r="I51" s="131"/>
      <c r="J51" s="132" t="str">
        <f t="shared" ref="J51" si="424">IF(I51="","",IF($B$7="Menor valor",($E$4/$A$4)*($B51/I51),IF(I51&lt;=$B51,($E$4/$A$4)*(1-(($B51-I51)/$B51)),($E$4*60%/$A$4)*(1-2*((ABS($B51-I51))/$B51)))))</f>
        <v/>
      </c>
      <c r="K51" s="131"/>
      <c r="L51" s="132" t="str">
        <f t="shared" ref="L51" si="425">IF(K51="","",IF($B$7="Menor valor",($E$4/$A$4)*($B51/K51),IF(K51&lt;=$B51,($E$4/$A$4)*(1-(($B51-K51)/$B51)),($E$4*60%/$A$4)*(1-2*((ABS($B51-K51))/$B51)))))</f>
        <v/>
      </c>
      <c r="M51" s="131"/>
      <c r="N51" s="132" t="str">
        <f t="shared" ref="N51" si="426">IF(M51="","",IF($B$7="Menor valor",($E$4/$A$4)*($B51/M51),IF(M51&lt;=$B51,($E$4/$A$4)*(1-(($B51-M51)/$B51)),($E$4*60%/$A$4)*(1-2*((ABS($B51-M51))/$B51)))))</f>
        <v/>
      </c>
      <c r="O51" s="131"/>
      <c r="P51" s="132" t="str">
        <f t="shared" ref="P51" si="427">IF(O51="","",IF($B$7="Menor valor",($E$4/$A$4)*($B51/O51),IF(O51&lt;=$B51,($E$4/$A$4)*(1-(($B51-O51)/$B51)),($E$4*60%/$A$4)*(1-2*((ABS($B51-O51))/$B51)))))</f>
        <v/>
      </c>
      <c r="Q51" s="131"/>
      <c r="R51" s="132" t="str">
        <f t="shared" ref="R51" si="428">IF(Q51="","",IF($B$7="Menor valor",($E$4/$A$4)*($B51/Q51),IF(Q51&lt;=$B51,($E$4/$A$4)*(1-(($B51-Q51)/$B51)),($E$4*60%/$A$4)*(1-2*((ABS($B51-Q51))/$B51)))))</f>
        <v/>
      </c>
      <c r="S51" s="131"/>
      <c r="T51" s="132" t="str">
        <f t="shared" ref="T51" si="429">IF(S51="","",IF($B$7="Menor valor",($E$4/$A$4)*($B51/S51),IF(S51&lt;=$B51,($E$4/$A$4)*(1-(($B51-S51)/$B51)),($E$4*60%/$A$4)*(1-2*((ABS($B51-S51))/$B51)))))</f>
        <v/>
      </c>
      <c r="U51" s="131"/>
      <c r="V51" s="132" t="str">
        <f t="shared" ref="V51" si="430">IF(U51="","",IF($B$7="Menor valor",($E$4/$A$4)*($B51/U51),IF(U51&lt;=$B51,($E$4/$A$4)*(1-(($B51-U51)/$B51)),($E$4*60%/$A$4)*(1-2*((ABS($B51-U51))/$B51)))))</f>
        <v/>
      </c>
      <c r="W51" s="131"/>
      <c r="X51" s="132" t="str">
        <f t="shared" ref="X51" si="431">IF(W51="","",IF($B$7="Menor valor",($E$4/$A$4)*($B51/W51),IF(W51&lt;=$B51,($E$4/$A$4)*(1-(($B51-W51)/$B51)),($E$4*60%/$A$4)*(1-2*((ABS($B51-W51))/$B51)))))</f>
        <v/>
      </c>
      <c r="Y51" s="131"/>
      <c r="Z51" s="132" t="str">
        <f t="shared" ref="Z51" si="432">IF(Y51="","",IF($B$7="Menor valor",($E$4/$A$4)*($B51/Y51),IF(Y51&lt;=$B51,($E$4/$A$4)*(1-(($B51-Y51)/$B51)),($E$4*60%/$A$4)*(1-2*((ABS($B51-Y51))/$B51)))))</f>
        <v/>
      </c>
      <c r="AA51" s="129">
        <v>1</v>
      </c>
    </row>
    <row r="52" spans="1:27" s="129" customFormat="1" ht="21" customHeight="1">
      <c r="A52" s="204" t="str">
        <f>+'Presupuesto Consolidado'!A64</f>
        <v>2.2.9</v>
      </c>
      <c r="B52" s="130">
        <f t="shared" si="312"/>
        <v>103469</v>
      </c>
      <c r="C52" s="131">
        <f>IF($C$7="Habilitado",ROUND('Presupuesto Consolidado'!E64,2),"")</f>
        <v>103469</v>
      </c>
      <c r="D52" s="132">
        <f t="shared" si="1"/>
        <v>0.78125</v>
      </c>
      <c r="E52" s="131" t="str">
        <f>IF($E$7="Habilitado",ROUND('Presupuesto Consolidado'!L64,2),"")</f>
        <v/>
      </c>
      <c r="F52" s="132" t="str">
        <f t="shared" si="1"/>
        <v/>
      </c>
      <c r="G52" s="285"/>
      <c r="H52" s="132" t="str">
        <f t="shared" ref="H52" si="433">IF(G52="","",IF($B$7="Menor valor",($E$4/$A$4)*($B52/G52),IF(G52&lt;=$B52,($E$4/$A$4)*(1-(($B52-G52)/$B52)),($E$4*60%/$A$4)*(1-2*((ABS($B52-G52))/$B52)))))</f>
        <v/>
      </c>
      <c r="I52" s="285"/>
      <c r="J52" s="132" t="str">
        <f t="shared" ref="J52" si="434">IF(I52="","",IF($B$7="Menor valor",($E$4/$A$4)*($B52/I52),IF(I52&lt;=$B52,($E$4/$A$4)*(1-(($B52-I52)/$B52)),($E$4*60%/$A$4)*(1-2*((ABS($B52-I52))/$B52)))))</f>
        <v/>
      </c>
      <c r="K52" s="285"/>
      <c r="L52" s="132" t="str">
        <f t="shared" ref="L52" si="435">IF(K52="","",IF($B$7="Menor valor",($E$4/$A$4)*($B52/K52),IF(K52&lt;=$B52,($E$4/$A$4)*(1-(($B52-K52)/$B52)),($E$4*60%/$A$4)*(1-2*((ABS($B52-K52))/$B52)))))</f>
        <v/>
      </c>
      <c r="M52" s="285"/>
      <c r="N52" s="132" t="str">
        <f t="shared" ref="N52" si="436">IF(M52="","",IF($B$7="Menor valor",($E$4/$A$4)*($B52/M52),IF(M52&lt;=$B52,($E$4/$A$4)*(1-(($B52-M52)/$B52)),($E$4*60%/$A$4)*(1-2*((ABS($B52-M52))/$B52)))))</f>
        <v/>
      </c>
      <c r="O52" s="285"/>
      <c r="P52" s="132" t="str">
        <f t="shared" ref="P52" si="437">IF(O52="","",IF($B$7="Menor valor",($E$4/$A$4)*($B52/O52),IF(O52&lt;=$B52,($E$4/$A$4)*(1-(($B52-O52)/$B52)),($E$4*60%/$A$4)*(1-2*((ABS($B52-O52))/$B52)))))</f>
        <v/>
      </c>
      <c r="Q52" s="285"/>
      <c r="R52" s="132" t="str">
        <f t="shared" ref="R52" si="438">IF(Q52="","",IF($B$7="Menor valor",($E$4/$A$4)*($B52/Q52),IF(Q52&lt;=$B52,($E$4/$A$4)*(1-(($B52-Q52)/$B52)),($E$4*60%/$A$4)*(1-2*((ABS($B52-Q52))/$B52)))))</f>
        <v/>
      </c>
      <c r="S52" s="285"/>
      <c r="T52" s="132" t="str">
        <f t="shared" ref="T52" si="439">IF(S52="","",IF($B$7="Menor valor",($E$4/$A$4)*($B52/S52),IF(S52&lt;=$B52,($E$4/$A$4)*(1-(($B52-S52)/$B52)),($E$4*60%/$A$4)*(1-2*((ABS($B52-S52))/$B52)))))</f>
        <v/>
      </c>
      <c r="U52" s="285"/>
      <c r="V52" s="132" t="str">
        <f t="shared" ref="V52" si="440">IF(U52="","",IF($B$7="Menor valor",($E$4/$A$4)*($B52/U52),IF(U52&lt;=$B52,($E$4/$A$4)*(1-(($B52-U52)/$B52)),($E$4*60%/$A$4)*(1-2*((ABS($B52-U52))/$B52)))))</f>
        <v/>
      </c>
      <c r="W52" s="285"/>
      <c r="X52" s="132" t="str">
        <f t="shared" ref="X52" si="441">IF(W52="","",IF($B$7="Menor valor",($E$4/$A$4)*($B52/W52),IF(W52&lt;=$B52,($E$4/$A$4)*(1-(($B52-W52)/$B52)),($E$4*60%/$A$4)*(1-2*((ABS($B52-W52))/$B52)))))</f>
        <v/>
      </c>
      <c r="Y52" s="285"/>
      <c r="Z52" s="132" t="str">
        <f t="shared" ref="Z52" si="442">IF(Y52="","",IF($B$7="Menor valor",($E$4/$A$4)*($B52/Y52),IF(Y52&lt;=$B52,($E$4/$A$4)*(1-(($B52-Y52)/$B52)),($E$4*60%/$A$4)*(1-2*((ABS($B52-Y52))/$B52)))))</f>
        <v/>
      </c>
      <c r="AA52" s="129">
        <v>1</v>
      </c>
    </row>
    <row r="53" spans="1:27" s="129" customFormat="1" ht="21" customHeight="1">
      <c r="A53" s="204" t="str">
        <f>+'Presupuesto Consolidado'!A65</f>
        <v>2.2.10</v>
      </c>
      <c r="B53" s="130">
        <f t="shared" si="312"/>
        <v>90240</v>
      </c>
      <c r="C53" s="131">
        <f>IF($C$7="Habilitado",ROUND('Presupuesto Consolidado'!E65,2),"")</f>
        <v>90240</v>
      </c>
      <c r="D53" s="132">
        <f t="shared" si="1"/>
        <v>0.78125</v>
      </c>
      <c r="E53" s="131" t="str">
        <f>IF($E$7="Habilitado",ROUND('Presupuesto Consolidado'!L65,2),"")</f>
        <v/>
      </c>
      <c r="F53" s="132" t="str">
        <f t="shared" si="1"/>
        <v/>
      </c>
      <c r="G53" s="285"/>
      <c r="H53" s="132" t="str">
        <f t="shared" ref="H53" si="443">IF(G53="","",IF($B$7="Menor valor",($E$4/$A$4)*($B53/G53),IF(G53&lt;=$B53,($E$4/$A$4)*(1-(($B53-G53)/$B53)),($E$4*60%/$A$4)*(1-2*((ABS($B53-G53))/$B53)))))</f>
        <v/>
      </c>
      <c r="I53" s="285"/>
      <c r="J53" s="132" t="str">
        <f t="shared" ref="J53" si="444">IF(I53="","",IF($B$7="Menor valor",($E$4/$A$4)*($B53/I53),IF(I53&lt;=$B53,($E$4/$A$4)*(1-(($B53-I53)/$B53)),($E$4*60%/$A$4)*(1-2*((ABS($B53-I53))/$B53)))))</f>
        <v/>
      </c>
      <c r="K53" s="285"/>
      <c r="L53" s="132" t="str">
        <f t="shared" ref="L53" si="445">IF(K53="","",IF($B$7="Menor valor",($E$4/$A$4)*($B53/K53),IF(K53&lt;=$B53,($E$4/$A$4)*(1-(($B53-K53)/$B53)),($E$4*60%/$A$4)*(1-2*((ABS($B53-K53))/$B53)))))</f>
        <v/>
      </c>
      <c r="M53" s="285"/>
      <c r="N53" s="132" t="str">
        <f t="shared" ref="N53" si="446">IF(M53="","",IF($B$7="Menor valor",($E$4/$A$4)*($B53/M53),IF(M53&lt;=$B53,($E$4/$A$4)*(1-(($B53-M53)/$B53)),($E$4*60%/$A$4)*(1-2*((ABS($B53-M53))/$B53)))))</f>
        <v/>
      </c>
      <c r="O53" s="285"/>
      <c r="P53" s="132" t="str">
        <f t="shared" ref="P53" si="447">IF(O53="","",IF($B$7="Menor valor",($E$4/$A$4)*($B53/O53),IF(O53&lt;=$B53,($E$4/$A$4)*(1-(($B53-O53)/$B53)),($E$4*60%/$A$4)*(1-2*((ABS($B53-O53))/$B53)))))</f>
        <v/>
      </c>
      <c r="Q53" s="285"/>
      <c r="R53" s="132" t="str">
        <f t="shared" ref="R53" si="448">IF(Q53="","",IF($B$7="Menor valor",($E$4/$A$4)*($B53/Q53),IF(Q53&lt;=$B53,($E$4/$A$4)*(1-(($B53-Q53)/$B53)),($E$4*60%/$A$4)*(1-2*((ABS($B53-Q53))/$B53)))))</f>
        <v/>
      </c>
      <c r="S53" s="285"/>
      <c r="T53" s="132" t="str">
        <f t="shared" ref="T53" si="449">IF(S53="","",IF($B$7="Menor valor",($E$4/$A$4)*($B53/S53),IF(S53&lt;=$B53,($E$4/$A$4)*(1-(($B53-S53)/$B53)),($E$4*60%/$A$4)*(1-2*((ABS($B53-S53))/$B53)))))</f>
        <v/>
      </c>
      <c r="U53" s="285"/>
      <c r="V53" s="132" t="str">
        <f t="shared" ref="V53" si="450">IF(U53="","",IF($B$7="Menor valor",($E$4/$A$4)*($B53/U53),IF(U53&lt;=$B53,($E$4/$A$4)*(1-(($B53-U53)/$B53)),($E$4*60%/$A$4)*(1-2*((ABS($B53-U53))/$B53)))))</f>
        <v/>
      </c>
      <c r="W53" s="285"/>
      <c r="X53" s="132" t="str">
        <f t="shared" ref="X53" si="451">IF(W53="","",IF($B$7="Menor valor",($E$4/$A$4)*($B53/W53),IF(W53&lt;=$B53,($E$4/$A$4)*(1-(($B53-W53)/$B53)),($E$4*60%/$A$4)*(1-2*((ABS($B53-W53))/$B53)))))</f>
        <v/>
      </c>
      <c r="Y53" s="285"/>
      <c r="Z53" s="132" t="str">
        <f t="shared" ref="Z53" si="452">IF(Y53="","",IF($B$7="Menor valor",($E$4/$A$4)*($B53/Y53),IF(Y53&lt;=$B53,($E$4/$A$4)*(1-(($B53-Y53)/$B53)),($E$4*60%/$A$4)*(1-2*((ABS($B53-Y53))/$B53)))))</f>
        <v/>
      </c>
      <c r="AA53" s="129">
        <v>1</v>
      </c>
    </row>
    <row r="54" spans="1:27" s="129" customFormat="1" ht="21" customHeight="1">
      <c r="A54" s="204" t="str">
        <f>+'Presupuesto Consolidado'!A66</f>
        <v>2.2.11</v>
      </c>
      <c r="B54" s="130">
        <f t="shared" si="312"/>
        <v>73026</v>
      </c>
      <c r="C54" s="131">
        <f>IF($C$7="Habilitado",ROUND('Presupuesto Consolidado'!E66,2),"")</f>
        <v>73026</v>
      </c>
      <c r="D54" s="132">
        <f t="shared" si="1"/>
        <v>0.78125</v>
      </c>
      <c r="E54" s="131" t="str">
        <f>IF($E$7="Habilitado",ROUND('Presupuesto Consolidado'!L66,2),"")</f>
        <v/>
      </c>
      <c r="F54" s="132" t="str">
        <f t="shared" si="1"/>
        <v/>
      </c>
      <c r="G54" s="285"/>
      <c r="H54" s="132" t="str">
        <f t="shared" ref="H54" si="453">IF(G54="","",IF($B$7="Menor valor",($E$4/$A$4)*($B54/G54),IF(G54&lt;=$B54,($E$4/$A$4)*(1-(($B54-G54)/$B54)),($E$4*60%/$A$4)*(1-2*((ABS($B54-G54))/$B54)))))</f>
        <v/>
      </c>
      <c r="I54" s="285"/>
      <c r="J54" s="132" t="str">
        <f t="shared" ref="J54" si="454">IF(I54="","",IF($B$7="Menor valor",($E$4/$A$4)*($B54/I54),IF(I54&lt;=$B54,($E$4/$A$4)*(1-(($B54-I54)/$B54)),($E$4*60%/$A$4)*(1-2*((ABS($B54-I54))/$B54)))))</f>
        <v/>
      </c>
      <c r="K54" s="285"/>
      <c r="L54" s="132" t="str">
        <f t="shared" ref="L54" si="455">IF(K54="","",IF($B$7="Menor valor",($E$4/$A$4)*($B54/K54),IF(K54&lt;=$B54,($E$4/$A$4)*(1-(($B54-K54)/$B54)),($E$4*60%/$A$4)*(1-2*((ABS($B54-K54))/$B54)))))</f>
        <v/>
      </c>
      <c r="M54" s="285"/>
      <c r="N54" s="132" t="str">
        <f t="shared" ref="N54" si="456">IF(M54="","",IF($B$7="Menor valor",($E$4/$A$4)*($B54/M54),IF(M54&lt;=$B54,($E$4/$A$4)*(1-(($B54-M54)/$B54)),($E$4*60%/$A$4)*(1-2*((ABS($B54-M54))/$B54)))))</f>
        <v/>
      </c>
      <c r="O54" s="285"/>
      <c r="P54" s="132" t="str">
        <f t="shared" ref="P54" si="457">IF(O54="","",IF($B$7="Menor valor",($E$4/$A$4)*($B54/O54),IF(O54&lt;=$B54,($E$4/$A$4)*(1-(($B54-O54)/$B54)),($E$4*60%/$A$4)*(1-2*((ABS($B54-O54))/$B54)))))</f>
        <v/>
      </c>
      <c r="Q54" s="285"/>
      <c r="R54" s="132" t="str">
        <f t="shared" ref="R54" si="458">IF(Q54="","",IF($B$7="Menor valor",($E$4/$A$4)*($B54/Q54),IF(Q54&lt;=$B54,($E$4/$A$4)*(1-(($B54-Q54)/$B54)),($E$4*60%/$A$4)*(1-2*((ABS($B54-Q54))/$B54)))))</f>
        <v/>
      </c>
      <c r="S54" s="285"/>
      <c r="T54" s="132" t="str">
        <f t="shared" ref="T54" si="459">IF(S54="","",IF($B$7="Menor valor",($E$4/$A$4)*($B54/S54),IF(S54&lt;=$B54,($E$4/$A$4)*(1-(($B54-S54)/$B54)),($E$4*60%/$A$4)*(1-2*((ABS($B54-S54))/$B54)))))</f>
        <v/>
      </c>
      <c r="U54" s="285"/>
      <c r="V54" s="132" t="str">
        <f t="shared" ref="V54" si="460">IF(U54="","",IF($B$7="Menor valor",($E$4/$A$4)*($B54/U54),IF(U54&lt;=$B54,($E$4/$A$4)*(1-(($B54-U54)/$B54)),($E$4*60%/$A$4)*(1-2*((ABS($B54-U54))/$B54)))))</f>
        <v/>
      </c>
      <c r="W54" s="285"/>
      <c r="X54" s="132" t="str">
        <f t="shared" ref="X54" si="461">IF(W54="","",IF($B$7="Menor valor",($E$4/$A$4)*($B54/W54),IF(W54&lt;=$B54,($E$4/$A$4)*(1-(($B54-W54)/$B54)),($E$4*60%/$A$4)*(1-2*((ABS($B54-W54))/$B54)))))</f>
        <v/>
      </c>
      <c r="Y54" s="285"/>
      <c r="Z54" s="132" t="str">
        <f t="shared" ref="Z54" si="462">IF(Y54="","",IF($B$7="Menor valor",($E$4/$A$4)*($B54/Y54),IF(Y54&lt;=$B54,($E$4/$A$4)*(1-(($B54-Y54)/$B54)),($E$4*60%/$A$4)*(1-2*((ABS($B54-Y54))/$B54)))))</f>
        <v/>
      </c>
      <c r="AA54" s="129">
        <v>1</v>
      </c>
    </row>
    <row r="55" spans="1:27" s="129" customFormat="1" ht="21" customHeight="1">
      <c r="A55" s="204" t="str">
        <f>+'Presupuesto Consolidado'!A67</f>
        <v>2.2.12</v>
      </c>
      <c r="B55" s="130">
        <f t="shared" si="312"/>
        <v>58918</v>
      </c>
      <c r="C55" s="131">
        <f>IF($C$7="Habilitado",ROUND('Presupuesto Consolidado'!E67,2),"")</f>
        <v>58918</v>
      </c>
      <c r="D55" s="132">
        <f t="shared" si="1"/>
        <v>0.78125</v>
      </c>
      <c r="E55" s="131" t="str">
        <f>IF($E$7="Habilitado",ROUND('Presupuesto Consolidado'!L67,2),"")</f>
        <v/>
      </c>
      <c r="F55" s="132" t="str">
        <f t="shared" si="1"/>
        <v/>
      </c>
      <c r="G55" s="285"/>
      <c r="H55" s="132" t="str">
        <f t="shared" ref="H55" si="463">IF(G55="","",IF($B$7="Menor valor",($E$4/$A$4)*($B55/G55),IF(G55&lt;=$B55,($E$4/$A$4)*(1-(($B55-G55)/$B55)),($E$4*60%/$A$4)*(1-2*((ABS($B55-G55))/$B55)))))</f>
        <v/>
      </c>
      <c r="I55" s="285"/>
      <c r="J55" s="132" t="str">
        <f t="shared" ref="J55" si="464">IF(I55="","",IF($B$7="Menor valor",($E$4/$A$4)*($B55/I55),IF(I55&lt;=$B55,($E$4/$A$4)*(1-(($B55-I55)/$B55)),($E$4*60%/$A$4)*(1-2*((ABS($B55-I55))/$B55)))))</f>
        <v/>
      </c>
      <c r="K55" s="285"/>
      <c r="L55" s="132" t="str">
        <f t="shared" ref="L55" si="465">IF(K55="","",IF($B$7="Menor valor",($E$4/$A$4)*($B55/K55),IF(K55&lt;=$B55,($E$4/$A$4)*(1-(($B55-K55)/$B55)),($E$4*60%/$A$4)*(1-2*((ABS($B55-K55))/$B55)))))</f>
        <v/>
      </c>
      <c r="M55" s="285"/>
      <c r="N55" s="132" t="str">
        <f t="shared" ref="N55" si="466">IF(M55="","",IF($B$7="Menor valor",($E$4/$A$4)*($B55/M55),IF(M55&lt;=$B55,($E$4/$A$4)*(1-(($B55-M55)/$B55)),($E$4*60%/$A$4)*(1-2*((ABS($B55-M55))/$B55)))))</f>
        <v/>
      </c>
      <c r="O55" s="285"/>
      <c r="P55" s="132" t="str">
        <f t="shared" ref="P55" si="467">IF(O55="","",IF($B$7="Menor valor",($E$4/$A$4)*($B55/O55),IF(O55&lt;=$B55,($E$4/$A$4)*(1-(($B55-O55)/$B55)),($E$4*60%/$A$4)*(1-2*((ABS($B55-O55))/$B55)))))</f>
        <v/>
      </c>
      <c r="Q55" s="285"/>
      <c r="R55" s="132" t="str">
        <f t="shared" ref="R55" si="468">IF(Q55="","",IF($B$7="Menor valor",($E$4/$A$4)*($B55/Q55),IF(Q55&lt;=$B55,($E$4/$A$4)*(1-(($B55-Q55)/$B55)),($E$4*60%/$A$4)*(1-2*((ABS($B55-Q55))/$B55)))))</f>
        <v/>
      </c>
      <c r="S55" s="285"/>
      <c r="T55" s="132" t="str">
        <f t="shared" ref="T55" si="469">IF(S55="","",IF($B$7="Menor valor",($E$4/$A$4)*($B55/S55),IF(S55&lt;=$B55,($E$4/$A$4)*(1-(($B55-S55)/$B55)),($E$4*60%/$A$4)*(1-2*((ABS($B55-S55))/$B55)))))</f>
        <v/>
      </c>
      <c r="U55" s="285"/>
      <c r="V55" s="132" t="str">
        <f t="shared" ref="V55" si="470">IF(U55="","",IF($B$7="Menor valor",($E$4/$A$4)*($B55/U55),IF(U55&lt;=$B55,($E$4/$A$4)*(1-(($B55-U55)/$B55)),($E$4*60%/$A$4)*(1-2*((ABS($B55-U55))/$B55)))))</f>
        <v/>
      </c>
      <c r="W55" s="285"/>
      <c r="X55" s="132" t="str">
        <f t="shared" ref="X55" si="471">IF(W55="","",IF($B$7="Menor valor",($E$4/$A$4)*($B55/W55),IF(W55&lt;=$B55,($E$4/$A$4)*(1-(($B55-W55)/$B55)),($E$4*60%/$A$4)*(1-2*((ABS($B55-W55))/$B55)))))</f>
        <v/>
      </c>
      <c r="Y55" s="285"/>
      <c r="Z55" s="132" t="str">
        <f t="shared" ref="Z55" si="472">IF(Y55="","",IF($B$7="Menor valor",($E$4/$A$4)*($B55/Y55),IF(Y55&lt;=$B55,($E$4/$A$4)*(1-(($B55-Y55)/$B55)),($E$4*60%/$A$4)*(1-2*((ABS($B55-Y55))/$B55)))))</f>
        <v/>
      </c>
      <c r="AA55" s="129">
        <v>1</v>
      </c>
    </row>
    <row r="56" spans="1:27" s="129" customFormat="1" ht="21" customHeight="1">
      <c r="A56" s="204" t="str">
        <f>+'Presupuesto Consolidado'!A68</f>
        <v>2.2.13</v>
      </c>
      <c r="B56" s="130">
        <f t="shared" si="312"/>
        <v>52264</v>
      </c>
      <c r="C56" s="131">
        <f>IF($C$7="Habilitado",ROUND('Presupuesto Consolidado'!E68,2),"")</f>
        <v>52264</v>
      </c>
      <c r="D56" s="132">
        <f t="shared" si="1"/>
        <v>0.78125</v>
      </c>
      <c r="E56" s="131" t="str">
        <f>IF($E$7="Habilitado",ROUND('Presupuesto Consolidado'!L68,2),"")</f>
        <v/>
      </c>
      <c r="F56" s="132" t="str">
        <f t="shared" si="1"/>
        <v/>
      </c>
      <c r="G56" s="285"/>
      <c r="H56" s="132" t="str">
        <f t="shared" ref="H56" si="473">IF(G56="","",IF($B$7="Menor valor",($E$4/$A$4)*($B56/G56),IF(G56&lt;=$B56,($E$4/$A$4)*(1-(($B56-G56)/$B56)),($E$4*60%/$A$4)*(1-2*((ABS($B56-G56))/$B56)))))</f>
        <v/>
      </c>
      <c r="I56" s="285"/>
      <c r="J56" s="132" t="str">
        <f t="shared" ref="J56" si="474">IF(I56="","",IF($B$7="Menor valor",($E$4/$A$4)*($B56/I56),IF(I56&lt;=$B56,($E$4/$A$4)*(1-(($B56-I56)/$B56)),($E$4*60%/$A$4)*(1-2*((ABS($B56-I56))/$B56)))))</f>
        <v/>
      </c>
      <c r="K56" s="285"/>
      <c r="L56" s="132" t="str">
        <f t="shared" ref="L56" si="475">IF(K56="","",IF($B$7="Menor valor",($E$4/$A$4)*($B56/K56),IF(K56&lt;=$B56,($E$4/$A$4)*(1-(($B56-K56)/$B56)),($E$4*60%/$A$4)*(1-2*((ABS($B56-K56))/$B56)))))</f>
        <v/>
      </c>
      <c r="M56" s="285"/>
      <c r="N56" s="132" t="str">
        <f t="shared" ref="N56" si="476">IF(M56="","",IF($B$7="Menor valor",($E$4/$A$4)*($B56/M56),IF(M56&lt;=$B56,($E$4/$A$4)*(1-(($B56-M56)/$B56)),($E$4*60%/$A$4)*(1-2*((ABS($B56-M56))/$B56)))))</f>
        <v/>
      </c>
      <c r="O56" s="285"/>
      <c r="P56" s="132" t="str">
        <f t="shared" ref="P56" si="477">IF(O56="","",IF($B$7="Menor valor",($E$4/$A$4)*($B56/O56),IF(O56&lt;=$B56,($E$4/$A$4)*(1-(($B56-O56)/$B56)),($E$4*60%/$A$4)*(1-2*((ABS($B56-O56))/$B56)))))</f>
        <v/>
      </c>
      <c r="Q56" s="285"/>
      <c r="R56" s="132" t="str">
        <f t="shared" ref="R56" si="478">IF(Q56="","",IF($B$7="Menor valor",($E$4/$A$4)*($B56/Q56),IF(Q56&lt;=$B56,($E$4/$A$4)*(1-(($B56-Q56)/$B56)),($E$4*60%/$A$4)*(1-2*((ABS($B56-Q56))/$B56)))))</f>
        <v/>
      </c>
      <c r="S56" s="285"/>
      <c r="T56" s="132" t="str">
        <f t="shared" ref="T56" si="479">IF(S56="","",IF($B$7="Menor valor",($E$4/$A$4)*($B56/S56),IF(S56&lt;=$B56,($E$4/$A$4)*(1-(($B56-S56)/$B56)),($E$4*60%/$A$4)*(1-2*((ABS($B56-S56))/$B56)))))</f>
        <v/>
      </c>
      <c r="U56" s="285"/>
      <c r="V56" s="132" t="str">
        <f t="shared" ref="V56" si="480">IF(U56="","",IF($B$7="Menor valor",($E$4/$A$4)*($B56/U56),IF(U56&lt;=$B56,($E$4/$A$4)*(1-(($B56-U56)/$B56)),($E$4*60%/$A$4)*(1-2*((ABS($B56-U56))/$B56)))))</f>
        <v/>
      </c>
      <c r="W56" s="285"/>
      <c r="X56" s="132" t="str">
        <f t="shared" ref="X56" si="481">IF(W56="","",IF($B$7="Menor valor",($E$4/$A$4)*($B56/W56),IF(W56&lt;=$B56,($E$4/$A$4)*(1-(($B56-W56)/$B56)),($E$4*60%/$A$4)*(1-2*((ABS($B56-W56))/$B56)))))</f>
        <v/>
      </c>
      <c r="Y56" s="285"/>
      <c r="Z56" s="132" t="str">
        <f t="shared" ref="Z56" si="482">IF(Y56="","",IF($B$7="Menor valor",($E$4/$A$4)*($B56/Y56),IF(Y56&lt;=$B56,($E$4/$A$4)*(1-(($B56-Y56)/$B56)),($E$4*60%/$A$4)*(1-2*((ABS($B56-Y56))/$B56)))))</f>
        <v/>
      </c>
      <c r="AA56" s="129">
        <v>1</v>
      </c>
    </row>
    <row r="57" spans="1:27" s="129" customFormat="1" ht="21" customHeight="1">
      <c r="A57" s="204" t="str">
        <f>+'Presupuesto Consolidado'!A69</f>
        <v>2.2.14</v>
      </c>
      <c r="B57" s="130">
        <f t="shared" si="312"/>
        <v>46246</v>
      </c>
      <c r="C57" s="131">
        <f>IF($C$7="Habilitado",ROUND('Presupuesto Consolidado'!E69,2),"")</f>
        <v>46246</v>
      </c>
      <c r="D57" s="132">
        <f t="shared" si="1"/>
        <v>0.78125</v>
      </c>
      <c r="E57" s="131" t="str">
        <f>IF($E$7="Habilitado",ROUND('Presupuesto Consolidado'!L69,2),"")</f>
        <v/>
      </c>
      <c r="F57" s="132" t="str">
        <f t="shared" si="1"/>
        <v/>
      </c>
      <c r="G57" s="285"/>
      <c r="H57" s="132" t="str">
        <f t="shared" ref="H57" si="483">IF(G57="","",IF($B$7="Menor valor",($E$4/$A$4)*($B57/G57),IF(G57&lt;=$B57,($E$4/$A$4)*(1-(($B57-G57)/$B57)),($E$4*60%/$A$4)*(1-2*((ABS($B57-G57))/$B57)))))</f>
        <v/>
      </c>
      <c r="I57" s="285"/>
      <c r="J57" s="132" t="str">
        <f t="shared" ref="J57" si="484">IF(I57="","",IF($B$7="Menor valor",($E$4/$A$4)*($B57/I57),IF(I57&lt;=$B57,($E$4/$A$4)*(1-(($B57-I57)/$B57)),($E$4*60%/$A$4)*(1-2*((ABS($B57-I57))/$B57)))))</f>
        <v/>
      </c>
      <c r="K57" s="285"/>
      <c r="L57" s="132" t="str">
        <f t="shared" ref="L57" si="485">IF(K57="","",IF($B$7="Menor valor",($E$4/$A$4)*($B57/K57),IF(K57&lt;=$B57,($E$4/$A$4)*(1-(($B57-K57)/$B57)),($E$4*60%/$A$4)*(1-2*((ABS($B57-K57))/$B57)))))</f>
        <v/>
      </c>
      <c r="M57" s="285"/>
      <c r="N57" s="132" t="str">
        <f t="shared" ref="N57" si="486">IF(M57="","",IF($B$7="Menor valor",($E$4/$A$4)*($B57/M57),IF(M57&lt;=$B57,($E$4/$A$4)*(1-(($B57-M57)/$B57)),($E$4*60%/$A$4)*(1-2*((ABS($B57-M57))/$B57)))))</f>
        <v/>
      </c>
      <c r="O57" s="285"/>
      <c r="P57" s="132" t="str">
        <f t="shared" ref="P57" si="487">IF(O57="","",IF($B$7="Menor valor",($E$4/$A$4)*($B57/O57),IF(O57&lt;=$B57,($E$4/$A$4)*(1-(($B57-O57)/$B57)),($E$4*60%/$A$4)*(1-2*((ABS($B57-O57))/$B57)))))</f>
        <v/>
      </c>
      <c r="Q57" s="285"/>
      <c r="R57" s="132" t="str">
        <f t="shared" ref="R57" si="488">IF(Q57="","",IF($B$7="Menor valor",($E$4/$A$4)*($B57/Q57),IF(Q57&lt;=$B57,($E$4/$A$4)*(1-(($B57-Q57)/$B57)),($E$4*60%/$A$4)*(1-2*((ABS($B57-Q57))/$B57)))))</f>
        <v/>
      </c>
      <c r="S57" s="285"/>
      <c r="T57" s="132" t="str">
        <f t="shared" ref="T57" si="489">IF(S57="","",IF($B$7="Menor valor",($E$4/$A$4)*($B57/S57),IF(S57&lt;=$B57,($E$4/$A$4)*(1-(($B57-S57)/$B57)),($E$4*60%/$A$4)*(1-2*((ABS($B57-S57))/$B57)))))</f>
        <v/>
      </c>
      <c r="U57" s="285"/>
      <c r="V57" s="132" t="str">
        <f t="shared" ref="V57" si="490">IF(U57="","",IF($B$7="Menor valor",($E$4/$A$4)*($B57/U57),IF(U57&lt;=$B57,($E$4/$A$4)*(1-(($B57-U57)/$B57)),($E$4*60%/$A$4)*(1-2*((ABS($B57-U57))/$B57)))))</f>
        <v/>
      </c>
      <c r="W57" s="285"/>
      <c r="X57" s="132" t="str">
        <f t="shared" ref="X57" si="491">IF(W57="","",IF($B$7="Menor valor",($E$4/$A$4)*($B57/W57),IF(W57&lt;=$B57,($E$4/$A$4)*(1-(($B57-W57)/$B57)),($E$4*60%/$A$4)*(1-2*((ABS($B57-W57))/$B57)))))</f>
        <v/>
      </c>
      <c r="Y57" s="285"/>
      <c r="Z57" s="132" t="str">
        <f t="shared" ref="Z57" si="492">IF(Y57="","",IF($B$7="Menor valor",($E$4/$A$4)*($B57/Y57),IF(Y57&lt;=$B57,($E$4/$A$4)*(1-(($B57-Y57)/$B57)),($E$4*60%/$A$4)*(1-2*((ABS($B57-Y57))/$B57)))))</f>
        <v/>
      </c>
      <c r="AA57" s="129">
        <v>1</v>
      </c>
    </row>
    <row r="58" spans="1:27" s="129" customFormat="1" ht="21" customHeight="1">
      <c r="A58" s="204" t="str">
        <f>+'Presupuesto Consolidado'!A70</f>
        <v>2.2.15</v>
      </c>
      <c r="B58" s="130">
        <f t="shared" si="312"/>
        <v>38572</v>
      </c>
      <c r="C58" s="131">
        <f>IF($C$7="Habilitado",ROUND('Presupuesto Consolidado'!E70,2),"")</f>
        <v>38572</v>
      </c>
      <c r="D58" s="132">
        <f t="shared" si="1"/>
        <v>0.78125</v>
      </c>
      <c r="E58" s="131" t="str">
        <f>IF($E$7="Habilitado",ROUND('Presupuesto Consolidado'!L70,2),"")</f>
        <v/>
      </c>
      <c r="F58" s="132" t="str">
        <f t="shared" si="1"/>
        <v/>
      </c>
      <c r="G58" s="285"/>
      <c r="H58" s="132" t="str">
        <f t="shared" ref="H58" si="493">IF(G58="","",IF($B$7="Menor valor",($E$4/$A$4)*($B58/G58),IF(G58&lt;=$B58,($E$4/$A$4)*(1-(($B58-G58)/$B58)),($E$4*60%/$A$4)*(1-2*((ABS($B58-G58))/$B58)))))</f>
        <v/>
      </c>
      <c r="I58" s="285"/>
      <c r="J58" s="132" t="str">
        <f t="shared" ref="J58" si="494">IF(I58="","",IF($B$7="Menor valor",($E$4/$A$4)*($B58/I58),IF(I58&lt;=$B58,($E$4/$A$4)*(1-(($B58-I58)/$B58)),($E$4*60%/$A$4)*(1-2*((ABS($B58-I58))/$B58)))))</f>
        <v/>
      </c>
      <c r="K58" s="285"/>
      <c r="L58" s="132" t="str">
        <f t="shared" ref="L58" si="495">IF(K58="","",IF($B$7="Menor valor",($E$4/$A$4)*($B58/K58),IF(K58&lt;=$B58,($E$4/$A$4)*(1-(($B58-K58)/$B58)),($E$4*60%/$A$4)*(1-2*((ABS($B58-K58))/$B58)))))</f>
        <v/>
      </c>
      <c r="M58" s="285"/>
      <c r="N58" s="132" t="str">
        <f t="shared" ref="N58" si="496">IF(M58="","",IF($B$7="Menor valor",($E$4/$A$4)*($B58/M58),IF(M58&lt;=$B58,($E$4/$A$4)*(1-(($B58-M58)/$B58)),($E$4*60%/$A$4)*(1-2*((ABS($B58-M58))/$B58)))))</f>
        <v/>
      </c>
      <c r="O58" s="285"/>
      <c r="P58" s="132" t="str">
        <f t="shared" ref="P58" si="497">IF(O58="","",IF($B$7="Menor valor",($E$4/$A$4)*($B58/O58),IF(O58&lt;=$B58,($E$4/$A$4)*(1-(($B58-O58)/$B58)),($E$4*60%/$A$4)*(1-2*((ABS($B58-O58))/$B58)))))</f>
        <v/>
      </c>
      <c r="Q58" s="285"/>
      <c r="R58" s="132" t="str">
        <f t="shared" ref="R58" si="498">IF(Q58="","",IF($B$7="Menor valor",($E$4/$A$4)*($B58/Q58),IF(Q58&lt;=$B58,($E$4/$A$4)*(1-(($B58-Q58)/$B58)),($E$4*60%/$A$4)*(1-2*((ABS($B58-Q58))/$B58)))))</f>
        <v/>
      </c>
      <c r="S58" s="285"/>
      <c r="T58" s="132" t="str">
        <f t="shared" ref="T58" si="499">IF(S58="","",IF($B$7="Menor valor",($E$4/$A$4)*($B58/S58),IF(S58&lt;=$B58,($E$4/$A$4)*(1-(($B58-S58)/$B58)),($E$4*60%/$A$4)*(1-2*((ABS($B58-S58))/$B58)))))</f>
        <v/>
      </c>
      <c r="U58" s="285"/>
      <c r="V58" s="132" t="str">
        <f t="shared" ref="V58" si="500">IF(U58="","",IF($B$7="Menor valor",($E$4/$A$4)*($B58/U58),IF(U58&lt;=$B58,($E$4/$A$4)*(1-(($B58-U58)/$B58)),($E$4*60%/$A$4)*(1-2*((ABS($B58-U58))/$B58)))))</f>
        <v/>
      </c>
      <c r="W58" s="285"/>
      <c r="X58" s="132" t="str">
        <f t="shared" ref="X58" si="501">IF(W58="","",IF($B$7="Menor valor",($E$4/$A$4)*($B58/W58),IF(W58&lt;=$B58,($E$4/$A$4)*(1-(($B58-W58)/$B58)),($E$4*60%/$A$4)*(1-2*((ABS($B58-W58))/$B58)))))</f>
        <v/>
      </c>
      <c r="Y58" s="285"/>
      <c r="Z58" s="132" t="str">
        <f t="shared" ref="Z58" si="502">IF(Y58="","",IF($B$7="Menor valor",($E$4/$A$4)*($B58/Y58),IF(Y58&lt;=$B58,($E$4/$A$4)*(1-(($B58-Y58)/$B58)),($E$4*60%/$A$4)*(1-2*((ABS($B58-Y58))/$B58)))))</f>
        <v/>
      </c>
      <c r="AA58" s="129">
        <v>1</v>
      </c>
    </row>
    <row r="59" spans="1:27" s="129" customFormat="1" ht="21" customHeight="1">
      <c r="A59" s="204" t="str">
        <f>+'Presupuesto Consolidado'!A71</f>
        <v>2.2.16</v>
      </c>
      <c r="B59" s="130">
        <f t="shared" si="312"/>
        <v>33787</v>
      </c>
      <c r="C59" s="131">
        <f>IF($C$7="Habilitado",ROUND('Presupuesto Consolidado'!E71,2),"")</f>
        <v>33787</v>
      </c>
      <c r="D59" s="132">
        <f t="shared" si="1"/>
        <v>0.78125</v>
      </c>
      <c r="E59" s="131" t="str">
        <f>IF($E$7="Habilitado",ROUND('Presupuesto Consolidado'!L71,2),"")</f>
        <v/>
      </c>
      <c r="F59" s="132" t="str">
        <f t="shared" si="1"/>
        <v/>
      </c>
      <c r="G59" s="285"/>
      <c r="H59" s="132" t="str">
        <f t="shared" ref="H59" si="503">IF(G59="","",IF($B$7="Menor valor",($E$4/$A$4)*($B59/G59),IF(G59&lt;=$B59,($E$4/$A$4)*(1-(($B59-G59)/$B59)),($E$4*60%/$A$4)*(1-2*((ABS($B59-G59))/$B59)))))</f>
        <v/>
      </c>
      <c r="I59" s="285"/>
      <c r="J59" s="132" t="str">
        <f t="shared" ref="J59" si="504">IF(I59="","",IF($B$7="Menor valor",($E$4/$A$4)*($B59/I59),IF(I59&lt;=$B59,($E$4/$A$4)*(1-(($B59-I59)/$B59)),($E$4*60%/$A$4)*(1-2*((ABS($B59-I59))/$B59)))))</f>
        <v/>
      </c>
      <c r="K59" s="285"/>
      <c r="L59" s="132" t="str">
        <f t="shared" ref="L59" si="505">IF(K59="","",IF($B$7="Menor valor",($E$4/$A$4)*($B59/K59),IF(K59&lt;=$B59,($E$4/$A$4)*(1-(($B59-K59)/$B59)),($E$4*60%/$A$4)*(1-2*((ABS($B59-K59))/$B59)))))</f>
        <v/>
      </c>
      <c r="M59" s="285"/>
      <c r="N59" s="132" t="str">
        <f t="shared" ref="N59" si="506">IF(M59="","",IF($B$7="Menor valor",($E$4/$A$4)*($B59/M59),IF(M59&lt;=$B59,($E$4/$A$4)*(1-(($B59-M59)/$B59)),($E$4*60%/$A$4)*(1-2*((ABS($B59-M59))/$B59)))))</f>
        <v/>
      </c>
      <c r="O59" s="285"/>
      <c r="P59" s="132" t="str">
        <f t="shared" ref="P59" si="507">IF(O59="","",IF($B$7="Menor valor",($E$4/$A$4)*($B59/O59),IF(O59&lt;=$B59,($E$4/$A$4)*(1-(($B59-O59)/$B59)),($E$4*60%/$A$4)*(1-2*((ABS($B59-O59))/$B59)))))</f>
        <v/>
      </c>
      <c r="Q59" s="285"/>
      <c r="R59" s="132" t="str">
        <f t="shared" ref="R59" si="508">IF(Q59="","",IF($B$7="Menor valor",($E$4/$A$4)*($B59/Q59),IF(Q59&lt;=$B59,($E$4/$A$4)*(1-(($B59-Q59)/$B59)),($E$4*60%/$A$4)*(1-2*((ABS($B59-Q59))/$B59)))))</f>
        <v/>
      </c>
      <c r="S59" s="285"/>
      <c r="T59" s="132" t="str">
        <f t="shared" ref="T59" si="509">IF(S59="","",IF($B$7="Menor valor",($E$4/$A$4)*($B59/S59),IF(S59&lt;=$B59,($E$4/$A$4)*(1-(($B59-S59)/$B59)),($E$4*60%/$A$4)*(1-2*((ABS($B59-S59))/$B59)))))</f>
        <v/>
      </c>
      <c r="U59" s="285"/>
      <c r="V59" s="132" t="str">
        <f t="shared" ref="V59" si="510">IF(U59="","",IF($B$7="Menor valor",($E$4/$A$4)*($B59/U59),IF(U59&lt;=$B59,($E$4/$A$4)*(1-(($B59-U59)/$B59)),($E$4*60%/$A$4)*(1-2*((ABS($B59-U59))/$B59)))))</f>
        <v/>
      </c>
      <c r="W59" s="285"/>
      <c r="X59" s="132" t="str">
        <f t="shared" ref="X59" si="511">IF(W59="","",IF($B$7="Menor valor",($E$4/$A$4)*($B59/W59),IF(W59&lt;=$B59,($E$4/$A$4)*(1-(($B59-W59)/$B59)),($E$4*60%/$A$4)*(1-2*((ABS($B59-W59))/$B59)))))</f>
        <v/>
      </c>
      <c r="Y59" s="285"/>
      <c r="Z59" s="132" t="str">
        <f t="shared" ref="Z59" si="512">IF(Y59="","",IF($B$7="Menor valor",($E$4/$A$4)*($B59/Y59),IF(Y59&lt;=$B59,($E$4/$A$4)*(1-(($B59-Y59)/$B59)),($E$4*60%/$A$4)*(1-2*((ABS($B59-Y59))/$B59)))))</f>
        <v/>
      </c>
      <c r="AA59" s="129">
        <v>1</v>
      </c>
    </row>
    <row r="60" spans="1:27" s="129" customFormat="1" ht="21" customHeight="1">
      <c r="A60" s="204" t="str">
        <f>+'Presupuesto Consolidado'!A72</f>
        <v>2.2.17</v>
      </c>
      <c r="B60" s="130">
        <f t="shared" si="312"/>
        <v>560191</v>
      </c>
      <c r="C60" s="131">
        <f>IF($C$7="Habilitado",ROUND('Presupuesto Consolidado'!E72,2),"")</f>
        <v>560191</v>
      </c>
      <c r="D60" s="132">
        <f t="shared" si="1"/>
        <v>0.78125</v>
      </c>
      <c r="E60" s="131" t="str">
        <f>IF($E$7="Habilitado",ROUND('Presupuesto Consolidado'!L72,2),"")</f>
        <v/>
      </c>
      <c r="F60" s="132" t="str">
        <f t="shared" si="1"/>
        <v/>
      </c>
      <c r="G60" s="285"/>
      <c r="H60" s="132" t="str">
        <f t="shared" ref="H60" si="513">IF(G60="","",IF($B$7="Menor valor",($E$4/$A$4)*($B60/G60),IF(G60&lt;=$B60,($E$4/$A$4)*(1-(($B60-G60)/$B60)),($E$4*60%/$A$4)*(1-2*((ABS($B60-G60))/$B60)))))</f>
        <v/>
      </c>
      <c r="I60" s="285"/>
      <c r="J60" s="132" t="str">
        <f t="shared" ref="J60" si="514">IF(I60="","",IF($B$7="Menor valor",($E$4/$A$4)*($B60/I60),IF(I60&lt;=$B60,($E$4/$A$4)*(1-(($B60-I60)/$B60)),($E$4*60%/$A$4)*(1-2*((ABS($B60-I60))/$B60)))))</f>
        <v/>
      </c>
      <c r="K60" s="285"/>
      <c r="L60" s="132" t="str">
        <f t="shared" ref="L60" si="515">IF(K60="","",IF($B$7="Menor valor",($E$4/$A$4)*($B60/K60),IF(K60&lt;=$B60,($E$4/$A$4)*(1-(($B60-K60)/$B60)),($E$4*60%/$A$4)*(1-2*((ABS($B60-K60))/$B60)))))</f>
        <v/>
      </c>
      <c r="M60" s="285"/>
      <c r="N60" s="132" t="str">
        <f t="shared" ref="N60" si="516">IF(M60="","",IF($B$7="Menor valor",($E$4/$A$4)*($B60/M60),IF(M60&lt;=$B60,($E$4/$A$4)*(1-(($B60-M60)/$B60)),($E$4*60%/$A$4)*(1-2*((ABS($B60-M60))/$B60)))))</f>
        <v/>
      </c>
      <c r="O60" s="285"/>
      <c r="P60" s="132" t="str">
        <f t="shared" ref="P60" si="517">IF(O60="","",IF($B$7="Menor valor",($E$4/$A$4)*($B60/O60),IF(O60&lt;=$B60,($E$4/$A$4)*(1-(($B60-O60)/$B60)),($E$4*60%/$A$4)*(1-2*((ABS($B60-O60))/$B60)))))</f>
        <v/>
      </c>
      <c r="Q60" s="285"/>
      <c r="R60" s="132" t="str">
        <f t="shared" ref="R60" si="518">IF(Q60="","",IF($B$7="Menor valor",($E$4/$A$4)*($B60/Q60),IF(Q60&lt;=$B60,($E$4/$A$4)*(1-(($B60-Q60)/$B60)),($E$4*60%/$A$4)*(1-2*((ABS($B60-Q60))/$B60)))))</f>
        <v/>
      </c>
      <c r="S60" s="285"/>
      <c r="T60" s="132" t="str">
        <f t="shared" ref="T60" si="519">IF(S60="","",IF($B$7="Menor valor",($E$4/$A$4)*($B60/S60),IF(S60&lt;=$B60,($E$4/$A$4)*(1-(($B60-S60)/$B60)),($E$4*60%/$A$4)*(1-2*((ABS($B60-S60))/$B60)))))</f>
        <v/>
      </c>
      <c r="U60" s="285"/>
      <c r="V60" s="132" t="str">
        <f t="shared" ref="V60" si="520">IF(U60="","",IF($B$7="Menor valor",($E$4/$A$4)*($B60/U60),IF(U60&lt;=$B60,($E$4/$A$4)*(1-(($B60-U60)/$B60)),($E$4*60%/$A$4)*(1-2*((ABS($B60-U60))/$B60)))))</f>
        <v/>
      </c>
      <c r="W60" s="285"/>
      <c r="X60" s="132" t="str">
        <f t="shared" ref="X60" si="521">IF(W60="","",IF($B$7="Menor valor",($E$4/$A$4)*($B60/W60),IF(W60&lt;=$B60,($E$4/$A$4)*(1-(($B60-W60)/$B60)),($E$4*60%/$A$4)*(1-2*((ABS($B60-W60))/$B60)))))</f>
        <v/>
      </c>
      <c r="Y60" s="285"/>
      <c r="Z60" s="132" t="str">
        <f t="shared" ref="Z60" si="522">IF(Y60="","",IF($B$7="Menor valor",($E$4/$A$4)*($B60/Y60),IF(Y60&lt;=$B60,($E$4/$A$4)*(1-(($B60-Y60)/$B60)),($E$4*60%/$A$4)*(1-2*((ABS($B60-Y60))/$B60)))))</f>
        <v/>
      </c>
      <c r="AA60" s="129">
        <v>1</v>
      </c>
    </row>
    <row r="61" spans="1:27" s="129" customFormat="1" ht="21" customHeight="1">
      <c r="A61" s="204" t="str">
        <f>+'Presupuesto Consolidado'!A73</f>
        <v>2.2.18</v>
      </c>
      <c r="B61" s="130">
        <f t="shared" si="312"/>
        <v>448121</v>
      </c>
      <c r="C61" s="131">
        <f>IF($C$7="Habilitado",ROUND('Presupuesto Consolidado'!E73,2),"")</f>
        <v>448121</v>
      </c>
      <c r="D61" s="132">
        <f t="shared" si="1"/>
        <v>0.78125</v>
      </c>
      <c r="E61" s="131" t="str">
        <f>IF($E$7="Habilitado",ROUND('Presupuesto Consolidado'!L73,2),"")</f>
        <v/>
      </c>
      <c r="F61" s="132" t="str">
        <f t="shared" si="1"/>
        <v/>
      </c>
      <c r="G61" s="285"/>
      <c r="H61" s="132" t="str">
        <f t="shared" ref="H61" si="523">IF(G61="","",IF($B$7="Menor valor",($E$4/$A$4)*($B61/G61),IF(G61&lt;=$B61,($E$4/$A$4)*(1-(($B61-G61)/$B61)),($E$4*60%/$A$4)*(1-2*((ABS($B61-G61))/$B61)))))</f>
        <v/>
      </c>
      <c r="I61" s="285"/>
      <c r="J61" s="132" t="str">
        <f t="shared" ref="J61" si="524">IF(I61="","",IF($B$7="Menor valor",($E$4/$A$4)*($B61/I61),IF(I61&lt;=$B61,($E$4/$A$4)*(1-(($B61-I61)/$B61)),($E$4*60%/$A$4)*(1-2*((ABS($B61-I61))/$B61)))))</f>
        <v/>
      </c>
      <c r="K61" s="285"/>
      <c r="L61" s="132" t="str">
        <f t="shared" ref="L61" si="525">IF(K61="","",IF($B$7="Menor valor",($E$4/$A$4)*($B61/K61),IF(K61&lt;=$B61,($E$4/$A$4)*(1-(($B61-K61)/$B61)),($E$4*60%/$A$4)*(1-2*((ABS($B61-K61))/$B61)))))</f>
        <v/>
      </c>
      <c r="M61" s="285"/>
      <c r="N61" s="132" t="str">
        <f t="shared" ref="N61" si="526">IF(M61="","",IF($B$7="Menor valor",($E$4/$A$4)*($B61/M61),IF(M61&lt;=$B61,($E$4/$A$4)*(1-(($B61-M61)/$B61)),($E$4*60%/$A$4)*(1-2*((ABS($B61-M61))/$B61)))))</f>
        <v/>
      </c>
      <c r="O61" s="285"/>
      <c r="P61" s="132" t="str">
        <f t="shared" ref="P61" si="527">IF(O61="","",IF($B$7="Menor valor",($E$4/$A$4)*($B61/O61),IF(O61&lt;=$B61,($E$4/$A$4)*(1-(($B61-O61)/$B61)),($E$4*60%/$A$4)*(1-2*((ABS($B61-O61))/$B61)))))</f>
        <v/>
      </c>
      <c r="Q61" s="285"/>
      <c r="R61" s="132" t="str">
        <f t="shared" ref="R61" si="528">IF(Q61="","",IF($B$7="Menor valor",($E$4/$A$4)*($B61/Q61),IF(Q61&lt;=$B61,($E$4/$A$4)*(1-(($B61-Q61)/$B61)),($E$4*60%/$A$4)*(1-2*((ABS($B61-Q61))/$B61)))))</f>
        <v/>
      </c>
      <c r="S61" s="285"/>
      <c r="T61" s="132" t="str">
        <f t="shared" ref="T61" si="529">IF(S61="","",IF($B$7="Menor valor",($E$4/$A$4)*($B61/S61),IF(S61&lt;=$B61,($E$4/$A$4)*(1-(($B61-S61)/$B61)),($E$4*60%/$A$4)*(1-2*((ABS($B61-S61))/$B61)))))</f>
        <v/>
      </c>
      <c r="U61" s="285"/>
      <c r="V61" s="132" t="str">
        <f t="shared" ref="V61" si="530">IF(U61="","",IF($B$7="Menor valor",($E$4/$A$4)*($B61/U61),IF(U61&lt;=$B61,($E$4/$A$4)*(1-(($B61-U61)/$B61)),($E$4*60%/$A$4)*(1-2*((ABS($B61-U61))/$B61)))))</f>
        <v/>
      </c>
      <c r="W61" s="285"/>
      <c r="X61" s="132" t="str">
        <f t="shared" ref="X61" si="531">IF(W61="","",IF($B$7="Menor valor",($E$4/$A$4)*($B61/W61),IF(W61&lt;=$B61,($E$4/$A$4)*(1-(($B61-W61)/$B61)),($E$4*60%/$A$4)*(1-2*((ABS($B61-W61))/$B61)))))</f>
        <v/>
      </c>
      <c r="Y61" s="285"/>
      <c r="Z61" s="132" t="str">
        <f t="shared" ref="Z61" si="532">IF(Y61="","",IF($B$7="Menor valor",($E$4/$A$4)*($B61/Y61),IF(Y61&lt;=$B61,($E$4/$A$4)*(1-(($B61-Y61)/$B61)),($E$4*60%/$A$4)*(1-2*((ABS($B61-Y61))/$B61)))))</f>
        <v/>
      </c>
      <c r="AA61" s="129">
        <v>1</v>
      </c>
    </row>
    <row r="62" spans="1:27" s="129" customFormat="1" ht="21" customHeight="1">
      <c r="A62" s="204" t="str">
        <f>+'Presupuesto Consolidado'!A74</f>
        <v>2.2.19</v>
      </c>
      <c r="B62" s="130">
        <f t="shared" si="312"/>
        <v>400275</v>
      </c>
      <c r="C62" s="131">
        <f>IF($C$7="Habilitado",ROUND('Presupuesto Consolidado'!E74,2),"")</f>
        <v>400275</v>
      </c>
      <c r="D62" s="132">
        <f t="shared" si="1"/>
        <v>0.78125</v>
      </c>
      <c r="E62" s="131" t="str">
        <f>IF($E$7="Habilitado",ROUND('Presupuesto Consolidado'!L74,2),"")</f>
        <v/>
      </c>
      <c r="F62" s="132" t="str">
        <f t="shared" si="1"/>
        <v/>
      </c>
      <c r="G62" s="285"/>
      <c r="H62" s="132" t="str">
        <f t="shared" ref="H62" si="533">IF(G62="","",IF($B$7="Menor valor",($E$4/$A$4)*($B62/G62),IF(G62&lt;=$B62,($E$4/$A$4)*(1-(($B62-G62)/$B62)),($E$4*60%/$A$4)*(1-2*((ABS($B62-G62))/$B62)))))</f>
        <v/>
      </c>
      <c r="I62" s="285"/>
      <c r="J62" s="132" t="str">
        <f t="shared" ref="J62" si="534">IF(I62="","",IF($B$7="Menor valor",($E$4/$A$4)*($B62/I62),IF(I62&lt;=$B62,($E$4/$A$4)*(1-(($B62-I62)/$B62)),($E$4*60%/$A$4)*(1-2*((ABS($B62-I62))/$B62)))))</f>
        <v/>
      </c>
      <c r="K62" s="285"/>
      <c r="L62" s="132" t="str">
        <f t="shared" ref="L62" si="535">IF(K62="","",IF($B$7="Menor valor",($E$4/$A$4)*($B62/K62),IF(K62&lt;=$B62,($E$4/$A$4)*(1-(($B62-K62)/$B62)),($E$4*60%/$A$4)*(1-2*((ABS($B62-K62))/$B62)))))</f>
        <v/>
      </c>
      <c r="M62" s="285"/>
      <c r="N62" s="132" t="str">
        <f t="shared" ref="N62" si="536">IF(M62="","",IF($B$7="Menor valor",($E$4/$A$4)*($B62/M62),IF(M62&lt;=$B62,($E$4/$A$4)*(1-(($B62-M62)/$B62)),($E$4*60%/$A$4)*(1-2*((ABS($B62-M62))/$B62)))))</f>
        <v/>
      </c>
      <c r="O62" s="285"/>
      <c r="P62" s="132" t="str">
        <f t="shared" ref="P62" si="537">IF(O62="","",IF($B$7="Menor valor",($E$4/$A$4)*($B62/O62),IF(O62&lt;=$B62,($E$4/$A$4)*(1-(($B62-O62)/$B62)),($E$4*60%/$A$4)*(1-2*((ABS($B62-O62))/$B62)))))</f>
        <v/>
      </c>
      <c r="Q62" s="285"/>
      <c r="R62" s="132" t="str">
        <f t="shared" ref="R62" si="538">IF(Q62="","",IF($B$7="Menor valor",($E$4/$A$4)*($B62/Q62),IF(Q62&lt;=$B62,($E$4/$A$4)*(1-(($B62-Q62)/$B62)),($E$4*60%/$A$4)*(1-2*((ABS($B62-Q62))/$B62)))))</f>
        <v/>
      </c>
      <c r="S62" s="285"/>
      <c r="T62" s="132" t="str">
        <f t="shared" ref="T62" si="539">IF(S62="","",IF($B$7="Menor valor",($E$4/$A$4)*($B62/S62),IF(S62&lt;=$B62,($E$4/$A$4)*(1-(($B62-S62)/$B62)),($E$4*60%/$A$4)*(1-2*((ABS($B62-S62))/$B62)))))</f>
        <v/>
      </c>
      <c r="U62" s="285"/>
      <c r="V62" s="132" t="str">
        <f t="shared" ref="V62" si="540">IF(U62="","",IF($B$7="Menor valor",($E$4/$A$4)*($B62/U62),IF(U62&lt;=$B62,($E$4/$A$4)*(1-(($B62-U62)/$B62)),($E$4*60%/$A$4)*(1-2*((ABS($B62-U62))/$B62)))))</f>
        <v/>
      </c>
      <c r="W62" s="285"/>
      <c r="X62" s="132" t="str">
        <f t="shared" ref="X62" si="541">IF(W62="","",IF($B$7="Menor valor",($E$4/$A$4)*($B62/W62),IF(W62&lt;=$B62,($E$4/$A$4)*(1-(($B62-W62)/$B62)),($E$4*60%/$A$4)*(1-2*((ABS($B62-W62))/$B62)))))</f>
        <v/>
      </c>
      <c r="Y62" s="285"/>
      <c r="Z62" s="132" t="str">
        <f t="shared" ref="Z62" si="542">IF(Y62="","",IF($B$7="Menor valor",($E$4/$A$4)*($B62/Y62),IF(Y62&lt;=$B62,($E$4/$A$4)*(1-(($B62-Y62)/$B62)),($E$4*60%/$A$4)*(1-2*((ABS($B62-Y62))/$B62)))))</f>
        <v/>
      </c>
      <c r="AA62" s="129">
        <v>1</v>
      </c>
    </row>
    <row r="63" spans="1:27" s="129" customFormat="1" ht="21" customHeight="1">
      <c r="A63" s="204" t="str">
        <f>+'Presupuesto Consolidado'!A75</f>
        <v>2.2.20</v>
      </c>
      <c r="B63" s="130">
        <f t="shared" si="312"/>
        <v>400275</v>
      </c>
      <c r="C63" s="131">
        <f>IF($C$7="Habilitado",ROUND('Presupuesto Consolidado'!E75,2),"")</f>
        <v>400275</v>
      </c>
      <c r="D63" s="132">
        <f t="shared" si="1"/>
        <v>0.78125</v>
      </c>
      <c r="E63" s="131" t="str">
        <f>IF($E$7="Habilitado",ROUND('Presupuesto Consolidado'!L75,2),"")</f>
        <v/>
      </c>
      <c r="F63" s="132" t="str">
        <f t="shared" si="1"/>
        <v/>
      </c>
      <c r="G63" s="285"/>
      <c r="H63" s="132" t="str">
        <f t="shared" ref="H63" si="543">IF(G63="","",IF($B$7="Menor valor",($E$4/$A$4)*($B63/G63),IF(G63&lt;=$B63,($E$4/$A$4)*(1-(($B63-G63)/$B63)),($E$4*60%/$A$4)*(1-2*((ABS($B63-G63))/$B63)))))</f>
        <v/>
      </c>
      <c r="I63" s="285"/>
      <c r="J63" s="132" t="str">
        <f t="shared" ref="J63" si="544">IF(I63="","",IF($B$7="Menor valor",($E$4/$A$4)*($B63/I63),IF(I63&lt;=$B63,($E$4/$A$4)*(1-(($B63-I63)/$B63)),($E$4*60%/$A$4)*(1-2*((ABS($B63-I63))/$B63)))))</f>
        <v/>
      </c>
      <c r="K63" s="285"/>
      <c r="L63" s="132" t="str">
        <f t="shared" ref="L63" si="545">IF(K63="","",IF($B$7="Menor valor",($E$4/$A$4)*($B63/K63),IF(K63&lt;=$B63,($E$4/$A$4)*(1-(($B63-K63)/$B63)),($E$4*60%/$A$4)*(1-2*((ABS($B63-K63))/$B63)))))</f>
        <v/>
      </c>
      <c r="M63" s="285"/>
      <c r="N63" s="132" t="str">
        <f t="shared" ref="N63" si="546">IF(M63="","",IF($B$7="Menor valor",($E$4/$A$4)*($B63/M63),IF(M63&lt;=$B63,($E$4/$A$4)*(1-(($B63-M63)/$B63)),($E$4*60%/$A$4)*(1-2*((ABS($B63-M63))/$B63)))))</f>
        <v/>
      </c>
      <c r="O63" s="285"/>
      <c r="P63" s="132" t="str">
        <f t="shared" ref="P63" si="547">IF(O63="","",IF($B$7="Menor valor",($E$4/$A$4)*($B63/O63),IF(O63&lt;=$B63,($E$4/$A$4)*(1-(($B63-O63)/$B63)),($E$4*60%/$A$4)*(1-2*((ABS($B63-O63))/$B63)))))</f>
        <v/>
      </c>
      <c r="Q63" s="285"/>
      <c r="R63" s="132" t="str">
        <f t="shared" ref="R63" si="548">IF(Q63="","",IF($B$7="Menor valor",($E$4/$A$4)*($B63/Q63),IF(Q63&lt;=$B63,($E$4/$A$4)*(1-(($B63-Q63)/$B63)),($E$4*60%/$A$4)*(1-2*((ABS($B63-Q63))/$B63)))))</f>
        <v/>
      </c>
      <c r="S63" s="285"/>
      <c r="T63" s="132" t="str">
        <f t="shared" ref="T63" si="549">IF(S63="","",IF($B$7="Menor valor",($E$4/$A$4)*($B63/S63),IF(S63&lt;=$B63,($E$4/$A$4)*(1-(($B63-S63)/$B63)),($E$4*60%/$A$4)*(1-2*((ABS($B63-S63))/$B63)))))</f>
        <v/>
      </c>
      <c r="U63" s="285"/>
      <c r="V63" s="132" t="str">
        <f t="shared" ref="V63" si="550">IF(U63="","",IF($B$7="Menor valor",($E$4/$A$4)*($B63/U63),IF(U63&lt;=$B63,($E$4/$A$4)*(1-(($B63-U63)/$B63)),($E$4*60%/$A$4)*(1-2*((ABS($B63-U63))/$B63)))))</f>
        <v/>
      </c>
      <c r="W63" s="285"/>
      <c r="X63" s="132" t="str">
        <f t="shared" ref="X63" si="551">IF(W63="","",IF($B$7="Menor valor",($E$4/$A$4)*($B63/W63),IF(W63&lt;=$B63,($E$4/$A$4)*(1-(($B63-W63)/$B63)),($E$4*60%/$A$4)*(1-2*((ABS($B63-W63))/$B63)))))</f>
        <v/>
      </c>
      <c r="Y63" s="285"/>
      <c r="Z63" s="132" t="str">
        <f t="shared" ref="Z63" si="552">IF(Y63="","",IF($B$7="Menor valor",($E$4/$A$4)*($B63/Y63),IF(Y63&lt;=$B63,($E$4/$A$4)*(1-(($B63-Y63)/$B63)),($E$4*60%/$A$4)*(1-2*((ABS($B63-Y63))/$B63)))))</f>
        <v/>
      </c>
      <c r="AA63" s="129">
        <v>1</v>
      </c>
    </row>
    <row r="64" spans="1:27" s="129" customFormat="1" ht="21" customHeight="1">
      <c r="A64" s="204" t="str">
        <f>+'Presupuesto Consolidado'!A76</f>
        <v>2.2.21</v>
      </c>
      <c r="B64" s="130">
        <f t="shared" si="312"/>
        <v>496150</v>
      </c>
      <c r="C64" s="131">
        <f>IF($C$7="Habilitado",ROUND('Presupuesto Consolidado'!E76,2),"")</f>
        <v>496150</v>
      </c>
      <c r="D64" s="132">
        <f t="shared" si="1"/>
        <v>0.78125</v>
      </c>
      <c r="E64" s="131" t="str">
        <f>IF($E$7="Habilitado",ROUND('Presupuesto Consolidado'!L76,2),"")</f>
        <v/>
      </c>
      <c r="F64" s="132" t="str">
        <f t="shared" si="1"/>
        <v/>
      </c>
      <c r="G64" s="285"/>
      <c r="H64" s="132" t="str">
        <f t="shared" ref="H64" si="553">IF(G64="","",IF($B$7="Menor valor",($E$4/$A$4)*($B64/G64),IF(G64&lt;=$B64,($E$4/$A$4)*(1-(($B64-G64)/$B64)),($E$4*60%/$A$4)*(1-2*((ABS($B64-G64))/$B64)))))</f>
        <v/>
      </c>
      <c r="I64" s="285"/>
      <c r="J64" s="132" t="str">
        <f t="shared" ref="J64" si="554">IF(I64="","",IF($B$7="Menor valor",($E$4/$A$4)*($B64/I64),IF(I64&lt;=$B64,($E$4/$A$4)*(1-(($B64-I64)/$B64)),($E$4*60%/$A$4)*(1-2*((ABS($B64-I64))/$B64)))))</f>
        <v/>
      </c>
      <c r="K64" s="285"/>
      <c r="L64" s="132" t="str">
        <f t="shared" ref="L64" si="555">IF(K64="","",IF($B$7="Menor valor",($E$4/$A$4)*($B64/K64),IF(K64&lt;=$B64,($E$4/$A$4)*(1-(($B64-K64)/$B64)),($E$4*60%/$A$4)*(1-2*((ABS($B64-K64))/$B64)))))</f>
        <v/>
      </c>
      <c r="M64" s="285"/>
      <c r="N64" s="132" t="str">
        <f t="shared" ref="N64" si="556">IF(M64="","",IF($B$7="Menor valor",($E$4/$A$4)*($B64/M64),IF(M64&lt;=$B64,($E$4/$A$4)*(1-(($B64-M64)/$B64)),($E$4*60%/$A$4)*(1-2*((ABS($B64-M64))/$B64)))))</f>
        <v/>
      </c>
      <c r="O64" s="285"/>
      <c r="P64" s="132" t="str">
        <f t="shared" ref="P64" si="557">IF(O64="","",IF($B$7="Menor valor",($E$4/$A$4)*($B64/O64),IF(O64&lt;=$B64,($E$4/$A$4)*(1-(($B64-O64)/$B64)),($E$4*60%/$A$4)*(1-2*((ABS($B64-O64))/$B64)))))</f>
        <v/>
      </c>
      <c r="Q64" s="285"/>
      <c r="R64" s="132" t="str">
        <f t="shared" ref="R64" si="558">IF(Q64="","",IF($B$7="Menor valor",($E$4/$A$4)*($B64/Q64),IF(Q64&lt;=$B64,($E$4/$A$4)*(1-(($B64-Q64)/$B64)),($E$4*60%/$A$4)*(1-2*((ABS($B64-Q64))/$B64)))))</f>
        <v/>
      </c>
      <c r="S64" s="285"/>
      <c r="T64" s="132" t="str">
        <f t="shared" ref="T64" si="559">IF(S64="","",IF($B$7="Menor valor",($E$4/$A$4)*($B64/S64),IF(S64&lt;=$B64,($E$4/$A$4)*(1-(($B64-S64)/$B64)),($E$4*60%/$A$4)*(1-2*((ABS($B64-S64))/$B64)))))</f>
        <v/>
      </c>
      <c r="U64" s="285"/>
      <c r="V64" s="132" t="str">
        <f t="shared" ref="V64" si="560">IF(U64="","",IF($B$7="Menor valor",($E$4/$A$4)*($B64/U64),IF(U64&lt;=$B64,($E$4/$A$4)*(1-(($B64-U64)/$B64)),($E$4*60%/$A$4)*(1-2*((ABS($B64-U64))/$B64)))))</f>
        <v/>
      </c>
      <c r="W64" s="285"/>
      <c r="X64" s="132" t="str">
        <f t="shared" ref="X64" si="561">IF(W64="","",IF($B$7="Menor valor",($E$4/$A$4)*($B64/W64),IF(W64&lt;=$B64,($E$4/$A$4)*(1-(($B64-W64)/$B64)),($E$4*60%/$A$4)*(1-2*((ABS($B64-W64))/$B64)))))</f>
        <v/>
      </c>
      <c r="Y64" s="285"/>
      <c r="Z64" s="132" t="str">
        <f t="shared" ref="Z64" si="562">IF(Y64="","",IF($B$7="Menor valor",($E$4/$A$4)*($B64/Y64),IF(Y64&lt;=$B64,($E$4/$A$4)*(1-(($B64-Y64)/$B64)),($E$4*60%/$A$4)*(1-2*((ABS($B64-Y64))/$B64)))))</f>
        <v/>
      </c>
      <c r="AA64" s="129">
        <v>1</v>
      </c>
    </row>
    <row r="65" spans="1:27" s="129" customFormat="1" ht="21" customHeight="1">
      <c r="A65" s="204" t="str">
        <f>+'Presupuesto Consolidado'!A77</f>
        <v>2.2.22</v>
      </c>
      <c r="B65" s="130">
        <f t="shared" si="312"/>
        <v>496150</v>
      </c>
      <c r="C65" s="131">
        <f>IF($C$7="Habilitado",ROUND('Presupuesto Consolidado'!E77,2),"")</f>
        <v>496150</v>
      </c>
      <c r="D65" s="132">
        <f t="shared" si="1"/>
        <v>0.78125</v>
      </c>
      <c r="E65" s="131" t="str">
        <f>IF($E$7="Habilitado",ROUND('Presupuesto Consolidado'!L77,2),"")</f>
        <v/>
      </c>
      <c r="F65" s="132" t="str">
        <f t="shared" si="1"/>
        <v/>
      </c>
      <c r="G65" s="285"/>
      <c r="H65" s="132" t="str">
        <f t="shared" ref="H65" si="563">IF(G65="","",IF($B$7="Menor valor",($E$4/$A$4)*($B65/G65),IF(G65&lt;=$B65,($E$4/$A$4)*(1-(($B65-G65)/$B65)),($E$4*60%/$A$4)*(1-2*((ABS($B65-G65))/$B65)))))</f>
        <v/>
      </c>
      <c r="I65" s="285"/>
      <c r="J65" s="132" t="str">
        <f t="shared" ref="J65" si="564">IF(I65="","",IF($B$7="Menor valor",($E$4/$A$4)*($B65/I65),IF(I65&lt;=$B65,($E$4/$A$4)*(1-(($B65-I65)/$B65)),($E$4*60%/$A$4)*(1-2*((ABS($B65-I65))/$B65)))))</f>
        <v/>
      </c>
      <c r="K65" s="285"/>
      <c r="L65" s="132" t="str">
        <f t="shared" ref="L65" si="565">IF(K65="","",IF($B$7="Menor valor",($E$4/$A$4)*($B65/K65),IF(K65&lt;=$B65,($E$4/$A$4)*(1-(($B65-K65)/$B65)),($E$4*60%/$A$4)*(1-2*((ABS($B65-K65))/$B65)))))</f>
        <v/>
      </c>
      <c r="M65" s="285"/>
      <c r="N65" s="132" t="str">
        <f t="shared" ref="N65" si="566">IF(M65="","",IF($B$7="Menor valor",($E$4/$A$4)*($B65/M65),IF(M65&lt;=$B65,($E$4/$A$4)*(1-(($B65-M65)/$B65)),($E$4*60%/$A$4)*(1-2*((ABS($B65-M65))/$B65)))))</f>
        <v/>
      </c>
      <c r="O65" s="285"/>
      <c r="P65" s="132" t="str">
        <f t="shared" ref="P65" si="567">IF(O65="","",IF($B$7="Menor valor",($E$4/$A$4)*($B65/O65),IF(O65&lt;=$B65,($E$4/$A$4)*(1-(($B65-O65)/$B65)),($E$4*60%/$A$4)*(1-2*((ABS($B65-O65))/$B65)))))</f>
        <v/>
      </c>
      <c r="Q65" s="285"/>
      <c r="R65" s="132" t="str">
        <f t="shared" ref="R65" si="568">IF(Q65="","",IF($B$7="Menor valor",($E$4/$A$4)*($B65/Q65),IF(Q65&lt;=$B65,($E$4/$A$4)*(1-(($B65-Q65)/$B65)),($E$4*60%/$A$4)*(1-2*((ABS($B65-Q65))/$B65)))))</f>
        <v/>
      </c>
      <c r="S65" s="285"/>
      <c r="T65" s="132" t="str">
        <f t="shared" ref="T65" si="569">IF(S65="","",IF($B$7="Menor valor",($E$4/$A$4)*($B65/S65),IF(S65&lt;=$B65,($E$4/$A$4)*(1-(($B65-S65)/$B65)),($E$4*60%/$A$4)*(1-2*((ABS($B65-S65))/$B65)))))</f>
        <v/>
      </c>
      <c r="U65" s="285"/>
      <c r="V65" s="132" t="str">
        <f t="shared" ref="V65" si="570">IF(U65="","",IF($B$7="Menor valor",($E$4/$A$4)*($B65/U65),IF(U65&lt;=$B65,($E$4/$A$4)*(1-(($B65-U65)/$B65)),($E$4*60%/$A$4)*(1-2*((ABS($B65-U65))/$B65)))))</f>
        <v/>
      </c>
      <c r="W65" s="285"/>
      <c r="X65" s="132" t="str">
        <f t="shared" ref="X65" si="571">IF(W65="","",IF($B$7="Menor valor",($E$4/$A$4)*($B65/W65),IF(W65&lt;=$B65,($E$4/$A$4)*(1-(($B65-W65)/$B65)),($E$4*60%/$A$4)*(1-2*((ABS($B65-W65))/$B65)))))</f>
        <v/>
      </c>
      <c r="Y65" s="285"/>
      <c r="Z65" s="132" t="str">
        <f t="shared" ref="Z65" si="572">IF(Y65="","",IF($B$7="Menor valor",($E$4/$A$4)*($B65/Y65),IF(Y65&lt;=$B65,($E$4/$A$4)*(1-(($B65-Y65)/$B65)),($E$4*60%/$A$4)*(1-2*((ABS($B65-Y65))/$B65)))))</f>
        <v/>
      </c>
      <c r="AA65" s="129">
        <v>1</v>
      </c>
    </row>
    <row r="66" spans="1:27" s="129" customFormat="1" ht="21" customHeight="1">
      <c r="A66" s="204" t="str">
        <f>+'Presupuesto Consolidado'!A78</f>
        <v>2.2.23</v>
      </c>
      <c r="B66" s="130">
        <f t="shared" si="312"/>
        <v>20716</v>
      </c>
      <c r="C66" s="131">
        <f>IF($C$7="Habilitado",ROUND('Presupuesto Consolidado'!E78,2),"")</f>
        <v>20716</v>
      </c>
      <c r="D66" s="132">
        <f t="shared" si="1"/>
        <v>0.78125</v>
      </c>
      <c r="E66" s="131" t="str">
        <f>IF($E$7="Habilitado",ROUND('Presupuesto Consolidado'!L78,2),"")</f>
        <v/>
      </c>
      <c r="F66" s="132" t="str">
        <f t="shared" si="1"/>
        <v/>
      </c>
      <c r="G66" s="285"/>
      <c r="H66" s="132" t="str">
        <f t="shared" ref="H66" si="573">IF(G66="","",IF($B$7="Menor valor",($E$4/$A$4)*($B66/G66),IF(G66&lt;=$B66,($E$4/$A$4)*(1-(($B66-G66)/$B66)),($E$4*60%/$A$4)*(1-2*((ABS($B66-G66))/$B66)))))</f>
        <v/>
      </c>
      <c r="I66" s="285"/>
      <c r="J66" s="132" t="str">
        <f t="shared" ref="J66" si="574">IF(I66="","",IF($B$7="Menor valor",($E$4/$A$4)*($B66/I66),IF(I66&lt;=$B66,($E$4/$A$4)*(1-(($B66-I66)/$B66)),($E$4*60%/$A$4)*(1-2*((ABS($B66-I66))/$B66)))))</f>
        <v/>
      </c>
      <c r="K66" s="285"/>
      <c r="L66" s="132" t="str">
        <f t="shared" ref="L66" si="575">IF(K66="","",IF($B$7="Menor valor",($E$4/$A$4)*($B66/K66),IF(K66&lt;=$B66,($E$4/$A$4)*(1-(($B66-K66)/$B66)),($E$4*60%/$A$4)*(1-2*((ABS($B66-K66))/$B66)))))</f>
        <v/>
      </c>
      <c r="M66" s="285"/>
      <c r="N66" s="132" t="str">
        <f t="shared" ref="N66" si="576">IF(M66="","",IF($B$7="Menor valor",($E$4/$A$4)*($B66/M66),IF(M66&lt;=$B66,($E$4/$A$4)*(1-(($B66-M66)/$B66)),($E$4*60%/$A$4)*(1-2*((ABS($B66-M66))/$B66)))))</f>
        <v/>
      </c>
      <c r="O66" s="285"/>
      <c r="P66" s="132" t="str">
        <f t="shared" ref="P66" si="577">IF(O66="","",IF($B$7="Menor valor",($E$4/$A$4)*($B66/O66),IF(O66&lt;=$B66,($E$4/$A$4)*(1-(($B66-O66)/$B66)),($E$4*60%/$A$4)*(1-2*((ABS($B66-O66))/$B66)))))</f>
        <v/>
      </c>
      <c r="Q66" s="285"/>
      <c r="R66" s="132" t="str">
        <f t="shared" ref="R66" si="578">IF(Q66="","",IF($B$7="Menor valor",($E$4/$A$4)*($B66/Q66),IF(Q66&lt;=$B66,($E$4/$A$4)*(1-(($B66-Q66)/$B66)),($E$4*60%/$A$4)*(1-2*((ABS($B66-Q66))/$B66)))))</f>
        <v/>
      </c>
      <c r="S66" s="285"/>
      <c r="T66" s="132" t="str">
        <f t="shared" ref="T66" si="579">IF(S66="","",IF($B$7="Menor valor",($E$4/$A$4)*($B66/S66),IF(S66&lt;=$B66,($E$4/$A$4)*(1-(($B66-S66)/$B66)),($E$4*60%/$A$4)*(1-2*((ABS($B66-S66))/$B66)))))</f>
        <v/>
      </c>
      <c r="U66" s="285"/>
      <c r="V66" s="132" t="str">
        <f t="shared" ref="V66" si="580">IF(U66="","",IF($B$7="Menor valor",($E$4/$A$4)*($B66/U66),IF(U66&lt;=$B66,($E$4/$A$4)*(1-(($B66-U66)/$B66)),($E$4*60%/$A$4)*(1-2*((ABS($B66-U66))/$B66)))))</f>
        <v/>
      </c>
      <c r="W66" s="285"/>
      <c r="X66" s="132" t="str">
        <f t="shared" ref="X66" si="581">IF(W66="","",IF($B$7="Menor valor",($E$4/$A$4)*($B66/W66),IF(W66&lt;=$B66,($E$4/$A$4)*(1-(($B66-W66)/$B66)),($E$4*60%/$A$4)*(1-2*((ABS($B66-W66))/$B66)))))</f>
        <v/>
      </c>
      <c r="Y66" s="285"/>
      <c r="Z66" s="132" t="str">
        <f t="shared" ref="Z66" si="582">IF(Y66="","",IF($B$7="Menor valor",($E$4/$A$4)*($B66/Y66),IF(Y66&lt;=$B66,($E$4/$A$4)*(1-(($B66-Y66)/$B66)),($E$4*60%/$A$4)*(1-2*((ABS($B66-Y66))/$B66)))))</f>
        <v/>
      </c>
      <c r="AA66" s="129">
        <v>1</v>
      </c>
    </row>
    <row r="67" spans="1:27" s="129" customFormat="1" ht="21" customHeight="1">
      <c r="A67" s="204" t="str">
        <f>+'Presupuesto Consolidado'!A79</f>
        <v>2.2.24</v>
      </c>
      <c r="B67" s="130">
        <f t="shared" si="312"/>
        <v>214965</v>
      </c>
      <c r="C67" s="131">
        <f>IF($C$7="Habilitado",ROUND('Presupuesto Consolidado'!E79,2),"")</f>
        <v>214965</v>
      </c>
      <c r="D67" s="132">
        <f t="shared" si="1"/>
        <v>0.78125</v>
      </c>
      <c r="E67" s="131" t="str">
        <f>IF($E$7="Habilitado",ROUND('Presupuesto Consolidado'!L79,2),"")</f>
        <v/>
      </c>
      <c r="F67" s="132" t="str">
        <f t="shared" si="1"/>
        <v/>
      </c>
      <c r="G67" s="285"/>
      <c r="H67" s="132" t="str">
        <f t="shared" ref="H67" si="583">IF(G67="","",IF($B$7="Menor valor",($E$4/$A$4)*($B67/G67),IF(G67&lt;=$B67,($E$4/$A$4)*(1-(($B67-G67)/$B67)),($E$4*60%/$A$4)*(1-2*((ABS($B67-G67))/$B67)))))</f>
        <v/>
      </c>
      <c r="I67" s="285"/>
      <c r="J67" s="132" t="str">
        <f t="shared" ref="J67" si="584">IF(I67="","",IF($B$7="Menor valor",($E$4/$A$4)*($B67/I67),IF(I67&lt;=$B67,($E$4/$A$4)*(1-(($B67-I67)/$B67)),($E$4*60%/$A$4)*(1-2*((ABS($B67-I67))/$B67)))))</f>
        <v/>
      </c>
      <c r="K67" s="285"/>
      <c r="L67" s="132" t="str">
        <f t="shared" ref="L67" si="585">IF(K67="","",IF($B$7="Menor valor",($E$4/$A$4)*($B67/K67),IF(K67&lt;=$B67,($E$4/$A$4)*(1-(($B67-K67)/$B67)),($E$4*60%/$A$4)*(1-2*((ABS($B67-K67))/$B67)))))</f>
        <v/>
      </c>
      <c r="M67" s="285"/>
      <c r="N67" s="132" t="str">
        <f t="shared" ref="N67" si="586">IF(M67="","",IF($B$7="Menor valor",($E$4/$A$4)*($B67/M67),IF(M67&lt;=$B67,($E$4/$A$4)*(1-(($B67-M67)/$B67)),($E$4*60%/$A$4)*(1-2*((ABS($B67-M67))/$B67)))))</f>
        <v/>
      </c>
      <c r="O67" s="285"/>
      <c r="P67" s="132" t="str">
        <f t="shared" ref="P67" si="587">IF(O67="","",IF($B$7="Menor valor",($E$4/$A$4)*($B67/O67),IF(O67&lt;=$B67,($E$4/$A$4)*(1-(($B67-O67)/$B67)),($E$4*60%/$A$4)*(1-2*((ABS($B67-O67))/$B67)))))</f>
        <v/>
      </c>
      <c r="Q67" s="285"/>
      <c r="R67" s="132" t="str">
        <f t="shared" ref="R67" si="588">IF(Q67="","",IF($B$7="Menor valor",($E$4/$A$4)*($B67/Q67),IF(Q67&lt;=$B67,($E$4/$A$4)*(1-(($B67-Q67)/$B67)),($E$4*60%/$A$4)*(1-2*((ABS($B67-Q67))/$B67)))))</f>
        <v/>
      </c>
      <c r="S67" s="285"/>
      <c r="T67" s="132" t="str">
        <f t="shared" ref="T67" si="589">IF(S67="","",IF($B$7="Menor valor",($E$4/$A$4)*($B67/S67),IF(S67&lt;=$B67,($E$4/$A$4)*(1-(($B67-S67)/$B67)),($E$4*60%/$A$4)*(1-2*((ABS($B67-S67))/$B67)))))</f>
        <v/>
      </c>
      <c r="U67" s="285"/>
      <c r="V67" s="132" t="str">
        <f t="shared" ref="V67" si="590">IF(U67="","",IF($B$7="Menor valor",($E$4/$A$4)*($B67/U67),IF(U67&lt;=$B67,($E$4/$A$4)*(1-(($B67-U67)/$B67)),($E$4*60%/$A$4)*(1-2*((ABS($B67-U67))/$B67)))))</f>
        <v/>
      </c>
      <c r="W67" s="285"/>
      <c r="X67" s="132" t="str">
        <f t="shared" ref="X67" si="591">IF(W67="","",IF($B$7="Menor valor",($E$4/$A$4)*($B67/W67),IF(W67&lt;=$B67,($E$4/$A$4)*(1-(($B67-W67)/$B67)),($E$4*60%/$A$4)*(1-2*((ABS($B67-W67))/$B67)))))</f>
        <v/>
      </c>
      <c r="Y67" s="285"/>
      <c r="Z67" s="132" t="str">
        <f t="shared" ref="Z67" si="592">IF(Y67="","",IF($B$7="Menor valor",($E$4/$A$4)*($B67/Y67),IF(Y67&lt;=$B67,($E$4/$A$4)*(1-(($B67-Y67)/$B67)),($E$4*60%/$A$4)*(1-2*((ABS($B67-Y67))/$B67)))))</f>
        <v/>
      </c>
      <c r="AA67" s="129">
        <v>1</v>
      </c>
    </row>
    <row r="68" spans="1:27" s="129" customFormat="1" ht="21" customHeight="1">
      <c r="A68" s="204" t="str">
        <f>+'Presupuesto Consolidado'!A80</f>
        <v>2.2.25</v>
      </c>
      <c r="B68" s="130">
        <f t="shared" si="312"/>
        <v>227032</v>
      </c>
      <c r="C68" s="131">
        <f>IF($C$7="Habilitado",ROUND('Presupuesto Consolidado'!E80,2),"")</f>
        <v>227032</v>
      </c>
      <c r="D68" s="132">
        <f t="shared" si="1"/>
        <v>0.78125</v>
      </c>
      <c r="E68" s="131" t="str">
        <f>IF($E$7="Habilitado",ROUND('Presupuesto Consolidado'!L80,2),"")</f>
        <v/>
      </c>
      <c r="F68" s="132" t="str">
        <f t="shared" si="1"/>
        <v/>
      </c>
      <c r="G68" s="285"/>
      <c r="H68" s="132" t="str">
        <f t="shared" ref="H68" si="593">IF(G68="","",IF($B$7="Menor valor",($E$4/$A$4)*($B68/G68),IF(G68&lt;=$B68,($E$4/$A$4)*(1-(($B68-G68)/$B68)),($E$4*60%/$A$4)*(1-2*((ABS($B68-G68))/$B68)))))</f>
        <v/>
      </c>
      <c r="I68" s="285"/>
      <c r="J68" s="132" t="str">
        <f t="shared" ref="J68" si="594">IF(I68="","",IF($B$7="Menor valor",($E$4/$A$4)*($B68/I68),IF(I68&lt;=$B68,($E$4/$A$4)*(1-(($B68-I68)/$B68)),($E$4*60%/$A$4)*(1-2*((ABS($B68-I68))/$B68)))))</f>
        <v/>
      </c>
      <c r="K68" s="285"/>
      <c r="L68" s="132" t="str">
        <f t="shared" ref="L68" si="595">IF(K68="","",IF($B$7="Menor valor",($E$4/$A$4)*($B68/K68),IF(K68&lt;=$B68,($E$4/$A$4)*(1-(($B68-K68)/$B68)),($E$4*60%/$A$4)*(1-2*((ABS($B68-K68))/$B68)))))</f>
        <v/>
      </c>
      <c r="M68" s="285"/>
      <c r="N68" s="132" t="str">
        <f t="shared" ref="N68" si="596">IF(M68="","",IF($B$7="Menor valor",($E$4/$A$4)*($B68/M68),IF(M68&lt;=$B68,($E$4/$A$4)*(1-(($B68-M68)/$B68)),($E$4*60%/$A$4)*(1-2*((ABS($B68-M68))/$B68)))))</f>
        <v/>
      </c>
      <c r="O68" s="285"/>
      <c r="P68" s="132" t="str">
        <f t="shared" ref="P68" si="597">IF(O68="","",IF($B$7="Menor valor",($E$4/$A$4)*($B68/O68),IF(O68&lt;=$B68,($E$4/$A$4)*(1-(($B68-O68)/$B68)),($E$4*60%/$A$4)*(1-2*((ABS($B68-O68))/$B68)))))</f>
        <v/>
      </c>
      <c r="Q68" s="285"/>
      <c r="R68" s="132" t="str">
        <f t="shared" ref="R68" si="598">IF(Q68="","",IF($B$7="Menor valor",($E$4/$A$4)*($B68/Q68),IF(Q68&lt;=$B68,($E$4/$A$4)*(1-(($B68-Q68)/$B68)),($E$4*60%/$A$4)*(1-2*((ABS($B68-Q68))/$B68)))))</f>
        <v/>
      </c>
      <c r="S68" s="285"/>
      <c r="T68" s="132" t="str">
        <f t="shared" ref="T68" si="599">IF(S68="","",IF($B$7="Menor valor",($E$4/$A$4)*($B68/S68),IF(S68&lt;=$B68,($E$4/$A$4)*(1-(($B68-S68)/$B68)),($E$4*60%/$A$4)*(1-2*((ABS($B68-S68))/$B68)))))</f>
        <v/>
      </c>
      <c r="U68" s="285"/>
      <c r="V68" s="132" t="str">
        <f t="shared" ref="V68" si="600">IF(U68="","",IF($B$7="Menor valor",($E$4/$A$4)*($B68/U68),IF(U68&lt;=$B68,($E$4/$A$4)*(1-(($B68-U68)/$B68)),($E$4*60%/$A$4)*(1-2*((ABS($B68-U68))/$B68)))))</f>
        <v/>
      </c>
      <c r="W68" s="285"/>
      <c r="X68" s="132" t="str">
        <f t="shared" ref="X68" si="601">IF(W68="","",IF($B$7="Menor valor",($E$4/$A$4)*($B68/W68),IF(W68&lt;=$B68,($E$4/$A$4)*(1-(($B68-W68)/$B68)),($E$4*60%/$A$4)*(1-2*((ABS($B68-W68))/$B68)))))</f>
        <v/>
      </c>
      <c r="Y68" s="285"/>
      <c r="Z68" s="132" t="str">
        <f t="shared" ref="Z68" si="602">IF(Y68="","",IF($B$7="Menor valor",($E$4/$A$4)*($B68/Y68),IF(Y68&lt;=$B68,($E$4/$A$4)*(1-(($B68-Y68)/$B68)),($E$4*60%/$A$4)*(1-2*((ABS($B68-Y68))/$B68)))))</f>
        <v/>
      </c>
      <c r="AA68" s="129">
        <v>1</v>
      </c>
    </row>
    <row r="69" spans="1:27" s="129" customFormat="1" ht="21" customHeight="1">
      <c r="A69" s="204" t="str">
        <f>+'Presupuesto Consolidado'!A81</f>
        <v>2.2.26</v>
      </c>
      <c r="B69" s="130">
        <f t="shared" si="312"/>
        <v>464120</v>
      </c>
      <c r="C69" s="131">
        <f>IF($C$7="Habilitado",ROUND('Presupuesto Consolidado'!E81,2),"")</f>
        <v>464120</v>
      </c>
      <c r="D69" s="132">
        <f t="shared" si="1"/>
        <v>0.78125</v>
      </c>
      <c r="E69" s="131" t="str">
        <f>IF($E$7="Habilitado",ROUND('Presupuesto Consolidado'!L81,2),"")</f>
        <v/>
      </c>
      <c r="F69" s="132" t="str">
        <f t="shared" si="1"/>
        <v/>
      </c>
      <c r="G69" s="285"/>
      <c r="H69" s="132" t="str">
        <f t="shared" ref="H69" si="603">IF(G69="","",IF($B$7="Menor valor",($E$4/$A$4)*($B69/G69),IF(G69&lt;=$B69,($E$4/$A$4)*(1-(($B69-G69)/$B69)),($E$4*60%/$A$4)*(1-2*((ABS($B69-G69))/$B69)))))</f>
        <v/>
      </c>
      <c r="I69" s="285"/>
      <c r="J69" s="132" t="str">
        <f t="shared" ref="J69" si="604">IF(I69="","",IF($B$7="Menor valor",($E$4/$A$4)*($B69/I69),IF(I69&lt;=$B69,($E$4/$A$4)*(1-(($B69-I69)/$B69)),($E$4*60%/$A$4)*(1-2*((ABS($B69-I69))/$B69)))))</f>
        <v/>
      </c>
      <c r="K69" s="285"/>
      <c r="L69" s="132" t="str">
        <f t="shared" ref="L69" si="605">IF(K69="","",IF($B$7="Menor valor",($E$4/$A$4)*($B69/K69),IF(K69&lt;=$B69,($E$4/$A$4)*(1-(($B69-K69)/$B69)),($E$4*60%/$A$4)*(1-2*((ABS($B69-K69))/$B69)))))</f>
        <v/>
      </c>
      <c r="M69" s="285"/>
      <c r="N69" s="132" t="str">
        <f t="shared" ref="N69" si="606">IF(M69="","",IF($B$7="Menor valor",($E$4/$A$4)*($B69/M69),IF(M69&lt;=$B69,($E$4/$A$4)*(1-(($B69-M69)/$B69)),($E$4*60%/$A$4)*(1-2*((ABS($B69-M69))/$B69)))))</f>
        <v/>
      </c>
      <c r="O69" s="285"/>
      <c r="P69" s="132" t="str">
        <f t="shared" ref="P69" si="607">IF(O69="","",IF($B$7="Menor valor",($E$4/$A$4)*($B69/O69),IF(O69&lt;=$B69,($E$4/$A$4)*(1-(($B69-O69)/$B69)),($E$4*60%/$A$4)*(1-2*((ABS($B69-O69))/$B69)))))</f>
        <v/>
      </c>
      <c r="Q69" s="285"/>
      <c r="R69" s="132" t="str">
        <f t="shared" ref="R69" si="608">IF(Q69="","",IF($B$7="Menor valor",($E$4/$A$4)*($B69/Q69),IF(Q69&lt;=$B69,($E$4/$A$4)*(1-(($B69-Q69)/$B69)),($E$4*60%/$A$4)*(1-2*((ABS($B69-Q69))/$B69)))))</f>
        <v/>
      </c>
      <c r="S69" s="285"/>
      <c r="T69" s="132" t="str">
        <f t="shared" ref="T69" si="609">IF(S69="","",IF($B$7="Menor valor",($E$4/$A$4)*($B69/S69),IF(S69&lt;=$B69,($E$4/$A$4)*(1-(($B69-S69)/$B69)),($E$4*60%/$A$4)*(1-2*((ABS($B69-S69))/$B69)))))</f>
        <v/>
      </c>
      <c r="U69" s="285"/>
      <c r="V69" s="132" t="str">
        <f t="shared" ref="V69" si="610">IF(U69="","",IF($B$7="Menor valor",($E$4/$A$4)*($B69/U69),IF(U69&lt;=$B69,($E$4/$A$4)*(1-(($B69-U69)/$B69)),($E$4*60%/$A$4)*(1-2*((ABS($B69-U69))/$B69)))))</f>
        <v/>
      </c>
      <c r="W69" s="285"/>
      <c r="X69" s="132" t="str">
        <f t="shared" ref="X69" si="611">IF(W69="","",IF($B$7="Menor valor",($E$4/$A$4)*($B69/W69),IF(W69&lt;=$B69,($E$4/$A$4)*(1-(($B69-W69)/$B69)),($E$4*60%/$A$4)*(1-2*((ABS($B69-W69))/$B69)))))</f>
        <v/>
      </c>
      <c r="Y69" s="285"/>
      <c r="Z69" s="132" t="str">
        <f t="shared" ref="Z69" si="612">IF(Y69="","",IF($B$7="Menor valor",($E$4/$A$4)*($B69/Y69),IF(Y69&lt;=$B69,($E$4/$A$4)*(1-(($B69-Y69)/$B69)),($E$4*60%/$A$4)*(1-2*((ABS($B69-Y69))/$B69)))))</f>
        <v/>
      </c>
      <c r="AA69" s="129">
        <v>1</v>
      </c>
    </row>
    <row r="70" spans="1:27" s="129" customFormat="1" ht="21" customHeight="1">
      <c r="A70" s="204" t="str">
        <f>+'Presupuesto Consolidado'!A82</f>
        <v>2.2.27</v>
      </c>
      <c r="B70" s="130">
        <f t="shared" si="312"/>
        <v>11603</v>
      </c>
      <c r="C70" s="131">
        <f>IF($C$7="Habilitado",ROUND('Presupuesto Consolidado'!E82,2),"")</f>
        <v>11603</v>
      </c>
      <c r="D70" s="132">
        <f t="shared" si="1"/>
        <v>0.78125</v>
      </c>
      <c r="E70" s="131" t="str">
        <f>IF($E$7="Habilitado",ROUND('Presupuesto Consolidado'!L82,2),"")</f>
        <v/>
      </c>
      <c r="F70" s="132" t="str">
        <f t="shared" si="1"/>
        <v/>
      </c>
      <c r="G70" s="285"/>
      <c r="H70" s="132" t="str">
        <f t="shared" ref="H70" si="613">IF(G70="","",IF($B$7="Menor valor",($E$4/$A$4)*($B70/G70),IF(G70&lt;=$B70,($E$4/$A$4)*(1-(($B70-G70)/$B70)),($E$4*60%/$A$4)*(1-2*((ABS($B70-G70))/$B70)))))</f>
        <v/>
      </c>
      <c r="I70" s="285"/>
      <c r="J70" s="132" t="str">
        <f t="shared" ref="J70" si="614">IF(I70="","",IF($B$7="Menor valor",($E$4/$A$4)*($B70/I70),IF(I70&lt;=$B70,($E$4/$A$4)*(1-(($B70-I70)/$B70)),($E$4*60%/$A$4)*(1-2*((ABS($B70-I70))/$B70)))))</f>
        <v/>
      </c>
      <c r="K70" s="285"/>
      <c r="L70" s="132" t="str">
        <f t="shared" ref="L70" si="615">IF(K70="","",IF($B$7="Menor valor",($E$4/$A$4)*($B70/K70),IF(K70&lt;=$B70,($E$4/$A$4)*(1-(($B70-K70)/$B70)),($E$4*60%/$A$4)*(1-2*((ABS($B70-K70))/$B70)))))</f>
        <v/>
      </c>
      <c r="M70" s="285"/>
      <c r="N70" s="132" t="str">
        <f t="shared" ref="N70" si="616">IF(M70="","",IF($B$7="Menor valor",($E$4/$A$4)*($B70/M70),IF(M70&lt;=$B70,($E$4/$A$4)*(1-(($B70-M70)/$B70)),($E$4*60%/$A$4)*(1-2*((ABS($B70-M70))/$B70)))))</f>
        <v/>
      </c>
      <c r="O70" s="285"/>
      <c r="P70" s="132" t="str">
        <f t="shared" ref="P70" si="617">IF(O70="","",IF($B$7="Menor valor",($E$4/$A$4)*($B70/O70),IF(O70&lt;=$B70,($E$4/$A$4)*(1-(($B70-O70)/$B70)),($E$4*60%/$A$4)*(1-2*((ABS($B70-O70))/$B70)))))</f>
        <v/>
      </c>
      <c r="Q70" s="285"/>
      <c r="R70" s="132" t="str">
        <f t="shared" ref="R70" si="618">IF(Q70="","",IF($B$7="Menor valor",($E$4/$A$4)*($B70/Q70),IF(Q70&lt;=$B70,($E$4/$A$4)*(1-(($B70-Q70)/$B70)),($E$4*60%/$A$4)*(1-2*((ABS($B70-Q70))/$B70)))))</f>
        <v/>
      </c>
      <c r="S70" s="285"/>
      <c r="T70" s="132" t="str">
        <f t="shared" ref="T70" si="619">IF(S70="","",IF($B$7="Menor valor",($E$4/$A$4)*($B70/S70),IF(S70&lt;=$B70,($E$4/$A$4)*(1-(($B70-S70)/$B70)),($E$4*60%/$A$4)*(1-2*((ABS($B70-S70))/$B70)))))</f>
        <v/>
      </c>
      <c r="U70" s="285"/>
      <c r="V70" s="132" t="str">
        <f t="shared" ref="V70" si="620">IF(U70="","",IF($B$7="Menor valor",($E$4/$A$4)*($B70/U70),IF(U70&lt;=$B70,($E$4/$A$4)*(1-(($B70-U70)/$B70)),($E$4*60%/$A$4)*(1-2*((ABS($B70-U70))/$B70)))))</f>
        <v/>
      </c>
      <c r="W70" s="285"/>
      <c r="X70" s="132" t="str">
        <f t="shared" ref="X70" si="621">IF(W70="","",IF($B$7="Menor valor",($E$4/$A$4)*($B70/W70),IF(W70&lt;=$B70,($E$4/$A$4)*(1-(($B70-W70)/$B70)),($E$4*60%/$A$4)*(1-2*((ABS($B70-W70))/$B70)))))</f>
        <v/>
      </c>
      <c r="Y70" s="285"/>
      <c r="Z70" s="132" t="str">
        <f t="shared" ref="Z70" si="622">IF(Y70="","",IF($B$7="Menor valor",($E$4/$A$4)*($B70/Y70),IF(Y70&lt;=$B70,($E$4/$A$4)*(1-(($B70-Y70)/$B70)),($E$4*60%/$A$4)*(1-2*((ABS($B70-Y70))/$B70)))))</f>
        <v/>
      </c>
      <c r="AA70" s="129">
        <v>1</v>
      </c>
    </row>
    <row r="71" spans="1:27" s="129" customFormat="1" ht="21" customHeight="1">
      <c r="A71" s="204" t="str">
        <f>+'Presupuesto Consolidado'!A83</f>
        <v>2.2.28</v>
      </c>
      <c r="B71" s="130">
        <f t="shared" si="312"/>
        <v>19063</v>
      </c>
      <c r="C71" s="131">
        <f>IF($C$7="Habilitado",ROUND('Presupuesto Consolidado'!E83,2),"")</f>
        <v>19063</v>
      </c>
      <c r="D71" s="132">
        <f t="shared" si="1"/>
        <v>0.78125</v>
      </c>
      <c r="E71" s="131" t="str">
        <f>IF($E$7="Habilitado",ROUND('Presupuesto Consolidado'!L83,2),"")</f>
        <v/>
      </c>
      <c r="F71" s="132" t="str">
        <f t="shared" si="1"/>
        <v/>
      </c>
      <c r="G71" s="285"/>
      <c r="H71" s="132" t="str">
        <f t="shared" ref="H71" si="623">IF(G71="","",IF($B$7="Menor valor",($E$4/$A$4)*($B71/G71),IF(G71&lt;=$B71,($E$4/$A$4)*(1-(($B71-G71)/$B71)),($E$4*60%/$A$4)*(1-2*((ABS($B71-G71))/$B71)))))</f>
        <v/>
      </c>
      <c r="I71" s="285"/>
      <c r="J71" s="132" t="str">
        <f t="shared" ref="J71" si="624">IF(I71="","",IF($B$7="Menor valor",($E$4/$A$4)*($B71/I71),IF(I71&lt;=$B71,($E$4/$A$4)*(1-(($B71-I71)/$B71)),($E$4*60%/$A$4)*(1-2*((ABS($B71-I71))/$B71)))))</f>
        <v/>
      </c>
      <c r="K71" s="285"/>
      <c r="L71" s="132" t="str">
        <f t="shared" ref="L71" si="625">IF(K71="","",IF($B$7="Menor valor",($E$4/$A$4)*($B71/K71),IF(K71&lt;=$B71,($E$4/$A$4)*(1-(($B71-K71)/$B71)),($E$4*60%/$A$4)*(1-2*((ABS($B71-K71))/$B71)))))</f>
        <v/>
      </c>
      <c r="M71" s="285"/>
      <c r="N71" s="132" t="str">
        <f t="shared" ref="N71" si="626">IF(M71="","",IF($B$7="Menor valor",($E$4/$A$4)*($B71/M71),IF(M71&lt;=$B71,($E$4/$A$4)*(1-(($B71-M71)/$B71)),($E$4*60%/$A$4)*(1-2*((ABS($B71-M71))/$B71)))))</f>
        <v/>
      </c>
      <c r="O71" s="285"/>
      <c r="P71" s="132" t="str">
        <f t="shared" ref="P71" si="627">IF(O71="","",IF($B$7="Menor valor",($E$4/$A$4)*($B71/O71),IF(O71&lt;=$B71,($E$4/$A$4)*(1-(($B71-O71)/$B71)),($E$4*60%/$A$4)*(1-2*((ABS($B71-O71))/$B71)))))</f>
        <v/>
      </c>
      <c r="Q71" s="285"/>
      <c r="R71" s="132" t="str">
        <f t="shared" ref="R71" si="628">IF(Q71="","",IF($B$7="Menor valor",($E$4/$A$4)*($B71/Q71),IF(Q71&lt;=$B71,($E$4/$A$4)*(1-(($B71-Q71)/$B71)),($E$4*60%/$A$4)*(1-2*((ABS($B71-Q71))/$B71)))))</f>
        <v/>
      </c>
      <c r="S71" s="285"/>
      <c r="T71" s="132" t="str">
        <f t="shared" ref="T71" si="629">IF(S71="","",IF($B$7="Menor valor",($E$4/$A$4)*($B71/S71),IF(S71&lt;=$B71,($E$4/$A$4)*(1-(($B71-S71)/$B71)),($E$4*60%/$A$4)*(1-2*((ABS($B71-S71))/$B71)))))</f>
        <v/>
      </c>
      <c r="U71" s="285"/>
      <c r="V71" s="132" t="str">
        <f t="shared" ref="V71" si="630">IF(U71="","",IF($B$7="Menor valor",($E$4/$A$4)*($B71/U71),IF(U71&lt;=$B71,($E$4/$A$4)*(1-(($B71-U71)/$B71)),($E$4*60%/$A$4)*(1-2*((ABS($B71-U71))/$B71)))))</f>
        <v/>
      </c>
      <c r="W71" s="285"/>
      <c r="X71" s="132" t="str">
        <f t="shared" ref="X71" si="631">IF(W71="","",IF($B$7="Menor valor",($E$4/$A$4)*($B71/W71),IF(W71&lt;=$B71,($E$4/$A$4)*(1-(($B71-W71)/$B71)),($E$4*60%/$A$4)*(1-2*((ABS($B71-W71))/$B71)))))</f>
        <v/>
      </c>
      <c r="Y71" s="285"/>
      <c r="Z71" s="132" t="str">
        <f t="shared" ref="Z71" si="632">IF(Y71="","",IF($B$7="Menor valor",($E$4/$A$4)*($B71/Y71),IF(Y71&lt;=$B71,($E$4/$A$4)*(1-(($B71-Y71)/$B71)),($E$4*60%/$A$4)*(1-2*((ABS($B71-Y71))/$B71)))))</f>
        <v/>
      </c>
      <c r="AA71" s="129">
        <v>1</v>
      </c>
    </row>
    <row r="72" spans="1:27" s="129" customFormat="1" ht="21" customHeight="1">
      <c r="A72" s="204" t="str">
        <f>+'Presupuesto Consolidado'!A84</f>
        <v>2.2.29</v>
      </c>
      <c r="B72" s="130">
        <f t="shared" ref="B72:B103" si="633">IF($B$7="Menor valor"=3,MIN(C72,E72,G72,I72,K72,M72,O72,Q72,S72,U72,W72,Y72),IF($B$7="Media aritmética alta",(MAX(C72,E72,G72,I72,K72,M72,O72,Q72,S72,U72,W72,Y72)+AVERAGE(C72,E72,G72,I72,K72,M72,O72,Q72,S72,U72,W72,Y72))/2,AVERAGE(C72,E72,G72,I72,K72,M72,O72,Q72,S72,U72,W72,Y72)))</f>
        <v>17017</v>
      </c>
      <c r="C72" s="131">
        <f>IF($C$7="Habilitado",ROUND('Presupuesto Consolidado'!E84,2),"")</f>
        <v>17017</v>
      </c>
      <c r="D72" s="132">
        <f t="shared" si="1"/>
        <v>0.78125</v>
      </c>
      <c r="E72" s="131" t="str">
        <f>IF($E$7="Habilitado",ROUND('Presupuesto Consolidado'!L84,2),"")</f>
        <v/>
      </c>
      <c r="F72" s="132" t="str">
        <f t="shared" si="1"/>
        <v/>
      </c>
      <c r="G72" s="285"/>
      <c r="H72" s="132" t="str">
        <f t="shared" ref="H72" si="634">IF(G72="","",IF($B$7="Menor valor",($E$4/$A$4)*($B72/G72),IF(G72&lt;=$B72,($E$4/$A$4)*(1-(($B72-G72)/$B72)),($E$4*60%/$A$4)*(1-2*((ABS($B72-G72))/$B72)))))</f>
        <v/>
      </c>
      <c r="I72" s="285"/>
      <c r="J72" s="132" t="str">
        <f t="shared" ref="J72" si="635">IF(I72="","",IF($B$7="Menor valor",($E$4/$A$4)*($B72/I72),IF(I72&lt;=$B72,($E$4/$A$4)*(1-(($B72-I72)/$B72)),($E$4*60%/$A$4)*(1-2*((ABS($B72-I72))/$B72)))))</f>
        <v/>
      </c>
      <c r="K72" s="285"/>
      <c r="L72" s="132" t="str">
        <f t="shared" ref="L72" si="636">IF(K72="","",IF($B$7="Menor valor",($E$4/$A$4)*($B72/K72),IF(K72&lt;=$B72,($E$4/$A$4)*(1-(($B72-K72)/$B72)),($E$4*60%/$A$4)*(1-2*((ABS($B72-K72))/$B72)))))</f>
        <v/>
      </c>
      <c r="M72" s="285"/>
      <c r="N72" s="132" t="str">
        <f t="shared" ref="N72" si="637">IF(M72="","",IF($B$7="Menor valor",($E$4/$A$4)*($B72/M72),IF(M72&lt;=$B72,($E$4/$A$4)*(1-(($B72-M72)/$B72)),($E$4*60%/$A$4)*(1-2*((ABS($B72-M72))/$B72)))))</f>
        <v/>
      </c>
      <c r="O72" s="285"/>
      <c r="P72" s="132" t="str">
        <f t="shared" ref="P72" si="638">IF(O72="","",IF($B$7="Menor valor",($E$4/$A$4)*($B72/O72),IF(O72&lt;=$B72,($E$4/$A$4)*(1-(($B72-O72)/$B72)),($E$4*60%/$A$4)*(1-2*((ABS($B72-O72))/$B72)))))</f>
        <v/>
      </c>
      <c r="Q72" s="285"/>
      <c r="R72" s="132" t="str">
        <f t="shared" ref="R72" si="639">IF(Q72="","",IF($B$7="Menor valor",($E$4/$A$4)*($B72/Q72),IF(Q72&lt;=$B72,($E$4/$A$4)*(1-(($B72-Q72)/$B72)),($E$4*60%/$A$4)*(1-2*((ABS($B72-Q72))/$B72)))))</f>
        <v/>
      </c>
      <c r="S72" s="285"/>
      <c r="T72" s="132" t="str">
        <f t="shared" ref="T72" si="640">IF(S72="","",IF($B$7="Menor valor",($E$4/$A$4)*($B72/S72),IF(S72&lt;=$B72,($E$4/$A$4)*(1-(($B72-S72)/$B72)),($E$4*60%/$A$4)*(1-2*((ABS($B72-S72))/$B72)))))</f>
        <v/>
      </c>
      <c r="U72" s="285"/>
      <c r="V72" s="132" t="str">
        <f t="shared" ref="V72" si="641">IF(U72="","",IF($B$7="Menor valor",($E$4/$A$4)*($B72/U72),IF(U72&lt;=$B72,($E$4/$A$4)*(1-(($B72-U72)/$B72)),($E$4*60%/$A$4)*(1-2*((ABS($B72-U72))/$B72)))))</f>
        <v/>
      </c>
      <c r="W72" s="285"/>
      <c r="X72" s="132" t="str">
        <f t="shared" ref="X72" si="642">IF(W72="","",IF($B$7="Menor valor",($E$4/$A$4)*($B72/W72),IF(W72&lt;=$B72,($E$4/$A$4)*(1-(($B72-W72)/$B72)),($E$4*60%/$A$4)*(1-2*((ABS($B72-W72))/$B72)))))</f>
        <v/>
      </c>
      <c r="Y72" s="285"/>
      <c r="Z72" s="132" t="str">
        <f t="shared" ref="Z72" si="643">IF(Y72="","",IF($B$7="Menor valor",($E$4/$A$4)*($B72/Y72),IF(Y72&lt;=$B72,($E$4/$A$4)*(1-(($B72-Y72)/$B72)),($E$4*60%/$A$4)*(1-2*((ABS($B72-Y72))/$B72)))))</f>
        <v/>
      </c>
      <c r="AA72" s="129">
        <v>1</v>
      </c>
    </row>
    <row r="73" spans="1:27" s="129" customFormat="1" ht="21" customHeight="1">
      <c r="A73" s="204" t="str">
        <f>+'Presupuesto Consolidado'!A85</f>
        <v>2.2.30</v>
      </c>
      <c r="B73" s="130">
        <f t="shared" si="633"/>
        <v>66516</v>
      </c>
      <c r="C73" s="131">
        <f>IF($C$7="Habilitado",ROUND('Presupuesto Consolidado'!E85,2),"")</f>
        <v>66516</v>
      </c>
      <c r="D73" s="132">
        <f t="shared" ref="D73:F135" si="644">IF(C73="","",IF($B$7="Menor valor",($E$4/$A$4)*($B73/C73),IF(C73&lt;=$B73,($E$4/$A$4)*(1-(($B73-C73)/$B73)),($E$4*60%/$A$4)*(1-2*((ABS($B73-C73))/$B73)))))</f>
        <v>0.78125</v>
      </c>
      <c r="E73" s="131" t="str">
        <f>IF($E$7="Habilitado",ROUND('Presupuesto Consolidado'!L85,2),"")</f>
        <v/>
      </c>
      <c r="F73" s="132" t="str">
        <f t="shared" si="644"/>
        <v/>
      </c>
      <c r="G73" s="285"/>
      <c r="H73" s="132" t="str">
        <f t="shared" ref="H73" si="645">IF(G73="","",IF($B$7="Menor valor",($E$4/$A$4)*($B73/G73),IF(G73&lt;=$B73,($E$4/$A$4)*(1-(($B73-G73)/$B73)),($E$4*60%/$A$4)*(1-2*((ABS($B73-G73))/$B73)))))</f>
        <v/>
      </c>
      <c r="I73" s="285"/>
      <c r="J73" s="132" t="str">
        <f t="shared" ref="J73" si="646">IF(I73="","",IF($B$7="Menor valor",($E$4/$A$4)*($B73/I73),IF(I73&lt;=$B73,($E$4/$A$4)*(1-(($B73-I73)/$B73)),($E$4*60%/$A$4)*(1-2*((ABS($B73-I73))/$B73)))))</f>
        <v/>
      </c>
      <c r="K73" s="285"/>
      <c r="L73" s="132" t="str">
        <f t="shared" ref="L73" si="647">IF(K73="","",IF($B$7="Menor valor",($E$4/$A$4)*($B73/K73),IF(K73&lt;=$B73,($E$4/$A$4)*(1-(($B73-K73)/$B73)),($E$4*60%/$A$4)*(1-2*((ABS($B73-K73))/$B73)))))</f>
        <v/>
      </c>
      <c r="M73" s="285"/>
      <c r="N73" s="132" t="str">
        <f t="shared" ref="N73" si="648">IF(M73="","",IF($B$7="Menor valor",($E$4/$A$4)*($B73/M73),IF(M73&lt;=$B73,($E$4/$A$4)*(1-(($B73-M73)/$B73)),($E$4*60%/$A$4)*(1-2*((ABS($B73-M73))/$B73)))))</f>
        <v/>
      </c>
      <c r="O73" s="285"/>
      <c r="P73" s="132" t="str">
        <f t="shared" ref="P73" si="649">IF(O73="","",IF($B$7="Menor valor",($E$4/$A$4)*($B73/O73),IF(O73&lt;=$B73,($E$4/$A$4)*(1-(($B73-O73)/$B73)),($E$4*60%/$A$4)*(1-2*((ABS($B73-O73))/$B73)))))</f>
        <v/>
      </c>
      <c r="Q73" s="285"/>
      <c r="R73" s="132" t="str">
        <f t="shared" ref="R73" si="650">IF(Q73="","",IF($B$7="Menor valor",($E$4/$A$4)*($B73/Q73),IF(Q73&lt;=$B73,($E$4/$A$4)*(1-(($B73-Q73)/$B73)),($E$4*60%/$A$4)*(1-2*((ABS($B73-Q73))/$B73)))))</f>
        <v/>
      </c>
      <c r="S73" s="285"/>
      <c r="T73" s="132" t="str">
        <f t="shared" ref="T73" si="651">IF(S73="","",IF($B$7="Menor valor",($E$4/$A$4)*($B73/S73),IF(S73&lt;=$B73,($E$4/$A$4)*(1-(($B73-S73)/$B73)),($E$4*60%/$A$4)*(1-2*((ABS($B73-S73))/$B73)))))</f>
        <v/>
      </c>
      <c r="U73" s="285"/>
      <c r="V73" s="132" t="str">
        <f t="shared" ref="V73" si="652">IF(U73="","",IF($B$7="Menor valor",($E$4/$A$4)*($B73/U73),IF(U73&lt;=$B73,($E$4/$A$4)*(1-(($B73-U73)/$B73)),($E$4*60%/$A$4)*(1-2*((ABS($B73-U73))/$B73)))))</f>
        <v/>
      </c>
      <c r="W73" s="285"/>
      <c r="X73" s="132" t="str">
        <f t="shared" ref="X73" si="653">IF(W73="","",IF($B$7="Menor valor",($E$4/$A$4)*($B73/W73),IF(W73&lt;=$B73,($E$4/$A$4)*(1-(($B73-W73)/$B73)),($E$4*60%/$A$4)*(1-2*((ABS($B73-W73))/$B73)))))</f>
        <v/>
      </c>
      <c r="Y73" s="285"/>
      <c r="Z73" s="132" t="str">
        <f t="shared" ref="Z73" si="654">IF(Y73="","",IF($B$7="Menor valor",($E$4/$A$4)*($B73/Y73),IF(Y73&lt;=$B73,($E$4/$A$4)*(1-(($B73-Y73)/$B73)),($E$4*60%/$A$4)*(1-2*((ABS($B73-Y73))/$B73)))))</f>
        <v/>
      </c>
      <c r="AA73" s="129">
        <v>1</v>
      </c>
    </row>
    <row r="74" spans="1:27" s="129" customFormat="1" ht="21" customHeight="1">
      <c r="A74" s="204" t="str">
        <f>+'Presupuesto Consolidado'!A88</f>
        <v>2.3.1</v>
      </c>
      <c r="B74" s="130">
        <f t="shared" si="633"/>
        <v>20639</v>
      </c>
      <c r="C74" s="131">
        <f>IF($C$7="Habilitado",ROUND('Presupuesto Consolidado'!E88,2),"")</f>
        <v>20639</v>
      </c>
      <c r="D74" s="132">
        <f t="shared" si="644"/>
        <v>0.78125</v>
      </c>
      <c r="E74" s="131" t="str">
        <f>IF($E$7="Habilitado",ROUND('Presupuesto Consolidado'!L88,2),"")</f>
        <v/>
      </c>
      <c r="F74" s="132" t="str">
        <f t="shared" si="644"/>
        <v/>
      </c>
      <c r="G74" s="285"/>
      <c r="H74" s="132" t="str">
        <f t="shared" ref="H74" si="655">IF(G74="","",IF($B$7="Menor valor",($E$4/$A$4)*($B74/G74),IF(G74&lt;=$B74,($E$4/$A$4)*(1-(($B74-G74)/$B74)),($E$4*60%/$A$4)*(1-2*((ABS($B74-G74))/$B74)))))</f>
        <v/>
      </c>
      <c r="I74" s="285"/>
      <c r="J74" s="132" t="str">
        <f t="shared" ref="J74" si="656">IF(I74="","",IF($B$7="Menor valor",($E$4/$A$4)*($B74/I74),IF(I74&lt;=$B74,($E$4/$A$4)*(1-(($B74-I74)/$B74)),($E$4*60%/$A$4)*(1-2*((ABS($B74-I74))/$B74)))))</f>
        <v/>
      </c>
      <c r="K74" s="285"/>
      <c r="L74" s="132" t="str">
        <f t="shared" ref="L74" si="657">IF(K74="","",IF($B$7="Menor valor",($E$4/$A$4)*($B74/K74),IF(K74&lt;=$B74,($E$4/$A$4)*(1-(($B74-K74)/$B74)),($E$4*60%/$A$4)*(1-2*((ABS($B74-K74))/$B74)))))</f>
        <v/>
      </c>
      <c r="M74" s="285"/>
      <c r="N74" s="132" t="str">
        <f t="shared" ref="N74" si="658">IF(M74="","",IF($B$7="Menor valor",($E$4/$A$4)*($B74/M74),IF(M74&lt;=$B74,($E$4/$A$4)*(1-(($B74-M74)/$B74)),($E$4*60%/$A$4)*(1-2*((ABS($B74-M74))/$B74)))))</f>
        <v/>
      </c>
      <c r="O74" s="285"/>
      <c r="P74" s="132" t="str">
        <f t="shared" ref="P74" si="659">IF(O74="","",IF($B$7="Menor valor",($E$4/$A$4)*($B74/O74),IF(O74&lt;=$B74,($E$4/$A$4)*(1-(($B74-O74)/$B74)),($E$4*60%/$A$4)*(1-2*((ABS($B74-O74))/$B74)))))</f>
        <v/>
      </c>
      <c r="Q74" s="285"/>
      <c r="R74" s="132" t="str">
        <f t="shared" ref="R74" si="660">IF(Q74="","",IF($B$7="Menor valor",($E$4/$A$4)*($B74/Q74),IF(Q74&lt;=$B74,($E$4/$A$4)*(1-(($B74-Q74)/$B74)),($E$4*60%/$A$4)*(1-2*((ABS($B74-Q74))/$B74)))))</f>
        <v/>
      </c>
      <c r="S74" s="285"/>
      <c r="T74" s="132" t="str">
        <f t="shared" ref="T74" si="661">IF(S74="","",IF($B$7="Menor valor",($E$4/$A$4)*($B74/S74),IF(S74&lt;=$B74,($E$4/$A$4)*(1-(($B74-S74)/$B74)),($E$4*60%/$A$4)*(1-2*((ABS($B74-S74))/$B74)))))</f>
        <v/>
      </c>
      <c r="U74" s="285"/>
      <c r="V74" s="132" t="str">
        <f t="shared" ref="V74" si="662">IF(U74="","",IF($B$7="Menor valor",($E$4/$A$4)*($B74/U74),IF(U74&lt;=$B74,($E$4/$A$4)*(1-(($B74-U74)/$B74)),($E$4*60%/$A$4)*(1-2*((ABS($B74-U74))/$B74)))))</f>
        <v/>
      </c>
      <c r="W74" s="285"/>
      <c r="X74" s="132" t="str">
        <f t="shared" ref="X74" si="663">IF(W74="","",IF($B$7="Menor valor",($E$4/$A$4)*($B74/W74),IF(W74&lt;=$B74,($E$4/$A$4)*(1-(($B74-W74)/$B74)),($E$4*60%/$A$4)*(1-2*((ABS($B74-W74))/$B74)))))</f>
        <v/>
      </c>
      <c r="Y74" s="285"/>
      <c r="Z74" s="132" t="str">
        <f t="shared" ref="Z74" si="664">IF(Y74="","",IF($B$7="Menor valor",($E$4/$A$4)*($B74/Y74),IF(Y74&lt;=$B74,($E$4/$A$4)*(1-(($B74-Y74)/$B74)),($E$4*60%/$A$4)*(1-2*((ABS($B74-Y74))/$B74)))))</f>
        <v/>
      </c>
      <c r="AA74" s="129">
        <v>1</v>
      </c>
    </row>
    <row r="75" spans="1:27" s="129" customFormat="1" ht="21" customHeight="1">
      <c r="A75" s="204" t="str">
        <f>+'Presupuesto Consolidado'!A89</f>
        <v>2.3.2</v>
      </c>
      <c r="B75" s="130">
        <f t="shared" si="633"/>
        <v>26147</v>
      </c>
      <c r="C75" s="131">
        <f>IF($C$7="Habilitado",ROUND('Presupuesto Consolidado'!E89,2),"")</f>
        <v>26147</v>
      </c>
      <c r="D75" s="132">
        <f t="shared" si="644"/>
        <v>0.78125</v>
      </c>
      <c r="E75" s="131" t="str">
        <f>IF($E$7="Habilitado",ROUND('Presupuesto Consolidado'!L89,2),"")</f>
        <v/>
      </c>
      <c r="F75" s="132" t="str">
        <f t="shared" si="644"/>
        <v/>
      </c>
      <c r="G75" s="285"/>
      <c r="H75" s="132" t="str">
        <f t="shared" ref="H75" si="665">IF(G75="","",IF($B$7="Menor valor",($E$4/$A$4)*($B75/G75),IF(G75&lt;=$B75,($E$4/$A$4)*(1-(($B75-G75)/$B75)),($E$4*60%/$A$4)*(1-2*((ABS($B75-G75))/$B75)))))</f>
        <v/>
      </c>
      <c r="I75" s="285"/>
      <c r="J75" s="132" t="str">
        <f t="shared" ref="J75" si="666">IF(I75="","",IF($B$7="Menor valor",($E$4/$A$4)*($B75/I75),IF(I75&lt;=$B75,($E$4/$A$4)*(1-(($B75-I75)/$B75)),($E$4*60%/$A$4)*(1-2*((ABS($B75-I75))/$B75)))))</f>
        <v/>
      </c>
      <c r="K75" s="285"/>
      <c r="L75" s="132" t="str">
        <f t="shared" ref="L75" si="667">IF(K75="","",IF($B$7="Menor valor",($E$4/$A$4)*($B75/K75),IF(K75&lt;=$B75,($E$4/$A$4)*(1-(($B75-K75)/$B75)),($E$4*60%/$A$4)*(1-2*((ABS($B75-K75))/$B75)))))</f>
        <v/>
      </c>
      <c r="M75" s="285"/>
      <c r="N75" s="132" t="str">
        <f t="shared" ref="N75" si="668">IF(M75="","",IF($B$7="Menor valor",($E$4/$A$4)*($B75/M75),IF(M75&lt;=$B75,($E$4/$A$4)*(1-(($B75-M75)/$B75)),($E$4*60%/$A$4)*(1-2*((ABS($B75-M75))/$B75)))))</f>
        <v/>
      </c>
      <c r="O75" s="285"/>
      <c r="P75" s="132" t="str">
        <f t="shared" ref="P75" si="669">IF(O75="","",IF($B$7="Menor valor",($E$4/$A$4)*($B75/O75),IF(O75&lt;=$B75,($E$4/$A$4)*(1-(($B75-O75)/$B75)),($E$4*60%/$A$4)*(1-2*((ABS($B75-O75))/$B75)))))</f>
        <v/>
      </c>
      <c r="Q75" s="285"/>
      <c r="R75" s="132" t="str">
        <f t="shared" ref="R75" si="670">IF(Q75="","",IF($B$7="Menor valor",($E$4/$A$4)*($B75/Q75),IF(Q75&lt;=$B75,($E$4/$A$4)*(1-(($B75-Q75)/$B75)),($E$4*60%/$A$4)*(1-2*((ABS($B75-Q75))/$B75)))))</f>
        <v/>
      </c>
      <c r="S75" s="285"/>
      <c r="T75" s="132" t="str">
        <f t="shared" ref="T75" si="671">IF(S75="","",IF($B$7="Menor valor",($E$4/$A$4)*($B75/S75),IF(S75&lt;=$B75,($E$4/$A$4)*(1-(($B75-S75)/$B75)),($E$4*60%/$A$4)*(1-2*((ABS($B75-S75))/$B75)))))</f>
        <v/>
      </c>
      <c r="U75" s="285"/>
      <c r="V75" s="132" t="str">
        <f t="shared" ref="V75" si="672">IF(U75="","",IF($B$7="Menor valor",($E$4/$A$4)*($B75/U75),IF(U75&lt;=$B75,($E$4/$A$4)*(1-(($B75-U75)/$B75)),($E$4*60%/$A$4)*(1-2*((ABS($B75-U75))/$B75)))))</f>
        <v/>
      </c>
      <c r="W75" s="285"/>
      <c r="X75" s="132" t="str">
        <f t="shared" ref="X75" si="673">IF(W75="","",IF($B$7="Menor valor",($E$4/$A$4)*($B75/W75),IF(W75&lt;=$B75,($E$4/$A$4)*(1-(($B75-W75)/$B75)),($E$4*60%/$A$4)*(1-2*((ABS($B75-W75))/$B75)))))</f>
        <v/>
      </c>
      <c r="Y75" s="285"/>
      <c r="Z75" s="132" t="str">
        <f t="shared" ref="Z75" si="674">IF(Y75="","",IF($B$7="Menor valor",($E$4/$A$4)*($B75/Y75),IF(Y75&lt;=$B75,($E$4/$A$4)*(1-(($B75-Y75)/$B75)),($E$4*60%/$A$4)*(1-2*((ABS($B75-Y75))/$B75)))))</f>
        <v/>
      </c>
      <c r="AA75" s="129">
        <v>1</v>
      </c>
    </row>
    <row r="76" spans="1:27" s="129" customFormat="1" ht="21" customHeight="1">
      <c r="A76" s="204" t="str">
        <f>+'Presupuesto Consolidado'!A90</f>
        <v>2.3.3</v>
      </c>
      <c r="B76" s="130">
        <f t="shared" si="633"/>
        <v>166939</v>
      </c>
      <c r="C76" s="131">
        <f>IF($C$7="Habilitado",ROUND('Presupuesto Consolidado'!E90,2),"")</f>
        <v>166939</v>
      </c>
      <c r="D76" s="132">
        <f t="shared" si="644"/>
        <v>0.78125</v>
      </c>
      <c r="E76" s="131" t="str">
        <f>IF($E$7="Habilitado",ROUND('Presupuesto Consolidado'!L90,2),"")</f>
        <v/>
      </c>
      <c r="F76" s="132" t="str">
        <f t="shared" si="644"/>
        <v/>
      </c>
      <c r="G76" s="285"/>
      <c r="H76" s="132" t="str">
        <f t="shared" ref="H76" si="675">IF(G76="","",IF($B$7="Menor valor",($E$4/$A$4)*($B76/G76),IF(G76&lt;=$B76,($E$4/$A$4)*(1-(($B76-G76)/$B76)),($E$4*60%/$A$4)*(1-2*((ABS($B76-G76))/$B76)))))</f>
        <v/>
      </c>
      <c r="I76" s="285"/>
      <c r="J76" s="132" t="str">
        <f t="shared" ref="J76" si="676">IF(I76="","",IF($B$7="Menor valor",($E$4/$A$4)*($B76/I76),IF(I76&lt;=$B76,($E$4/$A$4)*(1-(($B76-I76)/$B76)),($E$4*60%/$A$4)*(1-2*((ABS($B76-I76))/$B76)))))</f>
        <v/>
      </c>
      <c r="K76" s="285"/>
      <c r="L76" s="132" t="str">
        <f t="shared" ref="L76" si="677">IF(K76="","",IF($B$7="Menor valor",($E$4/$A$4)*($B76/K76),IF(K76&lt;=$B76,($E$4/$A$4)*(1-(($B76-K76)/$B76)),($E$4*60%/$A$4)*(1-2*((ABS($B76-K76))/$B76)))))</f>
        <v/>
      </c>
      <c r="M76" s="285"/>
      <c r="N76" s="132" t="str">
        <f t="shared" ref="N76" si="678">IF(M76="","",IF($B$7="Menor valor",($E$4/$A$4)*($B76/M76),IF(M76&lt;=$B76,($E$4/$A$4)*(1-(($B76-M76)/$B76)),($E$4*60%/$A$4)*(1-2*((ABS($B76-M76))/$B76)))))</f>
        <v/>
      </c>
      <c r="O76" s="285"/>
      <c r="P76" s="132" t="str">
        <f t="shared" ref="P76" si="679">IF(O76="","",IF($B$7="Menor valor",($E$4/$A$4)*($B76/O76),IF(O76&lt;=$B76,($E$4/$A$4)*(1-(($B76-O76)/$B76)),($E$4*60%/$A$4)*(1-2*((ABS($B76-O76))/$B76)))))</f>
        <v/>
      </c>
      <c r="Q76" s="285"/>
      <c r="R76" s="132" t="str">
        <f t="shared" ref="R76" si="680">IF(Q76="","",IF($B$7="Menor valor",($E$4/$A$4)*($B76/Q76),IF(Q76&lt;=$B76,($E$4/$A$4)*(1-(($B76-Q76)/$B76)),($E$4*60%/$A$4)*(1-2*((ABS($B76-Q76))/$B76)))))</f>
        <v/>
      </c>
      <c r="S76" s="285"/>
      <c r="T76" s="132" t="str">
        <f t="shared" ref="T76" si="681">IF(S76="","",IF($B$7="Menor valor",($E$4/$A$4)*($B76/S76),IF(S76&lt;=$B76,($E$4/$A$4)*(1-(($B76-S76)/$B76)),($E$4*60%/$A$4)*(1-2*((ABS($B76-S76))/$B76)))))</f>
        <v/>
      </c>
      <c r="U76" s="285"/>
      <c r="V76" s="132" t="str">
        <f t="shared" ref="V76" si="682">IF(U76="","",IF($B$7="Menor valor",($E$4/$A$4)*($B76/U76),IF(U76&lt;=$B76,($E$4/$A$4)*(1-(($B76-U76)/$B76)),($E$4*60%/$A$4)*(1-2*((ABS($B76-U76))/$B76)))))</f>
        <v/>
      </c>
      <c r="W76" s="285"/>
      <c r="X76" s="132" t="str">
        <f t="shared" ref="X76" si="683">IF(W76="","",IF($B$7="Menor valor",($E$4/$A$4)*($B76/W76),IF(W76&lt;=$B76,($E$4/$A$4)*(1-(($B76-W76)/$B76)),($E$4*60%/$A$4)*(1-2*((ABS($B76-W76))/$B76)))))</f>
        <v/>
      </c>
      <c r="Y76" s="285"/>
      <c r="Z76" s="132" t="str">
        <f t="shared" ref="Z76" si="684">IF(Y76="","",IF($B$7="Menor valor",($E$4/$A$4)*($B76/Y76),IF(Y76&lt;=$B76,($E$4/$A$4)*(1-(($B76-Y76)/$B76)),($E$4*60%/$A$4)*(1-2*((ABS($B76-Y76))/$B76)))))</f>
        <v/>
      </c>
      <c r="AA76" s="129">
        <v>1</v>
      </c>
    </row>
    <row r="77" spans="1:27" s="129" customFormat="1" ht="21" customHeight="1">
      <c r="A77" s="204" t="str">
        <f>+'Presupuesto Consolidado'!A91</f>
        <v>2.3.4</v>
      </c>
      <c r="B77" s="130">
        <f t="shared" si="633"/>
        <v>139724</v>
      </c>
      <c r="C77" s="131">
        <f>IF($C$7="Habilitado",ROUND('Presupuesto Consolidado'!E91,2),"")</f>
        <v>139724</v>
      </c>
      <c r="D77" s="132">
        <f t="shared" si="644"/>
        <v>0.78125</v>
      </c>
      <c r="E77" s="131" t="str">
        <f>IF($E$7="Habilitado",ROUND('Presupuesto Consolidado'!L91,2),"")</f>
        <v/>
      </c>
      <c r="F77" s="132" t="str">
        <f t="shared" si="644"/>
        <v/>
      </c>
      <c r="G77" s="285"/>
      <c r="H77" s="132" t="str">
        <f t="shared" ref="H77" si="685">IF(G77="","",IF($B$7="Menor valor",($E$4/$A$4)*($B77/G77),IF(G77&lt;=$B77,($E$4/$A$4)*(1-(($B77-G77)/$B77)),($E$4*60%/$A$4)*(1-2*((ABS($B77-G77))/$B77)))))</f>
        <v/>
      </c>
      <c r="I77" s="285"/>
      <c r="J77" s="132" t="str">
        <f t="shared" ref="J77" si="686">IF(I77="","",IF($B$7="Menor valor",($E$4/$A$4)*($B77/I77),IF(I77&lt;=$B77,($E$4/$A$4)*(1-(($B77-I77)/$B77)),($E$4*60%/$A$4)*(1-2*((ABS($B77-I77))/$B77)))))</f>
        <v/>
      </c>
      <c r="K77" s="285"/>
      <c r="L77" s="132" t="str">
        <f t="shared" ref="L77" si="687">IF(K77="","",IF($B$7="Menor valor",($E$4/$A$4)*($B77/K77),IF(K77&lt;=$B77,($E$4/$A$4)*(1-(($B77-K77)/$B77)),($E$4*60%/$A$4)*(1-2*((ABS($B77-K77))/$B77)))))</f>
        <v/>
      </c>
      <c r="M77" s="285"/>
      <c r="N77" s="132" t="str">
        <f t="shared" ref="N77" si="688">IF(M77="","",IF($B$7="Menor valor",($E$4/$A$4)*($B77/M77),IF(M77&lt;=$B77,($E$4/$A$4)*(1-(($B77-M77)/$B77)),($E$4*60%/$A$4)*(1-2*((ABS($B77-M77))/$B77)))))</f>
        <v/>
      </c>
      <c r="O77" s="285"/>
      <c r="P77" s="132" t="str">
        <f t="shared" ref="P77" si="689">IF(O77="","",IF($B$7="Menor valor",($E$4/$A$4)*($B77/O77),IF(O77&lt;=$B77,($E$4/$A$4)*(1-(($B77-O77)/$B77)),($E$4*60%/$A$4)*(1-2*((ABS($B77-O77))/$B77)))))</f>
        <v/>
      </c>
      <c r="Q77" s="285"/>
      <c r="R77" s="132" t="str">
        <f t="shared" ref="R77" si="690">IF(Q77="","",IF($B$7="Menor valor",($E$4/$A$4)*($B77/Q77),IF(Q77&lt;=$B77,($E$4/$A$4)*(1-(($B77-Q77)/$B77)),($E$4*60%/$A$4)*(1-2*((ABS($B77-Q77))/$B77)))))</f>
        <v/>
      </c>
      <c r="S77" s="285"/>
      <c r="T77" s="132" t="str">
        <f t="shared" ref="T77" si="691">IF(S77="","",IF($B$7="Menor valor",($E$4/$A$4)*($B77/S77),IF(S77&lt;=$B77,($E$4/$A$4)*(1-(($B77-S77)/$B77)),($E$4*60%/$A$4)*(1-2*((ABS($B77-S77))/$B77)))))</f>
        <v/>
      </c>
      <c r="U77" s="285"/>
      <c r="V77" s="132" t="str">
        <f t="shared" ref="V77" si="692">IF(U77="","",IF($B$7="Menor valor",($E$4/$A$4)*($B77/U77),IF(U77&lt;=$B77,($E$4/$A$4)*(1-(($B77-U77)/$B77)),($E$4*60%/$A$4)*(1-2*((ABS($B77-U77))/$B77)))))</f>
        <v/>
      </c>
      <c r="W77" s="285"/>
      <c r="X77" s="132" t="str">
        <f t="shared" ref="X77" si="693">IF(W77="","",IF($B$7="Menor valor",($E$4/$A$4)*($B77/W77),IF(W77&lt;=$B77,($E$4/$A$4)*(1-(($B77-W77)/$B77)),($E$4*60%/$A$4)*(1-2*((ABS($B77-W77))/$B77)))))</f>
        <v/>
      </c>
      <c r="Y77" s="285"/>
      <c r="Z77" s="132" t="str">
        <f t="shared" ref="Z77" si="694">IF(Y77="","",IF($B$7="Menor valor",($E$4/$A$4)*($B77/Y77),IF(Y77&lt;=$B77,($E$4/$A$4)*(1-(($B77-Y77)/$B77)),($E$4*60%/$A$4)*(1-2*((ABS($B77-Y77))/$B77)))))</f>
        <v/>
      </c>
      <c r="AA77" s="129">
        <v>1</v>
      </c>
    </row>
    <row r="78" spans="1:27" s="129" customFormat="1" ht="21" customHeight="1">
      <c r="A78" s="204" t="str">
        <f>+'Presupuesto Consolidado'!A92</f>
        <v>2.3.5</v>
      </c>
      <c r="B78" s="130">
        <f t="shared" si="633"/>
        <v>95498</v>
      </c>
      <c r="C78" s="131">
        <f>IF($C$7="Habilitado",ROUND('Presupuesto Consolidado'!E92,2),"")</f>
        <v>95498</v>
      </c>
      <c r="D78" s="132">
        <f t="shared" si="644"/>
        <v>0.78125</v>
      </c>
      <c r="E78" s="131" t="str">
        <f>IF($E$7="Habilitado",ROUND('Presupuesto Consolidado'!L92,2),"")</f>
        <v/>
      </c>
      <c r="F78" s="132" t="str">
        <f t="shared" si="644"/>
        <v/>
      </c>
      <c r="G78" s="285"/>
      <c r="H78" s="132" t="str">
        <f t="shared" ref="H78" si="695">IF(G78="","",IF($B$7="Menor valor",($E$4/$A$4)*($B78/G78),IF(G78&lt;=$B78,($E$4/$A$4)*(1-(($B78-G78)/$B78)),($E$4*60%/$A$4)*(1-2*((ABS($B78-G78))/$B78)))))</f>
        <v/>
      </c>
      <c r="I78" s="285"/>
      <c r="J78" s="132" t="str">
        <f t="shared" ref="J78" si="696">IF(I78="","",IF($B$7="Menor valor",($E$4/$A$4)*($B78/I78),IF(I78&lt;=$B78,($E$4/$A$4)*(1-(($B78-I78)/$B78)),($E$4*60%/$A$4)*(1-2*((ABS($B78-I78))/$B78)))))</f>
        <v/>
      </c>
      <c r="K78" s="285"/>
      <c r="L78" s="132" t="str">
        <f t="shared" ref="L78" si="697">IF(K78="","",IF($B$7="Menor valor",($E$4/$A$4)*($B78/K78),IF(K78&lt;=$B78,($E$4/$A$4)*(1-(($B78-K78)/$B78)),($E$4*60%/$A$4)*(1-2*((ABS($B78-K78))/$B78)))))</f>
        <v/>
      </c>
      <c r="M78" s="285"/>
      <c r="N78" s="132" t="str">
        <f t="shared" ref="N78" si="698">IF(M78="","",IF($B$7="Menor valor",($E$4/$A$4)*($B78/M78),IF(M78&lt;=$B78,($E$4/$A$4)*(1-(($B78-M78)/$B78)),($E$4*60%/$A$4)*(1-2*((ABS($B78-M78))/$B78)))))</f>
        <v/>
      </c>
      <c r="O78" s="285"/>
      <c r="P78" s="132" t="str">
        <f t="shared" ref="P78" si="699">IF(O78="","",IF($B$7="Menor valor",($E$4/$A$4)*($B78/O78),IF(O78&lt;=$B78,($E$4/$A$4)*(1-(($B78-O78)/$B78)),($E$4*60%/$A$4)*(1-2*((ABS($B78-O78))/$B78)))))</f>
        <v/>
      </c>
      <c r="Q78" s="285"/>
      <c r="R78" s="132" t="str">
        <f t="shared" ref="R78" si="700">IF(Q78="","",IF($B$7="Menor valor",($E$4/$A$4)*($B78/Q78),IF(Q78&lt;=$B78,($E$4/$A$4)*(1-(($B78-Q78)/$B78)),($E$4*60%/$A$4)*(1-2*((ABS($B78-Q78))/$B78)))))</f>
        <v/>
      </c>
      <c r="S78" s="285"/>
      <c r="T78" s="132" t="str">
        <f t="shared" ref="T78" si="701">IF(S78="","",IF($B$7="Menor valor",($E$4/$A$4)*($B78/S78),IF(S78&lt;=$B78,($E$4/$A$4)*(1-(($B78-S78)/$B78)),($E$4*60%/$A$4)*(1-2*((ABS($B78-S78))/$B78)))))</f>
        <v/>
      </c>
      <c r="U78" s="285"/>
      <c r="V78" s="132" t="str">
        <f t="shared" ref="V78" si="702">IF(U78="","",IF($B$7="Menor valor",($E$4/$A$4)*($B78/U78),IF(U78&lt;=$B78,($E$4/$A$4)*(1-(($B78-U78)/$B78)),($E$4*60%/$A$4)*(1-2*((ABS($B78-U78))/$B78)))))</f>
        <v/>
      </c>
      <c r="W78" s="285"/>
      <c r="X78" s="132" t="str">
        <f t="shared" ref="X78" si="703">IF(W78="","",IF($B$7="Menor valor",($E$4/$A$4)*($B78/W78),IF(W78&lt;=$B78,($E$4/$A$4)*(1-(($B78-W78)/$B78)),($E$4*60%/$A$4)*(1-2*((ABS($B78-W78))/$B78)))))</f>
        <v/>
      </c>
      <c r="Y78" s="285"/>
      <c r="Z78" s="132" t="str">
        <f t="shared" ref="Z78" si="704">IF(Y78="","",IF($B$7="Menor valor",($E$4/$A$4)*($B78/Y78),IF(Y78&lt;=$B78,($E$4/$A$4)*(1-(($B78-Y78)/$B78)),($E$4*60%/$A$4)*(1-2*((ABS($B78-Y78))/$B78)))))</f>
        <v/>
      </c>
      <c r="AA78" s="129">
        <v>1</v>
      </c>
    </row>
    <row r="79" spans="1:27" s="129" customFormat="1" ht="21" customHeight="1">
      <c r="A79" s="204" t="str">
        <f>+'Presupuesto Consolidado'!A93</f>
        <v>2.3.6</v>
      </c>
      <c r="B79" s="130">
        <f t="shared" si="633"/>
        <v>55627</v>
      </c>
      <c r="C79" s="131">
        <f>IF($C$7="Habilitado",ROUND('Presupuesto Consolidado'!E93,2),"")</f>
        <v>55627</v>
      </c>
      <c r="D79" s="132">
        <f t="shared" si="644"/>
        <v>0.78125</v>
      </c>
      <c r="E79" s="131" t="str">
        <f>IF($E$7="Habilitado",ROUND('Presupuesto Consolidado'!L93,2),"")</f>
        <v/>
      </c>
      <c r="F79" s="132" t="str">
        <f t="shared" si="644"/>
        <v/>
      </c>
      <c r="G79" s="285"/>
      <c r="H79" s="132" t="str">
        <f t="shared" ref="H79" si="705">IF(G79="","",IF($B$7="Menor valor",($E$4/$A$4)*($B79/G79),IF(G79&lt;=$B79,($E$4/$A$4)*(1-(($B79-G79)/$B79)),($E$4*60%/$A$4)*(1-2*((ABS($B79-G79))/$B79)))))</f>
        <v/>
      </c>
      <c r="I79" s="285"/>
      <c r="J79" s="132" t="str">
        <f t="shared" ref="J79" si="706">IF(I79="","",IF($B$7="Menor valor",($E$4/$A$4)*($B79/I79),IF(I79&lt;=$B79,($E$4/$A$4)*(1-(($B79-I79)/$B79)),($E$4*60%/$A$4)*(1-2*((ABS($B79-I79))/$B79)))))</f>
        <v/>
      </c>
      <c r="K79" s="285"/>
      <c r="L79" s="132" t="str">
        <f t="shared" ref="L79" si="707">IF(K79="","",IF($B$7="Menor valor",($E$4/$A$4)*($B79/K79),IF(K79&lt;=$B79,($E$4/$A$4)*(1-(($B79-K79)/$B79)),($E$4*60%/$A$4)*(1-2*((ABS($B79-K79))/$B79)))))</f>
        <v/>
      </c>
      <c r="M79" s="285"/>
      <c r="N79" s="132" t="str">
        <f t="shared" ref="N79" si="708">IF(M79="","",IF($B$7="Menor valor",($E$4/$A$4)*($B79/M79),IF(M79&lt;=$B79,($E$4/$A$4)*(1-(($B79-M79)/$B79)),($E$4*60%/$A$4)*(1-2*((ABS($B79-M79))/$B79)))))</f>
        <v/>
      </c>
      <c r="O79" s="285"/>
      <c r="P79" s="132" t="str">
        <f t="shared" ref="P79" si="709">IF(O79="","",IF($B$7="Menor valor",($E$4/$A$4)*($B79/O79),IF(O79&lt;=$B79,($E$4/$A$4)*(1-(($B79-O79)/$B79)),($E$4*60%/$A$4)*(1-2*((ABS($B79-O79))/$B79)))))</f>
        <v/>
      </c>
      <c r="Q79" s="285"/>
      <c r="R79" s="132" t="str">
        <f t="shared" ref="R79" si="710">IF(Q79="","",IF($B$7="Menor valor",($E$4/$A$4)*($B79/Q79),IF(Q79&lt;=$B79,($E$4/$A$4)*(1-(($B79-Q79)/$B79)),($E$4*60%/$A$4)*(1-2*((ABS($B79-Q79))/$B79)))))</f>
        <v/>
      </c>
      <c r="S79" s="285"/>
      <c r="T79" s="132" t="str">
        <f t="shared" ref="T79" si="711">IF(S79="","",IF($B$7="Menor valor",($E$4/$A$4)*($B79/S79),IF(S79&lt;=$B79,($E$4/$A$4)*(1-(($B79-S79)/$B79)),($E$4*60%/$A$4)*(1-2*((ABS($B79-S79))/$B79)))))</f>
        <v/>
      </c>
      <c r="U79" s="285"/>
      <c r="V79" s="132" t="str">
        <f t="shared" ref="V79" si="712">IF(U79="","",IF($B$7="Menor valor",($E$4/$A$4)*($B79/U79),IF(U79&lt;=$B79,($E$4/$A$4)*(1-(($B79-U79)/$B79)),($E$4*60%/$A$4)*(1-2*((ABS($B79-U79))/$B79)))))</f>
        <v/>
      </c>
      <c r="W79" s="285"/>
      <c r="X79" s="132" t="str">
        <f t="shared" ref="X79" si="713">IF(W79="","",IF($B$7="Menor valor",($E$4/$A$4)*($B79/W79),IF(W79&lt;=$B79,($E$4/$A$4)*(1-(($B79-W79)/$B79)),($E$4*60%/$A$4)*(1-2*((ABS($B79-W79))/$B79)))))</f>
        <v/>
      </c>
      <c r="Y79" s="285"/>
      <c r="Z79" s="132" t="str">
        <f t="shared" ref="Z79" si="714">IF(Y79="","",IF($B$7="Menor valor",($E$4/$A$4)*($B79/Y79),IF(Y79&lt;=$B79,($E$4/$A$4)*(1-(($B79-Y79)/$B79)),($E$4*60%/$A$4)*(1-2*((ABS($B79-Y79))/$B79)))))</f>
        <v/>
      </c>
      <c r="AA79" s="129">
        <v>1</v>
      </c>
    </row>
    <row r="80" spans="1:27" s="129" customFormat="1" ht="21" customHeight="1">
      <c r="A80" s="204" t="str">
        <f>+'Presupuesto Consolidado'!A94</f>
        <v>2.3.7</v>
      </c>
      <c r="B80" s="130">
        <f t="shared" si="633"/>
        <v>467813</v>
      </c>
      <c r="C80" s="131">
        <f>IF($C$7="Habilitado",ROUND('Presupuesto Consolidado'!E94,2),"")</f>
        <v>467813</v>
      </c>
      <c r="D80" s="132">
        <f t="shared" si="644"/>
        <v>0.78125</v>
      </c>
      <c r="E80" s="131" t="str">
        <f>IF($E$7="Habilitado",ROUND('Presupuesto Consolidado'!L94,2),"")</f>
        <v/>
      </c>
      <c r="F80" s="132" t="str">
        <f t="shared" si="644"/>
        <v/>
      </c>
      <c r="G80" s="285"/>
      <c r="H80" s="132" t="str">
        <f t="shared" ref="H80" si="715">IF(G80="","",IF($B$7="Menor valor",($E$4/$A$4)*($B80/G80),IF(G80&lt;=$B80,($E$4/$A$4)*(1-(($B80-G80)/$B80)),($E$4*60%/$A$4)*(1-2*((ABS($B80-G80))/$B80)))))</f>
        <v/>
      </c>
      <c r="I80" s="285"/>
      <c r="J80" s="132" t="str">
        <f t="shared" ref="J80" si="716">IF(I80="","",IF($B$7="Menor valor",($E$4/$A$4)*($B80/I80),IF(I80&lt;=$B80,($E$4/$A$4)*(1-(($B80-I80)/$B80)),($E$4*60%/$A$4)*(1-2*((ABS($B80-I80))/$B80)))))</f>
        <v/>
      </c>
      <c r="K80" s="285"/>
      <c r="L80" s="132" t="str">
        <f t="shared" ref="L80" si="717">IF(K80="","",IF($B$7="Menor valor",($E$4/$A$4)*($B80/K80),IF(K80&lt;=$B80,($E$4/$A$4)*(1-(($B80-K80)/$B80)),($E$4*60%/$A$4)*(1-2*((ABS($B80-K80))/$B80)))))</f>
        <v/>
      </c>
      <c r="M80" s="285"/>
      <c r="N80" s="132" t="str">
        <f t="shared" ref="N80" si="718">IF(M80="","",IF($B$7="Menor valor",($E$4/$A$4)*($B80/M80),IF(M80&lt;=$B80,($E$4/$A$4)*(1-(($B80-M80)/$B80)),($E$4*60%/$A$4)*(1-2*((ABS($B80-M80))/$B80)))))</f>
        <v/>
      </c>
      <c r="O80" s="285"/>
      <c r="P80" s="132" t="str">
        <f t="shared" ref="P80" si="719">IF(O80="","",IF($B$7="Menor valor",($E$4/$A$4)*($B80/O80),IF(O80&lt;=$B80,($E$4/$A$4)*(1-(($B80-O80)/$B80)),($E$4*60%/$A$4)*(1-2*((ABS($B80-O80))/$B80)))))</f>
        <v/>
      </c>
      <c r="Q80" s="285"/>
      <c r="R80" s="132" t="str">
        <f t="shared" ref="R80" si="720">IF(Q80="","",IF($B$7="Menor valor",($E$4/$A$4)*($B80/Q80),IF(Q80&lt;=$B80,($E$4/$A$4)*(1-(($B80-Q80)/$B80)),($E$4*60%/$A$4)*(1-2*((ABS($B80-Q80))/$B80)))))</f>
        <v/>
      </c>
      <c r="S80" s="285"/>
      <c r="T80" s="132" t="str">
        <f t="shared" ref="T80" si="721">IF(S80="","",IF($B$7="Menor valor",($E$4/$A$4)*($B80/S80),IF(S80&lt;=$B80,($E$4/$A$4)*(1-(($B80-S80)/$B80)),($E$4*60%/$A$4)*(1-2*((ABS($B80-S80))/$B80)))))</f>
        <v/>
      </c>
      <c r="U80" s="285"/>
      <c r="V80" s="132" t="str">
        <f t="shared" ref="V80" si="722">IF(U80="","",IF($B$7="Menor valor",($E$4/$A$4)*($B80/U80),IF(U80&lt;=$B80,($E$4/$A$4)*(1-(($B80-U80)/$B80)),($E$4*60%/$A$4)*(1-2*((ABS($B80-U80))/$B80)))))</f>
        <v/>
      </c>
      <c r="W80" s="285"/>
      <c r="X80" s="132" t="str">
        <f t="shared" ref="X80" si="723">IF(W80="","",IF($B$7="Menor valor",($E$4/$A$4)*($B80/W80),IF(W80&lt;=$B80,($E$4/$A$4)*(1-(($B80-W80)/$B80)),($E$4*60%/$A$4)*(1-2*((ABS($B80-W80))/$B80)))))</f>
        <v/>
      </c>
      <c r="Y80" s="285"/>
      <c r="Z80" s="132" t="str">
        <f t="shared" ref="Z80" si="724">IF(Y80="","",IF($B$7="Menor valor",($E$4/$A$4)*($B80/Y80),IF(Y80&lt;=$B80,($E$4/$A$4)*(1-(($B80-Y80)/$B80)),($E$4*60%/$A$4)*(1-2*((ABS($B80-Y80))/$B80)))))</f>
        <v/>
      </c>
      <c r="AA80" s="129">
        <v>1</v>
      </c>
    </row>
    <row r="81" spans="1:27" s="129" customFormat="1" ht="21" customHeight="1">
      <c r="A81" s="204" t="str">
        <f>+'Presupuesto Consolidado'!A95</f>
        <v>2.3.8</v>
      </c>
      <c r="B81" s="130">
        <f t="shared" si="633"/>
        <v>376683</v>
      </c>
      <c r="C81" s="131">
        <f>IF($C$7="Habilitado",ROUND('Presupuesto Consolidado'!E95,2),"")</f>
        <v>376683</v>
      </c>
      <c r="D81" s="132">
        <f t="shared" si="644"/>
        <v>0.78125</v>
      </c>
      <c r="E81" s="131" t="str">
        <f>IF($E$7="Habilitado",ROUND('Presupuesto Consolidado'!L95,2),"")</f>
        <v/>
      </c>
      <c r="F81" s="132" t="str">
        <f t="shared" si="644"/>
        <v/>
      </c>
      <c r="G81" s="285"/>
      <c r="H81" s="132" t="str">
        <f t="shared" ref="H81" si="725">IF(G81="","",IF($B$7="Menor valor",($E$4/$A$4)*($B81/G81),IF(G81&lt;=$B81,($E$4/$A$4)*(1-(($B81-G81)/$B81)),($E$4*60%/$A$4)*(1-2*((ABS($B81-G81))/$B81)))))</f>
        <v/>
      </c>
      <c r="I81" s="285"/>
      <c r="J81" s="132" t="str">
        <f t="shared" ref="J81" si="726">IF(I81="","",IF($B$7="Menor valor",($E$4/$A$4)*($B81/I81),IF(I81&lt;=$B81,($E$4/$A$4)*(1-(($B81-I81)/$B81)),($E$4*60%/$A$4)*(1-2*((ABS($B81-I81))/$B81)))))</f>
        <v/>
      </c>
      <c r="K81" s="285"/>
      <c r="L81" s="132" t="str">
        <f t="shared" ref="L81" si="727">IF(K81="","",IF($B$7="Menor valor",($E$4/$A$4)*($B81/K81),IF(K81&lt;=$B81,($E$4/$A$4)*(1-(($B81-K81)/$B81)),($E$4*60%/$A$4)*(1-2*((ABS($B81-K81))/$B81)))))</f>
        <v/>
      </c>
      <c r="M81" s="285"/>
      <c r="N81" s="132" t="str">
        <f t="shared" ref="N81" si="728">IF(M81="","",IF($B$7="Menor valor",($E$4/$A$4)*($B81/M81),IF(M81&lt;=$B81,($E$4/$A$4)*(1-(($B81-M81)/$B81)),($E$4*60%/$A$4)*(1-2*((ABS($B81-M81))/$B81)))))</f>
        <v/>
      </c>
      <c r="O81" s="285"/>
      <c r="P81" s="132" t="str">
        <f t="shared" ref="P81" si="729">IF(O81="","",IF($B$7="Menor valor",($E$4/$A$4)*($B81/O81),IF(O81&lt;=$B81,($E$4/$A$4)*(1-(($B81-O81)/$B81)),($E$4*60%/$A$4)*(1-2*((ABS($B81-O81))/$B81)))))</f>
        <v/>
      </c>
      <c r="Q81" s="285"/>
      <c r="R81" s="132" t="str">
        <f t="shared" ref="R81" si="730">IF(Q81="","",IF($B$7="Menor valor",($E$4/$A$4)*($B81/Q81),IF(Q81&lt;=$B81,($E$4/$A$4)*(1-(($B81-Q81)/$B81)),($E$4*60%/$A$4)*(1-2*((ABS($B81-Q81))/$B81)))))</f>
        <v/>
      </c>
      <c r="S81" s="285"/>
      <c r="T81" s="132" t="str">
        <f t="shared" ref="T81" si="731">IF(S81="","",IF($B$7="Menor valor",($E$4/$A$4)*($B81/S81),IF(S81&lt;=$B81,($E$4/$A$4)*(1-(($B81-S81)/$B81)),($E$4*60%/$A$4)*(1-2*((ABS($B81-S81))/$B81)))))</f>
        <v/>
      </c>
      <c r="U81" s="285"/>
      <c r="V81" s="132" t="str">
        <f t="shared" ref="V81" si="732">IF(U81="","",IF($B$7="Menor valor",($E$4/$A$4)*($B81/U81),IF(U81&lt;=$B81,($E$4/$A$4)*(1-(($B81-U81)/$B81)),($E$4*60%/$A$4)*(1-2*((ABS($B81-U81))/$B81)))))</f>
        <v/>
      </c>
      <c r="W81" s="285"/>
      <c r="X81" s="132" t="str">
        <f t="shared" ref="X81" si="733">IF(W81="","",IF($B$7="Menor valor",($E$4/$A$4)*($B81/W81),IF(W81&lt;=$B81,($E$4/$A$4)*(1-(($B81-W81)/$B81)),($E$4*60%/$A$4)*(1-2*((ABS($B81-W81))/$B81)))))</f>
        <v/>
      </c>
      <c r="Y81" s="285"/>
      <c r="Z81" s="132" t="str">
        <f t="shared" ref="Z81" si="734">IF(Y81="","",IF($B$7="Menor valor",($E$4/$A$4)*($B81/Y81),IF(Y81&lt;=$B81,($E$4/$A$4)*(1-(($B81-Y81)/$B81)),($E$4*60%/$A$4)*(1-2*((ABS($B81-Y81))/$B81)))))</f>
        <v/>
      </c>
      <c r="AA81" s="129">
        <v>1</v>
      </c>
    </row>
    <row r="82" spans="1:27" s="129" customFormat="1" ht="21" customHeight="1">
      <c r="A82" s="204" t="str">
        <f>+'Presupuesto Consolidado'!A96</f>
        <v>2.3.9</v>
      </c>
      <c r="B82" s="130">
        <f t="shared" si="633"/>
        <v>629968</v>
      </c>
      <c r="C82" s="131">
        <f>IF($C$7="Habilitado",ROUND('Presupuesto Consolidado'!E96,2),"")</f>
        <v>629968</v>
      </c>
      <c r="D82" s="132">
        <f t="shared" si="644"/>
        <v>0.78125</v>
      </c>
      <c r="E82" s="131" t="str">
        <f>IF($E$7="Habilitado",ROUND('Presupuesto Consolidado'!L96,2),"")</f>
        <v/>
      </c>
      <c r="F82" s="132" t="str">
        <f t="shared" si="644"/>
        <v/>
      </c>
      <c r="G82" s="285"/>
      <c r="H82" s="132" t="str">
        <f t="shared" ref="H82" si="735">IF(G82="","",IF($B$7="Menor valor",($E$4/$A$4)*($B82/G82),IF(G82&lt;=$B82,($E$4/$A$4)*(1-(($B82-G82)/$B82)),($E$4*60%/$A$4)*(1-2*((ABS($B82-G82))/$B82)))))</f>
        <v/>
      </c>
      <c r="I82" s="285"/>
      <c r="J82" s="132" t="str">
        <f t="shared" ref="J82" si="736">IF(I82="","",IF($B$7="Menor valor",($E$4/$A$4)*($B82/I82),IF(I82&lt;=$B82,($E$4/$A$4)*(1-(($B82-I82)/$B82)),($E$4*60%/$A$4)*(1-2*((ABS($B82-I82))/$B82)))))</f>
        <v/>
      </c>
      <c r="K82" s="285"/>
      <c r="L82" s="132" t="str">
        <f t="shared" ref="L82" si="737">IF(K82="","",IF($B$7="Menor valor",($E$4/$A$4)*($B82/K82),IF(K82&lt;=$B82,($E$4/$A$4)*(1-(($B82-K82)/$B82)),($E$4*60%/$A$4)*(1-2*((ABS($B82-K82))/$B82)))))</f>
        <v/>
      </c>
      <c r="M82" s="285"/>
      <c r="N82" s="132" t="str">
        <f t="shared" ref="N82" si="738">IF(M82="","",IF($B$7="Menor valor",($E$4/$A$4)*($B82/M82),IF(M82&lt;=$B82,($E$4/$A$4)*(1-(($B82-M82)/$B82)),($E$4*60%/$A$4)*(1-2*((ABS($B82-M82))/$B82)))))</f>
        <v/>
      </c>
      <c r="O82" s="285"/>
      <c r="P82" s="132" t="str">
        <f t="shared" ref="P82" si="739">IF(O82="","",IF($B$7="Menor valor",($E$4/$A$4)*($B82/O82),IF(O82&lt;=$B82,($E$4/$A$4)*(1-(($B82-O82)/$B82)),($E$4*60%/$A$4)*(1-2*((ABS($B82-O82))/$B82)))))</f>
        <v/>
      </c>
      <c r="Q82" s="285"/>
      <c r="R82" s="132" t="str">
        <f t="shared" ref="R82" si="740">IF(Q82="","",IF($B$7="Menor valor",($E$4/$A$4)*($B82/Q82),IF(Q82&lt;=$B82,($E$4/$A$4)*(1-(($B82-Q82)/$B82)),($E$4*60%/$A$4)*(1-2*((ABS($B82-Q82))/$B82)))))</f>
        <v/>
      </c>
      <c r="S82" s="285"/>
      <c r="T82" s="132" t="str">
        <f t="shared" ref="T82" si="741">IF(S82="","",IF($B$7="Menor valor",($E$4/$A$4)*($B82/S82),IF(S82&lt;=$B82,($E$4/$A$4)*(1-(($B82-S82)/$B82)),($E$4*60%/$A$4)*(1-2*((ABS($B82-S82))/$B82)))))</f>
        <v/>
      </c>
      <c r="U82" s="285"/>
      <c r="V82" s="132" t="str">
        <f t="shared" ref="V82" si="742">IF(U82="","",IF($B$7="Menor valor",($E$4/$A$4)*($B82/U82),IF(U82&lt;=$B82,($E$4/$A$4)*(1-(($B82-U82)/$B82)),($E$4*60%/$A$4)*(1-2*((ABS($B82-U82))/$B82)))))</f>
        <v/>
      </c>
      <c r="W82" s="285"/>
      <c r="X82" s="132" t="str">
        <f t="shared" ref="X82" si="743">IF(W82="","",IF($B$7="Menor valor",($E$4/$A$4)*($B82/W82),IF(W82&lt;=$B82,($E$4/$A$4)*(1-(($B82-W82)/$B82)),($E$4*60%/$A$4)*(1-2*((ABS($B82-W82))/$B82)))))</f>
        <v/>
      </c>
      <c r="Y82" s="285"/>
      <c r="Z82" s="132" t="str">
        <f t="shared" ref="Z82" si="744">IF(Y82="","",IF($B$7="Menor valor",($E$4/$A$4)*($B82/Y82),IF(Y82&lt;=$B82,($E$4/$A$4)*(1-(($B82-Y82)/$B82)),($E$4*60%/$A$4)*(1-2*((ABS($B82-Y82))/$B82)))))</f>
        <v/>
      </c>
      <c r="AA82" s="129">
        <v>1</v>
      </c>
    </row>
    <row r="83" spans="1:27" s="129" customFormat="1" ht="21" customHeight="1">
      <c r="A83" s="204" t="str">
        <f>+'Presupuesto Consolidado'!A97</f>
        <v>2.3.10</v>
      </c>
      <c r="B83" s="130">
        <f t="shared" si="633"/>
        <v>773500</v>
      </c>
      <c r="C83" s="131">
        <f>IF($C$7="Habilitado",ROUND('Presupuesto Consolidado'!E97,2),"")</f>
        <v>773500</v>
      </c>
      <c r="D83" s="132">
        <f t="shared" si="644"/>
        <v>0.78125</v>
      </c>
      <c r="E83" s="131" t="str">
        <f>IF($E$7="Habilitado",ROUND('Presupuesto Consolidado'!L97,2),"")</f>
        <v/>
      </c>
      <c r="F83" s="132" t="str">
        <f t="shared" si="644"/>
        <v/>
      </c>
      <c r="G83" s="285"/>
      <c r="H83" s="132" t="str">
        <f t="shared" ref="H83" si="745">IF(G83="","",IF($B$7="Menor valor",($E$4/$A$4)*($B83/G83),IF(G83&lt;=$B83,($E$4/$A$4)*(1-(($B83-G83)/$B83)),($E$4*60%/$A$4)*(1-2*((ABS($B83-G83))/$B83)))))</f>
        <v/>
      </c>
      <c r="I83" s="285"/>
      <c r="J83" s="132" t="str">
        <f t="shared" ref="J83" si="746">IF(I83="","",IF($B$7="Menor valor",($E$4/$A$4)*($B83/I83),IF(I83&lt;=$B83,($E$4/$A$4)*(1-(($B83-I83)/$B83)),($E$4*60%/$A$4)*(1-2*((ABS($B83-I83))/$B83)))))</f>
        <v/>
      </c>
      <c r="K83" s="285"/>
      <c r="L83" s="132" t="str">
        <f t="shared" ref="L83" si="747">IF(K83="","",IF($B$7="Menor valor",($E$4/$A$4)*($B83/K83),IF(K83&lt;=$B83,($E$4/$A$4)*(1-(($B83-K83)/$B83)),($E$4*60%/$A$4)*(1-2*((ABS($B83-K83))/$B83)))))</f>
        <v/>
      </c>
      <c r="M83" s="285"/>
      <c r="N83" s="132" t="str">
        <f t="shared" ref="N83" si="748">IF(M83="","",IF($B$7="Menor valor",($E$4/$A$4)*($B83/M83),IF(M83&lt;=$B83,($E$4/$A$4)*(1-(($B83-M83)/$B83)),($E$4*60%/$A$4)*(1-2*((ABS($B83-M83))/$B83)))))</f>
        <v/>
      </c>
      <c r="O83" s="285"/>
      <c r="P83" s="132" t="str">
        <f t="shared" ref="P83" si="749">IF(O83="","",IF($B$7="Menor valor",($E$4/$A$4)*($B83/O83),IF(O83&lt;=$B83,($E$4/$A$4)*(1-(($B83-O83)/$B83)),($E$4*60%/$A$4)*(1-2*((ABS($B83-O83))/$B83)))))</f>
        <v/>
      </c>
      <c r="Q83" s="285"/>
      <c r="R83" s="132" t="str">
        <f t="shared" ref="R83" si="750">IF(Q83="","",IF($B$7="Menor valor",($E$4/$A$4)*($B83/Q83),IF(Q83&lt;=$B83,($E$4/$A$4)*(1-(($B83-Q83)/$B83)),($E$4*60%/$A$4)*(1-2*((ABS($B83-Q83))/$B83)))))</f>
        <v/>
      </c>
      <c r="S83" s="285"/>
      <c r="T83" s="132" t="str">
        <f t="shared" ref="T83" si="751">IF(S83="","",IF($B$7="Menor valor",($E$4/$A$4)*($B83/S83),IF(S83&lt;=$B83,($E$4/$A$4)*(1-(($B83-S83)/$B83)),($E$4*60%/$A$4)*(1-2*((ABS($B83-S83))/$B83)))))</f>
        <v/>
      </c>
      <c r="U83" s="285"/>
      <c r="V83" s="132" t="str">
        <f t="shared" ref="V83" si="752">IF(U83="","",IF($B$7="Menor valor",($E$4/$A$4)*($B83/U83),IF(U83&lt;=$B83,($E$4/$A$4)*(1-(($B83-U83)/$B83)),($E$4*60%/$A$4)*(1-2*((ABS($B83-U83))/$B83)))))</f>
        <v/>
      </c>
      <c r="W83" s="285"/>
      <c r="X83" s="132" t="str">
        <f t="shared" ref="X83" si="753">IF(W83="","",IF($B$7="Menor valor",($E$4/$A$4)*($B83/W83),IF(W83&lt;=$B83,($E$4/$A$4)*(1-(($B83-W83)/$B83)),($E$4*60%/$A$4)*(1-2*((ABS($B83-W83))/$B83)))))</f>
        <v/>
      </c>
      <c r="Y83" s="285"/>
      <c r="Z83" s="132" t="str">
        <f t="shared" ref="Z83" si="754">IF(Y83="","",IF($B$7="Menor valor",($E$4/$A$4)*($B83/Y83),IF(Y83&lt;=$B83,($E$4/$A$4)*(1-(($B83-Y83)/$B83)),($E$4*60%/$A$4)*(1-2*((ABS($B83-Y83))/$B83)))))</f>
        <v/>
      </c>
      <c r="AA83" s="129">
        <v>1</v>
      </c>
    </row>
    <row r="84" spans="1:27" s="129" customFormat="1" ht="21" customHeight="1">
      <c r="A84" s="204" t="str">
        <f>+'Presupuesto Consolidado'!A98</f>
        <v>2.3.11</v>
      </c>
      <c r="B84" s="130">
        <f t="shared" si="633"/>
        <v>39449</v>
      </c>
      <c r="C84" s="131">
        <f>IF($C$7="Habilitado",ROUND('Presupuesto Consolidado'!E98,2),"")</f>
        <v>39449</v>
      </c>
      <c r="D84" s="132">
        <f t="shared" si="644"/>
        <v>0.78125</v>
      </c>
      <c r="E84" s="131" t="str">
        <f>IF($E$7="Habilitado",ROUND('Presupuesto Consolidado'!L98,2),"")</f>
        <v/>
      </c>
      <c r="F84" s="132" t="str">
        <f t="shared" si="644"/>
        <v/>
      </c>
      <c r="G84" s="285"/>
      <c r="H84" s="132" t="str">
        <f t="shared" ref="H84" si="755">IF(G84="","",IF($B$7="Menor valor",($E$4/$A$4)*($B84/G84),IF(G84&lt;=$B84,($E$4/$A$4)*(1-(($B84-G84)/$B84)),($E$4*60%/$A$4)*(1-2*((ABS($B84-G84))/$B84)))))</f>
        <v/>
      </c>
      <c r="I84" s="285"/>
      <c r="J84" s="132" t="str">
        <f t="shared" ref="J84" si="756">IF(I84="","",IF($B$7="Menor valor",($E$4/$A$4)*($B84/I84),IF(I84&lt;=$B84,($E$4/$A$4)*(1-(($B84-I84)/$B84)),($E$4*60%/$A$4)*(1-2*((ABS($B84-I84))/$B84)))))</f>
        <v/>
      </c>
      <c r="K84" s="285"/>
      <c r="L84" s="132" t="str">
        <f t="shared" ref="L84" si="757">IF(K84="","",IF($B$7="Menor valor",($E$4/$A$4)*($B84/K84),IF(K84&lt;=$B84,($E$4/$A$4)*(1-(($B84-K84)/$B84)),($E$4*60%/$A$4)*(1-2*((ABS($B84-K84))/$B84)))))</f>
        <v/>
      </c>
      <c r="M84" s="285"/>
      <c r="N84" s="132" t="str">
        <f t="shared" ref="N84" si="758">IF(M84="","",IF($B$7="Menor valor",($E$4/$A$4)*($B84/M84),IF(M84&lt;=$B84,($E$4/$A$4)*(1-(($B84-M84)/$B84)),($E$4*60%/$A$4)*(1-2*((ABS($B84-M84))/$B84)))))</f>
        <v/>
      </c>
      <c r="O84" s="285"/>
      <c r="P84" s="132" t="str">
        <f t="shared" ref="P84" si="759">IF(O84="","",IF($B$7="Menor valor",($E$4/$A$4)*($B84/O84),IF(O84&lt;=$B84,($E$4/$A$4)*(1-(($B84-O84)/$B84)),($E$4*60%/$A$4)*(1-2*((ABS($B84-O84))/$B84)))))</f>
        <v/>
      </c>
      <c r="Q84" s="285"/>
      <c r="R84" s="132" t="str">
        <f t="shared" ref="R84" si="760">IF(Q84="","",IF($B$7="Menor valor",($E$4/$A$4)*($B84/Q84),IF(Q84&lt;=$B84,($E$4/$A$4)*(1-(($B84-Q84)/$B84)),($E$4*60%/$A$4)*(1-2*((ABS($B84-Q84))/$B84)))))</f>
        <v/>
      </c>
      <c r="S84" s="285"/>
      <c r="T84" s="132" t="str">
        <f t="shared" ref="T84" si="761">IF(S84="","",IF($B$7="Menor valor",($E$4/$A$4)*($B84/S84),IF(S84&lt;=$B84,($E$4/$A$4)*(1-(($B84-S84)/$B84)),($E$4*60%/$A$4)*(1-2*((ABS($B84-S84))/$B84)))))</f>
        <v/>
      </c>
      <c r="U84" s="285"/>
      <c r="V84" s="132" t="str">
        <f t="shared" ref="V84" si="762">IF(U84="","",IF($B$7="Menor valor",($E$4/$A$4)*($B84/U84),IF(U84&lt;=$B84,($E$4/$A$4)*(1-(($B84-U84)/$B84)),($E$4*60%/$A$4)*(1-2*((ABS($B84-U84))/$B84)))))</f>
        <v/>
      </c>
      <c r="W84" s="285"/>
      <c r="X84" s="132" t="str">
        <f t="shared" ref="X84" si="763">IF(W84="","",IF($B$7="Menor valor",($E$4/$A$4)*($B84/W84),IF(W84&lt;=$B84,($E$4/$A$4)*(1-(($B84-W84)/$B84)),($E$4*60%/$A$4)*(1-2*((ABS($B84-W84))/$B84)))))</f>
        <v/>
      </c>
      <c r="Y84" s="285"/>
      <c r="Z84" s="132" t="str">
        <f t="shared" ref="Z84" si="764">IF(Y84="","",IF($B$7="Menor valor",($E$4/$A$4)*($B84/Y84),IF(Y84&lt;=$B84,($E$4/$A$4)*(1-(($B84-Y84)/$B84)),($E$4*60%/$A$4)*(1-2*((ABS($B84-Y84))/$B84)))))</f>
        <v/>
      </c>
      <c r="AA84" s="129">
        <v>1</v>
      </c>
    </row>
    <row r="85" spans="1:27" s="129" customFormat="1" ht="21" customHeight="1">
      <c r="A85" s="204" t="str">
        <f>+'Presupuesto Consolidado'!A99</f>
        <v>2.3.12</v>
      </c>
      <c r="B85" s="130">
        <f t="shared" si="633"/>
        <v>4377214</v>
      </c>
      <c r="C85" s="131">
        <f>IF($C$7="Habilitado",ROUND('Presupuesto Consolidado'!E99,2),"")</f>
        <v>4377214</v>
      </c>
      <c r="D85" s="132">
        <f t="shared" si="644"/>
        <v>0.78125</v>
      </c>
      <c r="E85" s="131" t="str">
        <f>IF($E$7="Habilitado",ROUND('Presupuesto Consolidado'!L99,2),"")</f>
        <v/>
      </c>
      <c r="F85" s="132" t="str">
        <f t="shared" si="644"/>
        <v/>
      </c>
      <c r="G85" s="285"/>
      <c r="H85" s="132" t="str">
        <f t="shared" ref="H85" si="765">IF(G85="","",IF($B$7="Menor valor",($E$4/$A$4)*($B85/G85),IF(G85&lt;=$B85,($E$4/$A$4)*(1-(($B85-G85)/$B85)),($E$4*60%/$A$4)*(1-2*((ABS($B85-G85))/$B85)))))</f>
        <v/>
      </c>
      <c r="I85" s="285"/>
      <c r="J85" s="132" t="str">
        <f t="shared" ref="J85" si="766">IF(I85="","",IF($B$7="Menor valor",($E$4/$A$4)*($B85/I85),IF(I85&lt;=$B85,($E$4/$A$4)*(1-(($B85-I85)/$B85)),($E$4*60%/$A$4)*(1-2*((ABS($B85-I85))/$B85)))))</f>
        <v/>
      </c>
      <c r="K85" s="285"/>
      <c r="L85" s="132" t="str">
        <f t="shared" ref="L85" si="767">IF(K85="","",IF($B$7="Menor valor",($E$4/$A$4)*($B85/K85),IF(K85&lt;=$B85,($E$4/$A$4)*(1-(($B85-K85)/$B85)),($E$4*60%/$A$4)*(1-2*((ABS($B85-K85))/$B85)))))</f>
        <v/>
      </c>
      <c r="M85" s="285"/>
      <c r="N85" s="132" t="str">
        <f t="shared" ref="N85" si="768">IF(M85="","",IF($B$7="Menor valor",($E$4/$A$4)*($B85/M85),IF(M85&lt;=$B85,($E$4/$A$4)*(1-(($B85-M85)/$B85)),($E$4*60%/$A$4)*(1-2*((ABS($B85-M85))/$B85)))))</f>
        <v/>
      </c>
      <c r="O85" s="285"/>
      <c r="P85" s="132" t="str">
        <f t="shared" ref="P85" si="769">IF(O85="","",IF($B$7="Menor valor",($E$4/$A$4)*($B85/O85),IF(O85&lt;=$B85,($E$4/$A$4)*(1-(($B85-O85)/$B85)),($E$4*60%/$A$4)*(1-2*((ABS($B85-O85))/$B85)))))</f>
        <v/>
      </c>
      <c r="Q85" s="285"/>
      <c r="R85" s="132" t="str">
        <f t="shared" ref="R85" si="770">IF(Q85="","",IF($B$7="Menor valor",($E$4/$A$4)*($B85/Q85),IF(Q85&lt;=$B85,($E$4/$A$4)*(1-(($B85-Q85)/$B85)),($E$4*60%/$A$4)*(1-2*((ABS($B85-Q85))/$B85)))))</f>
        <v/>
      </c>
      <c r="S85" s="285"/>
      <c r="T85" s="132" t="str">
        <f t="shared" ref="T85" si="771">IF(S85="","",IF($B$7="Menor valor",($E$4/$A$4)*($B85/S85),IF(S85&lt;=$B85,($E$4/$A$4)*(1-(($B85-S85)/$B85)),($E$4*60%/$A$4)*(1-2*((ABS($B85-S85))/$B85)))))</f>
        <v/>
      </c>
      <c r="U85" s="285"/>
      <c r="V85" s="132" t="str">
        <f t="shared" ref="V85" si="772">IF(U85="","",IF($B$7="Menor valor",($E$4/$A$4)*($B85/U85),IF(U85&lt;=$B85,($E$4/$A$4)*(1-(($B85-U85)/$B85)),($E$4*60%/$A$4)*(1-2*((ABS($B85-U85))/$B85)))))</f>
        <v/>
      </c>
      <c r="W85" s="285"/>
      <c r="X85" s="132" t="str">
        <f t="shared" ref="X85" si="773">IF(W85="","",IF($B$7="Menor valor",($E$4/$A$4)*($B85/W85),IF(W85&lt;=$B85,($E$4/$A$4)*(1-(($B85-W85)/$B85)),($E$4*60%/$A$4)*(1-2*((ABS($B85-W85))/$B85)))))</f>
        <v/>
      </c>
      <c r="Y85" s="285"/>
      <c r="Z85" s="132" t="str">
        <f t="shared" ref="Z85" si="774">IF(Y85="","",IF($B$7="Menor valor",($E$4/$A$4)*($B85/Y85),IF(Y85&lt;=$B85,($E$4/$A$4)*(1-(($B85-Y85)/$B85)),($E$4*60%/$A$4)*(1-2*((ABS($B85-Y85))/$B85)))))</f>
        <v/>
      </c>
      <c r="AA85" s="129">
        <v>1</v>
      </c>
    </row>
    <row r="86" spans="1:27" s="129" customFormat="1" ht="21" customHeight="1">
      <c r="A86" s="204" t="str">
        <f>+'Presupuesto Consolidado'!A100</f>
        <v>2.3.13</v>
      </c>
      <c r="B86" s="130">
        <f t="shared" si="633"/>
        <v>53000000</v>
      </c>
      <c r="C86" s="131">
        <f>IF($C$7="Habilitado",ROUND('Presupuesto Consolidado'!E100,2),"")</f>
        <v>53000000</v>
      </c>
      <c r="D86" s="132">
        <f t="shared" si="644"/>
        <v>0.78125</v>
      </c>
      <c r="E86" s="131" t="str">
        <f>IF($E$7="Habilitado",ROUND('Presupuesto Consolidado'!L100,2),"")</f>
        <v/>
      </c>
      <c r="F86" s="132" t="str">
        <f t="shared" si="644"/>
        <v/>
      </c>
      <c r="G86" s="285"/>
      <c r="H86" s="132" t="str">
        <f t="shared" ref="H86" si="775">IF(G86="","",IF($B$7="Menor valor",($E$4/$A$4)*($B86/G86),IF(G86&lt;=$B86,($E$4/$A$4)*(1-(($B86-G86)/$B86)),($E$4*60%/$A$4)*(1-2*((ABS($B86-G86))/$B86)))))</f>
        <v/>
      </c>
      <c r="I86" s="285"/>
      <c r="J86" s="132" t="str">
        <f t="shared" ref="J86" si="776">IF(I86="","",IF($B$7="Menor valor",($E$4/$A$4)*($B86/I86),IF(I86&lt;=$B86,($E$4/$A$4)*(1-(($B86-I86)/$B86)),($E$4*60%/$A$4)*(1-2*((ABS($B86-I86))/$B86)))))</f>
        <v/>
      </c>
      <c r="K86" s="285"/>
      <c r="L86" s="132" t="str">
        <f t="shared" ref="L86" si="777">IF(K86="","",IF($B$7="Menor valor",($E$4/$A$4)*($B86/K86),IF(K86&lt;=$B86,($E$4/$A$4)*(1-(($B86-K86)/$B86)),($E$4*60%/$A$4)*(1-2*((ABS($B86-K86))/$B86)))))</f>
        <v/>
      </c>
      <c r="M86" s="285"/>
      <c r="N86" s="132" t="str">
        <f t="shared" ref="N86" si="778">IF(M86="","",IF($B$7="Menor valor",($E$4/$A$4)*($B86/M86),IF(M86&lt;=$B86,($E$4/$A$4)*(1-(($B86-M86)/$B86)),($E$4*60%/$A$4)*(1-2*((ABS($B86-M86))/$B86)))))</f>
        <v/>
      </c>
      <c r="O86" s="285"/>
      <c r="P86" s="132" t="str">
        <f t="shared" ref="P86" si="779">IF(O86="","",IF($B$7="Menor valor",($E$4/$A$4)*($B86/O86),IF(O86&lt;=$B86,($E$4/$A$4)*(1-(($B86-O86)/$B86)),($E$4*60%/$A$4)*(1-2*((ABS($B86-O86))/$B86)))))</f>
        <v/>
      </c>
      <c r="Q86" s="285"/>
      <c r="R86" s="132" t="str">
        <f t="shared" ref="R86" si="780">IF(Q86="","",IF($B$7="Menor valor",($E$4/$A$4)*($B86/Q86),IF(Q86&lt;=$B86,($E$4/$A$4)*(1-(($B86-Q86)/$B86)),($E$4*60%/$A$4)*(1-2*((ABS($B86-Q86))/$B86)))))</f>
        <v/>
      </c>
      <c r="S86" s="285"/>
      <c r="T86" s="132" t="str">
        <f t="shared" ref="T86" si="781">IF(S86="","",IF($B$7="Menor valor",($E$4/$A$4)*($B86/S86),IF(S86&lt;=$B86,($E$4/$A$4)*(1-(($B86-S86)/$B86)),($E$4*60%/$A$4)*(1-2*((ABS($B86-S86))/$B86)))))</f>
        <v/>
      </c>
      <c r="U86" s="285"/>
      <c r="V86" s="132" t="str">
        <f t="shared" ref="V86" si="782">IF(U86="","",IF($B$7="Menor valor",($E$4/$A$4)*($B86/U86),IF(U86&lt;=$B86,($E$4/$A$4)*(1-(($B86-U86)/$B86)),($E$4*60%/$A$4)*(1-2*((ABS($B86-U86))/$B86)))))</f>
        <v/>
      </c>
      <c r="W86" s="285"/>
      <c r="X86" s="132" t="str">
        <f t="shared" ref="X86" si="783">IF(W86="","",IF($B$7="Menor valor",($E$4/$A$4)*($B86/W86),IF(W86&lt;=$B86,($E$4/$A$4)*(1-(($B86-W86)/$B86)),($E$4*60%/$A$4)*(1-2*((ABS($B86-W86))/$B86)))))</f>
        <v/>
      </c>
      <c r="Y86" s="285"/>
      <c r="Z86" s="132" t="str">
        <f t="shared" ref="Z86" si="784">IF(Y86="","",IF($B$7="Menor valor",($E$4/$A$4)*($B86/Y86),IF(Y86&lt;=$B86,($E$4/$A$4)*(1-(($B86-Y86)/$B86)),($E$4*60%/$A$4)*(1-2*((ABS($B86-Y86))/$B86)))))</f>
        <v/>
      </c>
      <c r="AA86" s="129">
        <v>1</v>
      </c>
    </row>
    <row r="87" spans="1:27" s="129" customFormat="1" ht="21" customHeight="1">
      <c r="A87" s="204" t="str">
        <f>+'Presupuesto Consolidado'!A103</f>
        <v>3.1.1</v>
      </c>
      <c r="B87" s="130">
        <f t="shared" si="633"/>
        <v>161433</v>
      </c>
      <c r="C87" s="131">
        <f>IF($C$7="Habilitado",ROUND('Presupuesto Consolidado'!E103,2),"")</f>
        <v>161433</v>
      </c>
      <c r="D87" s="132">
        <f t="shared" si="644"/>
        <v>0.78125</v>
      </c>
      <c r="E87" s="131" t="str">
        <f>IF($E$7="Habilitado",ROUND('Presupuesto Consolidado'!L103,2),"")</f>
        <v/>
      </c>
      <c r="F87" s="132" t="str">
        <f t="shared" si="644"/>
        <v/>
      </c>
      <c r="G87" s="285"/>
      <c r="H87" s="132" t="str">
        <f t="shared" ref="H87" si="785">IF(G87="","",IF($B$7="Menor valor",($E$4/$A$4)*($B87/G87),IF(G87&lt;=$B87,($E$4/$A$4)*(1-(($B87-G87)/$B87)),($E$4*60%/$A$4)*(1-2*((ABS($B87-G87))/$B87)))))</f>
        <v/>
      </c>
      <c r="I87" s="285"/>
      <c r="J87" s="132" t="str">
        <f t="shared" ref="J87" si="786">IF(I87="","",IF($B$7="Menor valor",($E$4/$A$4)*($B87/I87),IF(I87&lt;=$B87,($E$4/$A$4)*(1-(($B87-I87)/$B87)),($E$4*60%/$A$4)*(1-2*((ABS($B87-I87))/$B87)))))</f>
        <v/>
      </c>
      <c r="K87" s="285"/>
      <c r="L87" s="132" t="str">
        <f t="shared" ref="L87" si="787">IF(K87="","",IF($B$7="Menor valor",($E$4/$A$4)*($B87/K87),IF(K87&lt;=$B87,($E$4/$A$4)*(1-(($B87-K87)/$B87)),($E$4*60%/$A$4)*(1-2*((ABS($B87-K87))/$B87)))))</f>
        <v/>
      </c>
      <c r="M87" s="285"/>
      <c r="N87" s="132" t="str">
        <f t="shared" ref="N87" si="788">IF(M87="","",IF($B$7="Menor valor",($E$4/$A$4)*($B87/M87),IF(M87&lt;=$B87,($E$4/$A$4)*(1-(($B87-M87)/$B87)),($E$4*60%/$A$4)*(1-2*((ABS($B87-M87))/$B87)))))</f>
        <v/>
      </c>
      <c r="O87" s="285"/>
      <c r="P87" s="132" t="str">
        <f t="shared" ref="P87" si="789">IF(O87="","",IF($B$7="Menor valor",($E$4/$A$4)*($B87/O87),IF(O87&lt;=$B87,($E$4/$A$4)*(1-(($B87-O87)/$B87)),($E$4*60%/$A$4)*(1-2*((ABS($B87-O87))/$B87)))))</f>
        <v/>
      </c>
      <c r="Q87" s="285"/>
      <c r="R87" s="132" t="str">
        <f t="shared" ref="R87" si="790">IF(Q87="","",IF($B$7="Menor valor",($E$4/$A$4)*($B87/Q87),IF(Q87&lt;=$B87,($E$4/$A$4)*(1-(($B87-Q87)/$B87)),($E$4*60%/$A$4)*(1-2*((ABS($B87-Q87))/$B87)))))</f>
        <v/>
      </c>
      <c r="S87" s="285"/>
      <c r="T87" s="132" t="str">
        <f t="shared" ref="T87" si="791">IF(S87="","",IF($B$7="Menor valor",($E$4/$A$4)*($B87/S87),IF(S87&lt;=$B87,($E$4/$A$4)*(1-(($B87-S87)/$B87)),($E$4*60%/$A$4)*(1-2*((ABS($B87-S87))/$B87)))))</f>
        <v/>
      </c>
      <c r="U87" s="285"/>
      <c r="V87" s="132" t="str">
        <f t="shared" ref="V87" si="792">IF(U87="","",IF($B$7="Menor valor",($E$4/$A$4)*($B87/U87),IF(U87&lt;=$B87,($E$4/$A$4)*(1-(($B87-U87)/$B87)),($E$4*60%/$A$4)*(1-2*((ABS($B87-U87))/$B87)))))</f>
        <v/>
      </c>
      <c r="W87" s="285"/>
      <c r="X87" s="132" t="str">
        <f t="shared" ref="X87" si="793">IF(W87="","",IF($B$7="Menor valor",($E$4/$A$4)*($B87/W87),IF(W87&lt;=$B87,($E$4/$A$4)*(1-(($B87-W87)/$B87)),($E$4*60%/$A$4)*(1-2*((ABS($B87-W87))/$B87)))))</f>
        <v/>
      </c>
      <c r="Y87" s="285"/>
      <c r="Z87" s="132" t="str">
        <f t="shared" ref="Z87" si="794">IF(Y87="","",IF($B$7="Menor valor",($E$4/$A$4)*($B87/Y87),IF(Y87&lt;=$B87,($E$4/$A$4)*(1-(($B87-Y87)/$B87)),($E$4*60%/$A$4)*(1-2*((ABS($B87-Y87))/$B87)))))</f>
        <v/>
      </c>
      <c r="AA87" s="129">
        <v>1</v>
      </c>
    </row>
    <row r="88" spans="1:27" s="129" customFormat="1" ht="21" customHeight="1">
      <c r="A88" s="204" t="str">
        <f>+'Presupuesto Consolidado'!A104</f>
        <v>3.1.2</v>
      </c>
      <c r="B88" s="130">
        <f t="shared" si="633"/>
        <v>161433</v>
      </c>
      <c r="C88" s="131">
        <f>IF($C$7="Habilitado",ROUND('Presupuesto Consolidado'!E104,2),"")</f>
        <v>161433</v>
      </c>
      <c r="D88" s="132">
        <f t="shared" si="644"/>
        <v>0.78125</v>
      </c>
      <c r="E88" s="131" t="str">
        <f>IF($E$7="Habilitado",ROUND('Presupuesto Consolidado'!L104,2),"")</f>
        <v/>
      </c>
      <c r="F88" s="132" t="str">
        <f t="shared" si="644"/>
        <v/>
      </c>
      <c r="G88" s="285"/>
      <c r="H88" s="132" t="str">
        <f t="shared" ref="H88" si="795">IF(G88="","",IF($B$7="Menor valor",($E$4/$A$4)*($B88/G88),IF(G88&lt;=$B88,($E$4/$A$4)*(1-(($B88-G88)/$B88)),($E$4*60%/$A$4)*(1-2*((ABS($B88-G88))/$B88)))))</f>
        <v/>
      </c>
      <c r="I88" s="285"/>
      <c r="J88" s="132" t="str">
        <f t="shared" ref="J88" si="796">IF(I88="","",IF($B$7="Menor valor",($E$4/$A$4)*($B88/I88),IF(I88&lt;=$B88,($E$4/$A$4)*(1-(($B88-I88)/$B88)),($E$4*60%/$A$4)*(1-2*((ABS($B88-I88))/$B88)))))</f>
        <v/>
      </c>
      <c r="K88" s="285"/>
      <c r="L88" s="132" t="str">
        <f t="shared" ref="L88" si="797">IF(K88="","",IF($B$7="Menor valor",($E$4/$A$4)*($B88/K88),IF(K88&lt;=$B88,($E$4/$A$4)*(1-(($B88-K88)/$B88)),($E$4*60%/$A$4)*(1-2*((ABS($B88-K88))/$B88)))))</f>
        <v/>
      </c>
      <c r="M88" s="285"/>
      <c r="N88" s="132" t="str">
        <f t="shared" ref="N88" si="798">IF(M88="","",IF($B$7="Menor valor",($E$4/$A$4)*($B88/M88),IF(M88&lt;=$B88,($E$4/$A$4)*(1-(($B88-M88)/$B88)),($E$4*60%/$A$4)*(1-2*((ABS($B88-M88))/$B88)))))</f>
        <v/>
      </c>
      <c r="O88" s="285"/>
      <c r="P88" s="132" t="str">
        <f t="shared" ref="P88" si="799">IF(O88="","",IF($B$7="Menor valor",($E$4/$A$4)*($B88/O88),IF(O88&lt;=$B88,($E$4/$A$4)*(1-(($B88-O88)/$B88)),($E$4*60%/$A$4)*(1-2*((ABS($B88-O88))/$B88)))))</f>
        <v/>
      </c>
      <c r="Q88" s="285"/>
      <c r="R88" s="132" t="str">
        <f t="shared" ref="R88" si="800">IF(Q88="","",IF($B$7="Menor valor",($E$4/$A$4)*($B88/Q88),IF(Q88&lt;=$B88,($E$4/$A$4)*(1-(($B88-Q88)/$B88)),($E$4*60%/$A$4)*(1-2*((ABS($B88-Q88))/$B88)))))</f>
        <v/>
      </c>
      <c r="S88" s="285"/>
      <c r="T88" s="132" t="str">
        <f t="shared" ref="T88" si="801">IF(S88="","",IF($B$7="Menor valor",($E$4/$A$4)*($B88/S88),IF(S88&lt;=$B88,($E$4/$A$4)*(1-(($B88-S88)/$B88)),($E$4*60%/$A$4)*(1-2*((ABS($B88-S88))/$B88)))))</f>
        <v/>
      </c>
      <c r="U88" s="285"/>
      <c r="V88" s="132" t="str">
        <f t="shared" ref="V88" si="802">IF(U88="","",IF($B$7="Menor valor",($E$4/$A$4)*($B88/U88),IF(U88&lt;=$B88,($E$4/$A$4)*(1-(($B88-U88)/$B88)),($E$4*60%/$A$4)*(1-2*((ABS($B88-U88))/$B88)))))</f>
        <v/>
      </c>
      <c r="W88" s="285"/>
      <c r="X88" s="132" t="str">
        <f t="shared" ref="X88" si="803">IF(W88="","",IF($B$7="Menor valor",($E$4/$A$4)*($B88/W88),IF(W88&lt;=$B88,($E$4/$A$4)*(1-(($B88-W88)/$B88)),($E$4*60%/$A$4)*(1-2*((ABS($B88-W88))/$B88)))))</f>
        <v/>
      </c>
      <c r="Y88" s="285"/>
      <c r="Z88" s="132" t="str">
        <f t="shared" ref="Z88" si="804">IF(Y88="","",IF($B$7="Menor valor",($E$4/$A$4)*($B88/Y88),IF(Y88&lt;=$B88,($E$4/$A$4)*(1-(($B88-Y88)/$B88)),($E$4*60%/$A$4)*(1-2*((ABS($B88-Y88))/$B88)))))</f>
        <v/>
      </c>
      <c r="AA88" s="129">
        <v>1</v>
      </c>
    </row>
    <row r="89" spans="1:27" s="129" customFormat="1" ht="21" customHeight="1">
      <c r="A89" s="204" t="str">
        <f>+'Presupuesto Consolidado'!A106</f>
        <v>3.2.1</v>
      </c>
      <c r="B89" s="130">
        <f t="shared" si="633"/>
        <v>3597</v>
      </c>
      <c r="C89" s="131">
        <f>IF($C$7="Habilitado",ROUND('Presupuesto Consolidado'!E106,2),"")</f>
        <v>3597</v>
      </c>
      <c r="D89" s="132">
        <f t="shared" si="644"/>
        <v>0.78125</v>
      </c>
      <c r="E89" s="131" t="str">
        <f>IF($E$7="Habilitado",ROUND('Presupuesto Consolidado'!L106,2),"")</f>
        <v/>
      </c>
      <c r="F89" s="132" t="str">
        <f t="shared" si="644"/>
        <v/>
      </c>
      <c r="G89" s="285"/>
      <c r="H89" s="132" t="str">
        <f t="shared" ref="H89" si="805">IF(G89="","",IF($B$7="Menor valor",($E$4/$A$4)*($B89/G89),IF(G89&lt;=$B89,($E$4/$A$4)*(1-(($B89-G89)/$B89)),($E$4*60%/$A$4)*(1-2*((ABS($B89-G89))/$B89)))))</f>
        <v/>
      </c>
      <c r="I89" s="285"/>
      <c r="J89" s="132" t="str">
        <f t="shared" ref="J89" si="806">IF(I89="","",IF($B$7="Menor valor",($E$4/$A$4)*($B89/I89),IF(I89&lt;=$B89,($E$4/$A$4)*(1-(($B89-I89)/$B89)),($E$4*60%/$A$4)*(1-2*((ABS($B89-I89))/$B89)))))</f>
        <v/>
      </c>
      <c r="K89" s="285"/>
      <c r="L89" s="132" t="str">
        <f t="shared" ref="L89" si="807">IF(K89="","",IF($B$7="Menor valor",($E$4/$A$4)*($B89/K89),IF(K89&lt;=$B89,($E$4/$A$4)*(1-(($B89-K89)/$B89)),($E$4*60%/$A$4)*(1-2*((ABS($B89-K89))/$B89)))))</f>
        <v/>
      </c>
      <c r="M89" s="285"/>
      <c r="N89" s="132" t="str">
        <f t="shared" ref="N89" si="808">IF(M89="","",IF($B$7="Menor valor",($E$4/$A$4)*($B89/M89),IF(M89&lt;=$B89,($E$4/$A$4)*(1-(($B89-M89)/$B89)),($E$4*60%/$A$4)*(1-2*((ABS($B89-M89))/$B89)))))</f>
        <v/>
      </c>
      <c r="O89" s="285"/>
      <c r="P89" s="132" t="str">
        <f t="shared" ref="P89" si="809">IF(O89="","",IF($B$7="Menor valor",($E$4/$A$4)*($B89/O89),IF(O89&lt;=$B89,($E$4/$A$4)*(1-(($B89-O89)/$B89)),($E$4*60%/$A$4)*(1-2*((ABS($B89-O89))/$B89)))))</f>
        <v/>
      </c>
      <c r="Q89" s="285"/>
      <c r="R89" s="132" t="str">
        <f t="shared" ref="R89" si="810">IF(Q89="","",IF($B$7="Menor valor",($E$4/$A$4)*($B89/Q89),IF(Q89&lt;=$B89,($E$4/$A$4)*(1-(($B89-Q89)/$B89)),($E$4*60%/$A$4)*(1-2*((ABS($B89-Q89))/$B89)))))</f>
        <v/>
      </c>
      <c r="S89" s="285"/>
      <c r="T89" s="132" t="str">
        <f t="shared" ref="T89" si="811">IF(S89="","",IF($B$7="Menor valor",($E$4/$A$4)*($B89/S89),IF(S89&lt;=$B89,($E$4/$A$4)*(1-(($B89-S89)/$B89)),($E$4*60%/$A$4)*(1-2*((ABS($B89-S89))/$B89)))))</f>
        <v/>
      </c>
      <c r="U89" s="285"/>
      <c r="V89" s="132" t="str">
        <f t="shared" ref="V89" si="812">IF(U89="","",IF($B$7="Menor valor",($E$4/$A$4)*($B89/U89),IF(U89&lt;=$B89,($E$4/$A$4)*(1-(($B89-U89)/$B89)),($E$4*60%/$A$4)*(1-2*((ABS($B89-U89))/$B89)))))</f>
        <v/>
      </c>
      <c r="W89" s="285"/>
      <c r="X89" s="132" t="str">
        <f t="shared" ref="X89" si="813">IF(W89="","",IF($B$7="Menor valor",($E$4/$A$4)*($B89/W89),IF(W89&lt;=$B89,($E$4/$A$4)*(1-(($B89-W89)/$B89)),($E$4*60%/$A$4)*(1-2*((ABS($B89-W89))/$B89)))))</f>
        <v/>
      </c>
      <c r="Y89" s="285"/>
      <c r="Z89" s="132" t="str">
        <f t="shared" ref="Z89" si="814">IF(Y89="","",IF($B$7="Menor valor",($E$4/$A$4)*($B89/Y89),IF(Y89&lt;=$B89,($E$4/$A$4)*(1-(($B89-Y89)/$B89)),($E$4*60%/$A$4)*(1-2*((ABS($B89-Y89))/$B89)))))</f>
        <v/>
      </c>
      <c r="AA89" s="129">
        <v>1</v>
      </c>
    </row>
    <row r="90" spans="1:27" s="129" customFormat="1" ht="21" customHeight="1">
      <c r="A90" s="204" t="str">
        <f>+'Presupuesto Consolidado'!A107</f>
        <v>3.2.2</v>
      </c>
      <c r="B90" s="130">
        <f t="shared" si="633"/>
        <v>4795</v>
      </c>
      <c r="C90" s="131">
        <f>IF($C$7="Habilitado",ROUND('Presupuesto Consolidado'!E107,2),"")</f>
        <v>4795</v>
      </c>
      <c r="D90" s="132">
        <f t="shared" si="644"/>
        <v>0.78125</v>
      </c>
      <c r="E90" s="131" t="str">
        <f>IF($E$7="Habilitado",ROUND('Presupuesto Consolidado'!L107,2),"")</f>
        <v/>
      </c>
      <c r="F90" s="132" t="str">
        <f t="shared" si="644"/>
        <v/>
      </c>
      <c r="G90" s="285"/>
      <c r="H90" s="132" t="str">
        <f t="shared" ref="H90" si="815">IF(G90="","",IF($B$7="Menor valor",($E$4/$A$4)*($B90/G90),IF(G90&lt;=$B90,($E$4/$A$4)*(1-(($B90-G90)/$B90)),($E$4*60%/$A$4)*(1-2*((ABS($B90-G90))/$B90)))))</f>
        <v/>
      </c>
      <c r="I90" s="285"/>
      <c r="J90" s="132" t="str">
        <f t="shared" ref="J90" si="816">IF(I90="","",IF($B$7="Menor valor",($E$4/$A$4)*($B90/I90),IF(I90&lt;=$B90,($E$4/$A$4)*(1-(($B90-I90)/$B90)),($E$4*60%/$A$4)*(1-2*((ABS($B90-I90))/$B90)))))</f>
        <v/>
      </c>
      <c r="K90" s="285"/>
      <c r="L90" s="132" t="str">
        <f t="shared" ref="L90" si="817">IF(K90="","",IF($B$7="Menor valor",($E$4/$A$4)*($B90/K90),IF(K90&lt;=$B90,($E$4/$A$4)*(1-(($B90-K90)/$B90)),($E$4*60%/$A$4)*(1-2*((ABS($B90-K90))/$B90)))))</f>
        <v/>
      </c>
      <c r="M90" s="285"/>
      <c r="N90" s="132" t="str">
        <f t="shared" ref="N90" si="818">IF(M90="","",IF($B$7="Menor valor",($E$4/$A$4)*($B90/M90),IF(M90&lt;=$B90,($E$4/$A$4)*(1-(($B90-M90)/$B90)),($E$4*60%/$A$4)*(1-2*((ABS($B90-M90))/$B90)))))</f>
        <v/>
      </c>
      <c r="O90" s="285"/>
      <c r="P90" s="132" t="str">
        <f t="shared" ref="P90" si="819">IF(O90="","",IF($B$7="Menor valor",($E$4/$A$4)*($B90/O90),IF(O90&lt;=$B90,($E$4/$A$4)*(1-(($B90-O90)/$B90)),($E$4*60%/$A$4)*(1-2*((ABS($B90-O90))/$B90)))))</f>
        <v/>
      </c>
      <c r="Q90" s="285"/>
      <c r="R90" s="132" t="str">
        <f t="shared" ref="R90" si="820">IF(Q90="","",IF($B$7="Menor valor",($E$4/$A$4)*($B90/Q90),IF(Q90&lt;=$B90,($E$4/$A$4)*(1-(($B90-Q90)/$B90)),($E$4*60%/$A$4)*(1-2*((ABS($B90-Q90))/$B90)))))</f>
        <v/>
      </c>
      <c r="S90" s="285"/>
      <c r="T90" s="132" t="str">
        <f t="shared" ref="T90" si="821">IF(S90="","",IF($B$7="Menor valor",($E$4/$A$4)*($B90/S90),IF(S90&lt;=$B90,($E$4/$A$4)*(1-(($B90-S90)/$B90)),($E$4*60%/$A$4)*(1-2*((ABS($B90-S90))/$B90)))))</f>
        <v/>
      </c>
      <c r="U90" s="285"/>
      <c r="V90" s="132" t="str">
        <f t="shared" ref="V90" si="822">IF(U90="","",IF($B$7="Menor valor",($E$4/$A$4)*($B90/U90),IF(U90&lt;=$B90,($E$4/$A$4)*(1-(($B90-U90)/$B90)),($E$4*60%/$A$4)*(1-2*((ABS($B90-U90))/$B90)))))</f>
        <v/>
      </c>
      <c r="W90" s="285"/>
      <c r="X90" s="132" t="str">
        <f t="shared" ref="X90" si="823">IF(W90="","",IF($B$7="Menor valor",($E$4/$A$4)*($B90/W90),IF(W90&lt;=$B90,($E$4/$A$4)*(1-(($B90-W90)/$B90)),($E$4*60%/$A$4)*(1-2*((ABS($B90-W90))/$B90)))))</f>
        <v/>
      </c>
      <c r="Y90" s="285"/>
      <c r="Z90" s="132" t="str">
        <f t="shared" ref="Z90" si="824">IF(Y90="","",IF($B$7="Menor valor",($E$4/$A$4)*($B90/Y90),IF(Y90&lt;=$B90,($E$4/$A$4)*(1-(($B90-Y90)/$B90)),($E$4*60%/$A$4)*(1-2*((ABS($B90-Y90))/$B90)))))</f>
        <v/>
      </c>
      <c r="AA90" s="129">
        <v>1</v>
      </c>
    </row>
    <row r="91" spans="1:27" s="129" customFormat="1" ht="21" customHeight="1">
      <c r="A91" s="204" t="str">
        <f>+'Presupuesto Consolidado'!A108</f>
        <v>3.2.3</v>
      </c>
      <c r="B91" s="130">
        <f t="shared" si="633"/>
        <v>6352</v>
      </c>
      <c r="C91" s="131">
        <f>IF($C$7="Habilitado",ROUND('Presupuesto Consolidado'!E108,2),"")</f>
        <v>6352</v>
      </c>
      <c r="D91" s="132">
        <f t="shared" si="644"/>
        <v>0.78125</v>
      </c>
      <c r="E91" s="131" t="str">
        <f>IF($E$7="Habilitado",ROUND('Presupuesto Consolidado'!L108,2),"")</f>
        <v/>
      </c>
      <c r="F91" s="132" t="str">
        <f t="shared" si="644"/>
        <v/>
      </c>
      <c r="G91" s="285"/>
      <c r="H91" s="132" t="str">
        <f t="shared" ref="H91" si="825">IF(G91="","",IF($B$7="Menor valor",($E$4/$A$4)*($B91/G91),IF(G91&lt;=$B91,($E$4/$A$4)*(1-(($B91-G91)/$B91)),($E$4*60%/$A$4)*(1-2*((ABS($B91-G91))/$B91)))))</f>
        <v/>
      </c>
      <c r="I91" s="285"/>
      <c r="J91" s="132" t="str">
        <f t="shared" ref="J91" si="826">IF(I91="","",IF($B$7="Menor valor",($E$4/$A$4)*($B91/I91),IF(I91&lt;=$B91,($E$4/$A$4)*(1-(($B91-I91)/$B91)),($E$4*60%/$A$4)*(1-2*((ABS($B91-I91))/$B91)))))</f>
        <v/>
      </c>
      <c r="K91" s="285"/>
      <c r="L91" s="132" t="str">
        <f t="shared" ref="L91" si="827">IF(K91="","",IF($B$7="Menor valor",($E$4/$A$4)*($B91/K91),IF(K91&lt;=$B91,($E$4/$A$4)*(1-(($B91-K91)/$B91)),($E$4*60%/$A$4)*(1-2*((ABS($B91-K91))/$B91)))))</f>
        <v/>
      </c>
      <c r="M91" s="285"/>
      <c r="N91" s="132" t="str">
        <f t="shared" ref="N91" si="828">IF(M91="","",IF($B$7="Menor valor",($E$4/$A$4)*($B91/M91),IF(M91&lt;=$B91,($E$4/$A$4)*(1-(($B91-M91)/$B91)),($E$4*60%/$A$4)*(1-2*((ABS($B91-M91))/$B91)))))</f>
        <v/>
      </c>
      <c r="O91" s="285"/>
      <c r="P91" s="132" t="str">
        <f t="shared" ref="P91" si="829">IF(O91="","",IF($B$7="Menor valor",($E$4/$A$4)*($B91/O91),IF(O91&lt;=$B91,($E$4/$A$4)*(1-(($B91-O91)/$B91)),($E$4*60%/$A$4)*(1-2*((ABS($B91-O91))/$B91)))))</f>
        <v/>
      </c>
      <c r="Q91" s="285"/>
      <c r="R91" s="132" t="str">
        <f t="shared" ref="R91" si="830">IF(Q91="","",IF($B$7="Menor valor",($E$4/$A$4)*($B91/Q91),IF(Q91&lt;=$B91,($E$4/$A$4)*(1-(($B91-Q91)/$B91)),($E$4*60%/$A$4)*(1-2*((ABS($B91-Q91))/$B91)))))</f>
        <v/>
      </c>
      <c r="S91" s="285"/>
      <c r="T91" s="132" t="str">
        <f t="shared" ref="T91" si="831">IF(S91="","",IF($B$7="Menor valor",($E$4/$A$4)*($B91/S91),IF(S91&lt;=$B91,($E$4/$A$4)*(1-(($B91-S91)/$B91)),($E$4*60%/$A$4)*(1-2*((ABS($B91-S91))/$B91)))))</f>
        <v/>
      </c>
      <c r="U91" s="285"/>
      <c r="V91" s="132" t="str">
        <f t="shared" ref="V91" si="832">IF(U91="","",IF($B$7="Menor valor",($E$4/$A$4)*($B91/U91),IF(U91&lt;=$B91,($E$4/$A$4)*(1-(($B91-U91)/$B91)),($E$4*60%/$A$4)*(1-2*((ABS($B91-U91))/$B91)))))</f>
        <v/>
      </c>
      <c r="W91" s="285"/>
      <c r="X91" s="132" t="str">
        <f t="shared" ref="X91" si="833">IF(W91="","",IF($B$7="Menor valor",($E$4/$A$4)*($B91/W91),IF(W91&lt;=$B91,($E$4/$A$4)*(1-(($B91-W91)/$B91)),($E$4*60%/$A$4)*(1-2*((ABS($B91-W91))/$B91)))))</f>
        <v/>
      </c>
      <c r="Y91" s="285"/>
      <c r="Z91" s="132" t="str">
        <f t="shared" ref="Z91" si="834">IF(Y91="","",IF($B$7="Menor valor",($E$4/$A$4)*($B91/Y91),IF(Y91&lt;=$B91,($E$4/$A$4)*(1-(($B91-Y91)/$B91)),($E$4*60%/$A$4)*(1-2*((ABS($B91-Y91))/$B91)))))</f>
        <v/>
      </c>
      <c r="AA91" s="129">
        <v>1</v>
      </c>
    </row>
    <row r="92" spans="1:27" s="129" customFormat="1" ht="21" customHeight="1">
      <c r="A92" s="204" t="str">
        <f>+'Presupuesto Consolidado'!A109</f>
        <v>3.2.4</v>
      </c>
      <c r="B92" s="130">
        <f t="shared" si="633"/>
        <v>8948</v>
      </c>
      <c r="C92" s="131">
        <f>IF($C$7="Habilitado",ROUND('Presupuesto Consolidado'!E109,2),"")</f>
        <v>8948</v>
      </c>
      <c r="D92" s="132">
        <f t="shared" si="644"/>
        <v>0.78125</v>
      </c>
      <c r="E92" s="131" t="str">
        <f>IF($E$7="Habilitado",ROUND('Presupuesto Consolidado'!L109,2),"")</f>
        <v/>
      </c>
      <c r="F92" s="132" t="str">
        <f t="shared" si="644"/>
        <v/>
      </c>
      <c r="G92" s="285"/>
      <c r="H92" s="132" t="str">
        <f t="shared" ref="H92" si="835">IF(G92="","",IF($B$7="Menor valor",($E$4/$A$4)*($B92/G92),IF(G92&lt;=$B92,($E$4/$A$4)*(1-(($B92-G92)/$B92)),($E$4*60%/$A$4)*(1-2*((ABS($B92-G92))/$B92)))))</f>
        <v/>
      </c>
      <c r="I92" s="285"/>
      <c r="J92" s="132" t="str">
        <f t="shared" ref="J92" si="836">IF(I92="","",IF($B$7="Menor valor",($E$4/$A$4)*($B92/I92),IF(I92&lt;=$B92,($E$4/$A$4)*(1-(($B92-I92)/$B92)),($E$4*60%/$A$4)*(1-2*((ABS($B92-I92))/$B92)))))</f>
        <v/>
      </c>
      <c r="K92" s="285"/>
      <c r="L92" s="132" t="str">
        <f t="shared" ref="L92" si="837">IF(K92="","",IF($B$7="Menor valor",($E$4/$A$4)*($B92/K92),IF(K92&lt;=$B92,($E$4/$A$4)*(1-(($B92-K92)/$B92)),($E$4*60%/$A$4)*(1-2*((ABS($B92-K92))/$B92)))))</f>
        <v/>
      </c>
      <c r="M92" s="285"/>
      <c r="N92" s="132" t="str">
        <f t="shared" ref="N92" si="838">IF(M92="","",IF($B$7="Menor valor",($E$4/$A$4)*($B92/M92),IF(M92&lt;=$B92,($E$4/$A$4)*(1-(($B92-M92)/$B92)),($E$4*60%/$A$4)*(1-2*((ABS($B92-M92))/$B92)))))</f>
        <v/>
      </c>
      <c r="O92" s="285"/>
      <c r="P92" s="132" t="str">
        <f t="shared" ref="P92" si="839">IF(O92="","",IF($B$7="Menor valor",($E$4/$A$4)*($B92/O92),IF(O92&lt;=$B92,($E$4/$A$4)*(1-(($B92-O92)/$B92)),($E$4*60%/$A$4)*(1-2*((ABS($B92-O92))/$B92)))))</f>
        <v/>
      </c>
      <c r="Q92" s="285"/>
      <c r="R92" s="132" t="str">
        <f t="shared" ref="R92" si="840">IF(Q92="","",IF($B$7="Menor valor",($E$4/$A$4)*($B92/Q92),IF(Q92&lt;=$B92,($E$4/$A$4)*(1-(($B92-Q92)/$B92)),($E$4*60%/$A$4)*(1-2*((ABS($B92-Q92))/$B92)))))</f>
        <v/>
      </c>
      <c r="S92" s="285"/>
      <c r="T92" s="132" t="str">
        <f t="shared" ref="T92" si="841">IF(S92="","",IF($B$7="Menor valor",($E$4/$A$4)*($B92/S92),IF(S92&lt;=$B92,($E$4/$A$4)*(1-(($B92-S92)/$B92)),($E$4*60%/$A$4)*(1-2*((ABS($B92-S92))/$B92)))))</f>
        <v/>
      </c>
      <c r="U92" s="285"/>
      <c r="V92" s="132" t="str">
        <f t="shared" ref="V92" si="842">IF(U92="","",IF($B$7="Menor valor",($E$4/$A$4)*($B92/U92),IF(U92&lt;=$B92,($E$4/$A$4)*(1-(($B92-U92)/$B92)),($E$4*60%/$A$4)*(1-2*((ABS($B92-U92))/$B92)))))</f>
        <v/>
      </c>
      <c r="W92" s="285"/>
      <c r="X92" s="132" t="str">
        <f t="shared" ref="X92" si="843">IF(W92="","",IF($B$7="Menor valor",($E$4/$A$4)*($B92/W92),IF(W92&lt;=$B92,($E$4/$A$4)*(1-(($B92-W92)/$B92)),($E$4*60%/$A$4)*(1-2*((ABS($B92-W92))/$B92)))))</f>
        <v/>
      </c>
      <c r="Y92" s="285"/>
      <c r="Z92" s="132" t="str">
        <f t="shared" ref="Z92" si="844">IF(Y92="","",IF($B$7="Menor valor",($E$4/$A$4)*($B92/Y92),IF(Y92&lt;=$B92,($E$4/$A$4)*(1-(($B92-Y92)/$B92)),($E$4*60%/$A$4)*(1-2*((ABS($B92-Y92))/$B92)))))</f>
        <v/>
      </c>
      <c r="AA92" s="129">
        <v>1</v>
      </c>
    </row>
    <row r="93" spans="1:27" s="129" customFormat="1" ht="21" customHeight="1">
      <c r="A93" s="204" t="str">
        <f>+'Presupuesto Consolidado'!A110</f>
        <v>3.2.5</v>
      </c>
      <c r="B93" s="130">
        <f t="shared" si="633"/>
        <v>12968</v>
      </c>
      <c r="C93" s="131">
        <f>IF($C$7="Habilitado",ROUND('Presupuesto Consolidado'!E110,2),"")</f>
        <v>12968</v>
      </c>
      <c r="D93" s="132">
        <f t="shared" si="644"/>
        <v>0.78125</v>
      </c>
      <c r="E93" s="131" t="str">
        <f>IF($E$7="Habilitado",ROUND('Presupuesto Consolidado'!L110,2),"")</f>
        <v/>
      </c>
      <c r="F93" s="132" t="str">
        <f t="shared" si="644"/>
        <v/>
      </c>
      <c r="G93" s="285"/>
      <c r="H93" s="132" t="str">
        <f t="shared" ref="H93" si="845">IF(G93="","",IF($B$7="Menor valor",($E$4/$A$4)*($B93/G93),IF(G93&lt;=$B93,($E$4/$A$4)*(1-(($B93-G93)/$B93)),($E$4*60%/$A$4)*(1-2*((ABS($B93-G93))/$B93)))))</f>
        <v/>
      </c>
      <c r="I93" s="285"/>
      <c r="J93" s="132" t="str">
        <f t="shared" ref="J93" si="846">IF(I93="","",IF($B$7="Menor valor",($E$4/$A$4)*($B93/I93),IF(I93&lt;=$B93,($E$4/$A$4)*(1-(($B93-I93)/$B93)),($E$4*60%/$A$4)*(1-2*((ABS($B93-I93))/$B93)))))</f>
        <v/>
      </c>
      <c r="K93" s="285"/>
      <c r="L93" s="132" t="str">
        <f t="shared" ref="L93" si="847">IF(K93="","",IF($B$7="Menor valor",($E$4/$A$4)*($B93/K93),IF(K93&lt;=$B93,($E$4/$A$4)*(1-(($B93-K93)/$B93)),($E$4*60%/$A$4)*(1-2*((ABS($B93-K93))/$B93)))))</f>
        <v/>
      </c>
      <c r="M93" s="285"/>
      <c r="N93" s="132" t="str">
        <f t="shared" ref="N93" si="848">IF(M93="","",IF($B$7="Menor valor",($E$4/$A$4)*($B93/M93),IF(M93&lt;=$B93,($E$4/$A$4)*(1-(($B93-M93)/$B93)),($E$4*60%/$A$4)*(1-2*((ABS($B93-M93))/$B93)))))</f>
        <v/>
      </c>
      <c r="O93" s="285"/>
      <c r="P93" s="132" t="str">
        <f t="shared" ref="P93" si="849">IF(O93="","",IF($B$7="Menor valor",($E$4/$A$4)*($B93/O93),IF(O93&lt;=$B93,($E$4/$A$4)*(1-(($B93-O93)/$B93)),($E$4*60%/$A$4)*(1-2*((ABS($B93-O93))/$B93)))))</f>
        <v/>
      </c>
      <c r="Q93" s="285"/>
      <c r="R93" s="132" t="str">
        <f t="shared" ref="R93" si="850">IF(Q93="","",IF($B$7="Menor valor",($E$4/$A$4)*($B93/Q93),IF(Q93&lt;=$B93,($E$4/$A$4)*(1-(($B93-Q93)/$B93)),($E$4*60%/$A$4)*(1-2*((ABS($B93-Q93))/$B93)))))</f>
        <v/>
      </c>
      <c r="S93" s="285"/>
      <c r="T93" s="132" t="str">
        <f t="shared" ref="T93" si="851">IF(S93="","",IF($B$7="Menor valor",($E$4/$A$4)*($B93/S93),IF(S93&lt;=$B93,($E$4/$A$4)*(1-(($B93-S93)/$B93)),($E$4*60%/$A$4)*(1-2*((ABS($B93-S93))/$B93)))))</f>
        <v/>
      </c>
      <c r="U93" s="285"/>
      <c r="V93" s="132" t="str">
        <f t="shared" ref="V93" si="852">IF(U93="","",IF($B$7="Menor valor",($E$4/$A$4)*($B93/U93),IF(U93&lt;=$B93,($E$4/$A$4)*(1-(($B93-U93)/$B93)),($E$4*60%/$A$4)*(1-2*((ABS($B93-U93))/$B93)))))</f>
        <v/>
      </c>
      <c r="W93" s="285"/>
      <c r="X93" s="132" t="str">
        <f t="shared" ref="X93" si="853">IF(W93="","",IF($B$7="Menor valor",($E$4/$A$4)*($B93/W93),IF(W93&lt;=$B93,($E$4/$A$4)*(1-(($B93-W93)/$B93)),($E$4*60%/$A$4)*(1-2*((ABS($B93-W93))/$B93)))))</f>
        <v/>
      </c>
      <c r="Y93" s="285"/>
      <c r="Z93" s="132" t="str">
        <f t="shared" ref="Z93" si="854">IF(Y93="","",IF($B$7="Menor valor",($E$4/$A$4)*($B93/Y93),IF(Y93&lt;=$B93,($E$4/$A$4)*(1-(($B93-Y93)/$B93)),($E$4*60%/$A$4)*(1-2*((ABS($B93-Y93))/$B93)))))</f>
        <v/>
      </c>
      <c r="AA93" s="129">
        <v>1</v>
      </c>
    </row>
    <row r="94" spans="1:27" s="129" customFormat="1" ht="21" customHeight="1">
      <c r="A94" s="204" t="str">
        <f>+'Presupuesto Consolidado'!A111</f>
        <v>3.2.6</v>
      </c>
      <c r="B94" s="130">
        <f t="shared" si="633"/>
        <v>20454</v>
      </c>
      <c r="C94" s="131">
        <f>IF($C$7="Habilitado",ROUND('Presupuesto Consolidado'!E111,2),"")</f>
        <v>20454</v>
      </c>
      <c r="D94" s="132">
        <f t="shared" si="644"/>
        <v>0.78125</v>
      </c>
      <c r="E94" s="131" t="str">
        <f>IF($E$7="Habilitado",ROUND('Presupuesto Consolidado'!L111,2),"")</f>
        <v/>
      </c>
      <c r="F94" s="132" t="str">
        <f t="shared" si="644"/>
        <v/>
      </c>
      <c r="G94" s="285"/>
      <c r="H94" s="132" t="str">
        <f t="shared" ref="H94" si="855">IF(G94="","",IF($B$7="Menor valor",($E$4/$A$4)*($B94/G94),IF(G94&lt;=$B94,($E$4/$A$4)*(1-(($B94-G94)/$B94)),($E$4*60%/$A$4)*(1-2*((ABS($B94-G94))/$B94)))))</f>
        <v/>
      </c>
      <c r="I94" s="285"/>
      <c r="J94" s="132" t="str">
        <f t="shared" ref="J94" si="856">IF(I94="","",IF($B$7="Menor valor",($E$4/$A$4)*($B94/I94),IF(I94&lt;=$B94,($E$4/$A$4)*(1-(($B94-I94)/$B94)),($E$4*60%/$A$4)*(1-2*((ABS($B94-I94))/$B94)))))</f>
        <v/>
      </c>
      <c r="K94" s="285"/>
      <c r="L94" s="132" t="str">
        <f t="shared" ref="L94" si="857">IF(K94="","",IF($B$7="Menor valor",($E$4/$A$4)*($B94/K94),IF(K94&lt;=$B94,($E$4/$A$4)*(1-(($B94-K94)/$B94)),($E$4*60%/$A$4)*(1-2*((ABS($B94-K94))/$B94)))))</f>
        <v/>
      </c>
      <c r="M94" s="285"/>
      <c r="N94" s="132" t="str">
        <f t="shared" ref="N94" si="858">IF(M94="","",IF($B$7="Menor valor",($E$4/$A$4)*($B94/M94),IF(M94&lt;=$B94,($E$4/$A$4)*(1-(($B94-M94)/$B94)),($E$4*60%/$A$4)*(1-2*((ABS($B94-M94))/$B94)))))</f>
        <v/>
      </c>
      <c r="O94" s="285"/>
      <c r="P94" s="132" t="str">
        <f t="shared" ref="P94" si="859">IF(O94="","",IF($B$7="Menor valor",($E$4/$A$4)*($B94/O94),IF(O94&lt;=$B94,($E$4/$A$4)*(1-(($B94-O94)/$B94)),($E$4*60%/$A$4)*(1-2*((ABS($B94-O94))/$B94)))))</f>
        <v/>
      </c>
      <c r="Q94" s="285"/>
      <c r="R94" s="132" t="str">
        <f t="shared" ref="R94" si="860">IF(Q94="","",IF($B$7="Menor valor",($E$4/$A$4)*($B94/Q94),IF(Q94&lt;=$B94,($E$4/$A$4)*(1-(($B94-Q94)/$B94)),($E$4*60%/$A$4)*(1-2*((ABS($B94-Q94))/$B94)))))</f>
        <v/>
      </c>
      <c r="S94" s="285"/>
      <c r="T94" s="132" t="str">
        <f t="shared" ref="T94" si="861">IF(S94="","",IF($B$7="Menor valor",($E$4/$A$4)*($B94/S94),IF(S94&lt;=$B94,($E$4/$A$4)*(1-(($B94-S94)/$B94)),($E$4*60%/$A$4)*(1-2*((ABS($B94-S94))/$B94)))))</f>
        <v/>
      </c>
      <c r="U94" s="285"/>
      <c r="V94" s="132" t="str">
        <f t="shared" ref="V94" si="862">IF(U94="","",IF($B$7="Menor valor",($E$4/$A$4)*($B94/U94),IF(U94&lt;=$B94,($E$4/$A$4)*(1-(($B94-U94)/$B94)),($E$4*60%/$A$4)*(1-2*((ABS($B94-U94))/$B94)))))</f>
        <v/>
      </c>
      <c r="W94" s="285"/>
      <c r="X94" s="132" t="str">
        <f t="shared" ref="X94" si="863">IF(W94="","",IF($B$7="Menor valor",($E$4/$A$4)*($B94/W94),IF(W94&lt;=$B94,($E$4/$A$4)*(1-(($B94-W94)/$B94)),($E$4*60%/$A$4)*(1-2*((ABS($B94-W94))/$B94)))))</f>
        <v/>
      </c>
      <c r="Y94" s="285"/>
      <c r="Z94" s="132" t="str">
        <f t="shared" ref="Z94" si="864">IF(Y94="","",IF($B$7="Menor valor",($E$4/$A$4)*($B94/Y94),IF(Y94&lt;=$B94,($E$4/$A$4)*(1-(($B94-Y94)/$B94)),($E$4*60%/$A$4)*(1-2*((ABS($B94-Y94))/$B94)))))</f>
        <v/>
      </c>
      <c r="AA94" s="129">
        <v>1</v>
      </c>
    </row>
    <row r="95" spans="1:27" s="129" customFormat="1" ht="21" customHeight="1">
      <c r="A95" s="204" t="str">
        <f>+'Presupuesto Consolidado'!A112</f>
        <v>3.2.7</v>
      </c>
      <c r="B95" s="130">
        <f t="shared" si="633"/>
        <v>32630</v>
      </c>
      <c r="C95" s="131">
        <f>IF($C$7="Habilitado",ROUND('Presupuesto Consolidado'!E112,2),"")</f>
        <v>32630</v>
      </c>
      <c r="D95" s="132">
        <f t="shared" si="644"/>
        <v>0.78125</v>
      </c>
      <c r="E95" s="131" t="str">
        <f>IF($E$7="Habilitado",ROUND('Presupuesto Consolidado'!L112,2),"")</f>
        <v/>
      </c>
      <c r="F95" s="132" t="str">
        <f t="shared" si="644"/>
        <v/>
      </c>
      <c r="G95" s="285"/>
      <c r="H95" s="132" t="str">
        <f t="shared" ref="H95" si="865">IF(G95="","",IF($B$7="Menor valor",($E$4/$A$4)*($B95/G95),IF(G95&lt;=$B95,($E$4/$A$4)*(1-(($B95-G95)/$B95)),($E$4*60%/$A$4)*(1-2*((ABS($B95-G95))/$B95)))))</f>
        <v/>
      </c>
      <c r="I95" s="285"/>
      <c r="J95" s="132" t="str">
        <f t="shared" ref="J95" si="866">IF(I95="","",IF($B$7="Menor valor",($E$4/$A$4)*($B95/I95),IF(I95&lt;=$B95,($E$4/$A$4)*(1-(($B95-I95)/$B95)),($E$4*60%/$A$4)*(1-2*((ABS($B95-I95))/$B95)))))</f>
        <v/>
      </c>
      <c r="K95" s="285"/>
      <c r="L95" s="132" t="str">
        <f t="shared" ref="L95" si="867">IF(K95="","",IF($B$7="Menor valor",($E$4/$A$4)*($B95/K95),IF(K95&lt;=$B95,($E$4/$A$4)*(1-(($B95-K95)/$B95)),($E$4*60%/$A$4)*(1-2*((ABS($B95-K95))/$B95)))))</f>
        <v/>
      </c>
      <c r="M95" s="285"/>
      <c r="N95" s="132" t="str">
        <f t="shared" ref="N95" si="868">IF(M95="","",IF($B$7="Menor valor",($E$4/$A$4)*($B95/M95),IF(M95&lt;=$B95,($E$4/$A$4)*(1-(($B95-M95)/$B95)),($E$4*60%/$A$4)*(1-2*((ABS($B95-M95))/$B95)))))</f>
        <v/>
      </c>
      <c r="O95" s="285"/>
      <c r="P95" s="132" t="str">
        <f t="shared" ref="P95" si="869">IF(O95="","",IF($B$7="Menor valor",($E$4/$A$4)*($B95/O95),IF(O95&lt;=$B95,($E$4/$A$4)*(1-(($B95-O95)/$B95)),($E$4*60%/$A$4)*(1-2*((ABS($B95-O95))/$B95)))))</f>
        <v/>
      </c>
      <c r="Q95" s="285"/>
      <c r="R95" s="132" t="str">
        <f t="shared" ref="R95" si="870">IF(Q95="","",IF($B$7="Menor valor",($E$4/$A$4)*($B95/Q95),IF(Q95&lt;=$B95,($E$4/$A$4)*(1-(($B95-Q95)/$B95)),($E$4*60%/$A$4)*(1-2*((ABS($B95-Q95))/$B95)))))</f>
        <v/>
      </c>
      <c r="S95" s="285"/>
      <c r="T95" s="132" t="str">
        <f t="shared" ref="T95" si="871">IF(S95="","",IF($B$7="Menor valor",($E$4/$A$4)*($B95/S95),IF(S95&lt;=$B95,($E$4/$A$4)*(1-(($B95-S95)/$B95)),($E$4*60%/$A$4)*(1-2*((ABS($B95-S95))/$B95)))))</f>
        <v/>
      </c>
      <c r="U95" s="285"/>
      <c r="V95" s="132" t="str">
        <f t="shared" ref="V95" si="872">IF(U95="","",IF($B$7="Menor valor",($E$4/$A$4)*($B95/U95),IF(U95&lt;=$B95,($E$4/$A$4)*(1-(($B95-U95)/$B95)),($E$4*60%/$A$4)*(1-2*((ABS($B95-U95))/$B95)))))</f>
        <v/>
      </c>
      <c r="W95" s="285"/>
      <c r="X95" s="132" t="str">
        <f t="shared" ref="X95" si="873">IF(W95="","",IF($B$7="Menor valor",($E$4/$A$4)*($B95/W95),IF(W95&lt;=$B95,($E$4/$A$4)*(1-(($B95-W95)/$B95)),($E$4*60%/$A$4)*(1-2*((ABS($B95-W95))/$B95)))))</f>
        <v/>
      </c>
      <c r="Y95" s="285"/>
      <c r="Z95" s="132" t="str">
        <f t="shared" ref="Z95" si="874">IF(Y95="","",IF($B$7="Menor valor",($E$4/$A$4)*($B95/Y95),IF(Y95&lt;=$B95,($E$4/$A$4)*(1-(($B95-Y95)/$B95)),($E$4*60%/$A$4)*(1-2*((ABS($B95-Y95))/$B95)))))</f>
        <v/>
      </c>
      <c r="AA95" s="129">
        <v>1</v>
      </c>
    </row>
    <row r="96" spans="1:27" s="129" customFormat="1" ht="21" customHeight="1">
      <c r="A96" s="204" t="str">
        <f>+'Presupuesto Consolidado'!A113</f>
        <v>3.2.8</v>
      </c>
      <c r="B96" s="130">
        <f t="shared" si="633"/>
        <v>612324</v>
      </c>
      <c r="C96" s="131">
        <f>IF($C$7="Habilitado",ROUND('Presupuesto Consolidado'!E113,2),"")</f>
        <v>612324</v>
      </c>
      <c r="D96" s="132">
        <f t="shared" si="644"/>
        <v>0.78125</v>
      </c>
      <c r="E96" s="131" t="str">
        <f>IF($E$7="Habilitado",ROUND('Presupuesto Consolidado'!L113,2),"")</f>
        <v/>
      </c>
      <c r="F96" s="132" t="str">
        <f t="shared" si="644"/>
        <v/>
      </c>
      <c r="G96" s="285"/>
      <c r="H96" s="132" t="str">
        <f t="shared" ref="H96" si="875">IF(G96="","",IF($B$7="Menor valor",($E$4/$A$4)*($B96/G96),IF(G96&lt;=$B96,($E$4/$A$4)*(1-(($B96-G96)/$B96)),($E$4*60%/$A$4)*(1-2*((ABS($B96-G96))/$B96)))))</f>
        <v/>
      </c>
      <c r="I96" s="285"/>
      <c r="J96" s="132" t="str">
        <f t="shared" ref="J96" si="876">IF(I96="","",IF($B$7="Menor valor",($E$4/$A$4)*($B96/I96),IF(I96&lt;=$B96,($E$4/$A$4)*(1-(($B96-I96)/$B96)),($E$4*60%/$A$4)*(1-2*((ABS($B96-I96))/$B96)))))</f>
        <v/>
      </c>
      <c r="K96" s="285"/>
      <c r="L96" s="132" t="str">
        <f t="shared" ref="L96" si="877">IF(K96="","",IF($B$7="Menor valor",($E$4/$A$4)*($B96/K96),IF(K96&lt;=$B96,($E$4/$A$4)*(1-(($B96-K96)/$B96)),($E$4*60%/$A$4)*(1-2*((ABS($B96-K96))/$B96)))))</f>
        <v/>
      </c>
      <c r="M96" s="285"/>
      <c r="N96" s="132" t="str">
        <f t="shared" ref="N96" si="878">IF(M96="","",IF($B$7="Menor valor",($E$4/$A$4)*($B96/M96),IF(M96&lt;=$B96,($E$4/$A$4)*(1-(($B96-M96)/$B96)),($E$4*60%/$A$4)*(1-2*((ABS($B96-M96))/$B96)))))</f>
        <v/>
      </c>
      <c r="O96" s="285"/>
      <c r="P96" s="132" t="str">
        <f t="shared" ref="P96" si="879">IF(O96="","",IF($B$7="Menor valor",($E$4/$A$4)*($B96/O96),IF(O96&lt;=$B96,($E$4/$A$4)*(1-(($B96-O96)/$B96)),($E$4*60%/$A$4)*(1-2*((ABS($B96-O96))/$B96)))))</f>
        <v/>
      </c>
      <c r="Q96" s="285"/>
      <c r="R96" s="132" t="str">
        <f t="shared" ref="R96" si="880">IF(Q96="","",IF($B$7="Menor valor",($E$4/$A$4)*($B96/Q96),IF(Q96&lt;=$B96,($E$4/$A$4)*(1-(($B96-Q96)/$B96)),($E$4*60%/$A$4)*(1-2*((ABS($B96-Q96))/$B96)))))</f>
        <v/>
      </c>
      <c r="S96" s="285"/>
      <c r="T96" s="132" t="str">
        <f t="shared" ref="T96" si="881">IF(S96="","",IF($B$7="Menor valor",($E$4/$A$4)*($B96/S96),IF(S96&lt;=$B96,($E$4/$A$4)*(1-(($B96-S96)/$B96)),($E$4*60%/$A$4)*(1-2*((ABS($B96-S96))/$B96)))))</f>
        <v/>
      </c>
      <c r="U96" s="285"/>
      <c r="V96" s="132" t="str">
        <f t="shared" ref="V96" si="882">IF(U96="","",IF($B$7="Menor valor",($E$4/$A$4)*($B96/U96),IF(U96&lt;=$B96,($E$4/$A$4)*(1-(($B96-U96)/$B96)),($E$4*60%/$A$4)*(1-2*((ABS($B96-U96))/$B96)))))</f>
        <v/>
      </c>
      <c r="W96" s="285"/>
      <c r="X96" s="132" t="str">
        <f t="shared" ref="X96" si="883">IF(W96="","",IF($B$7="Menor valor",($E$4/$A$4)*($B96/W96),IF(W96&lt;=$B96,($E$4/$A$4)*(1-(($B96-W96)/$B96)),($E$4*60%/$A$4)*(1-2*((ABS($B96-W96))/$B96)))))</f>
        <v/>
      </c>
      <c r="Y96" s="285"/>
      <c r="Z96" s="132" t="str">
        <f t="shared" ref="Z96" si="884">IF(Y96="","",IF($B$7="Menor valor",($E$4/$A$4)*($B96/Y96),IF(Y96&lt;=$B96,($E$4/$A$4)*(1-(($B96-Y96)/$B96)),($E$4*60%/$A$4)*(1-2*((ABS($B96-Y96))/$B96)))))</f>
        <v/>
      </c>
      <c r="AA96" s="129">
        <v>1</v>
      </c>
    </row>
    <row r="97" spans="1:27" s="129" customFormat="1" ht="21" customHeight="1">
      <c r="A97" s="204" t="str">
        <f>+'Presupuesto Consolidado'!A114</f>
        <v>3.2.9</v>
      </c>
      <c r="B97" s="130">
        <f t="shared" si="633"/>
        <v>25855</v>
      </c>
      <c r="C97" s="131">
        <f>IF($C$7="Habilitado",ROUND('Presupuesto Consolidado'!E114,2),"")</f>
        <v>25855</v>
      </c>
      <c r="D97" s="132">
        <f t="shared" si="644"/>
        <v>0.78125</v>
      </c>
      <c r="E97" s="131" t="str">
        <f>IF($E$7="Habilitado",ROUND('Presupuesto Consolidado'!L114,2),"")</f>
        <v/>
      </c>
      <c r="F97" s="132" t="str">
        <f t="shared" si="644"/>
        <v/>
      </c>
      <c r="G97" s="285"/>
      <c r="H97" s="132" t="str">
        <f t="shared" ref="H97" si="885">IF(G97="","",IF($B$7="Menor valor",($E$4/$A$4)*($B97/G97),IF(G97&lt;=$B97,($E$4/$A$4)*(1-(($B97-G97)/$B97)),($E$4*60%/$A$4)*(1-2*((ABS($B97-G97))/$B97)))))</f>
        <v/>
      </c>
      <c r="I97" s="285"/>
      <c r="J97" s="132" t="str">
        <f t="shared" ref="J97" si="886">IF(I97="","",IF($B$7="Menor valor",($E$4/$A$4)*($B97/I97),IF(I97&lt;=$B97,($E$4/$A$4)*(1-(($B97-I97)/$B97)),($E$4*60%/$A$4)*(1-2*((ABS($B97-I97))/$B97)))))</f>
        <v/>
      </c>
      <c r="K97" s="285"/>
      <c r="L97" s="132" t="str">
        <f t="shared" ref="L97" si="887">IF(K97="","",IF($B$7="Menor valor",($E$4/$A$4)*($B97/K97),IF(K97&lt;=$B97,($E$4/$A$4)*(1-(($B97-K97)/$B97)),($E$4*60%/$A$4)*(1-2*((ABS($B97-K97))/$B97)))))</f>
        <v/>
      </c>
      <c r="M97" s="285"/>
      <c r="N97" s="132" t="str">
        <f t="shared" ref="N97" si="888">IF(M97="","",IF($B$7="Menor valor",($E$4/$A$4)*($B97/M97),IF(M97&lt;=$B97,($E$4/$A$4)*(1-(($B97-M97)/$B97)),($E$4*60%/$A$4)*(1-2*((ABS($B97-M97))/$B97)))))</f>
        <v/>
      </c>
      <c r="O97" s="285"/>
      <c r="P97" s="132" t="str">
        <f t="shared" ref="P97" si="889">IF(O97="","",IF($B$7="Menor valor",($E$4/$A$4)*($B97/O97),IF(O97&lt;=$B97,($E$4/$A$4)*(1-(($B97-O97)/$B97)),($E$4*60%/$A$4)*(1-2*((ABS($B97-O97))/$B97)))))</f>
        <v/>
      </c>
      <c r="Q97" s="285"/>
      <c r="R97" s="132" t="str">
        <f t="shared" ref="R97" si="890">IF(Q97="","",IF($B$7="Menor valor",($E$4/$A$4)*($B97/Q97),IF(Q97&lt;=$B97,($E$4/$A$4)*(1-(($B97-Q97)/$B97)),($E$4*60%/$A$4)*(1-2*((ABS($B97-Q97))/$B97)))))</f>
        <v/>
      </c>
      <c r="S97" s="285"/>
      <c r="T97" s="132" t="str">
        <f t="shared" ref="T97" si="891">IF(S97="","",IF($B$7="Menor valor",($E$4/$A$4)*($B97/S97),IF(S97&lt;=$B97,($E$4/$A$4)*(1-(($B97-S97)/$B97)),($E$4*60%/$A$4)*(1-2*((ABS($B97-S97))/$B97)))))</f>
        <v/>
      </c>
      <c r="U97" s="285"/>
      <c r="V97" s="132" t="str">
        <f t="shared" ref="V97" si="892">IF(U97="","",IF($B$7="Menor valor",($E$4/$A$4)*($B97/U97),IF(U97&lt;=$B97,($E$4/$A$4)*(1-(($B97-U97)/$B97)),($E$4*60%/$A$4)*(1-2*((ABS($B97-U97))/$B97)))))</f>
        <v/>
      </c>
      <c r="W97" s="285"/>
      <c r="X97" s="132" t="str">
        <f t="shared" ref="X97" si="893">IF(W97="","",IF($B$7="Menor valor",($E$4/$A$4)*($B97/W97),IF(W97&lt;=$B97,($E$4/$A$4)*(1-(($B97-W97)/$B97)),($E$4*60%/$A$4)*(1-2*((ABS($B97-W97))/$B97)))))</f>
        <v/>
      </c>
      <c r="Y97" s="285"/>
      <c r="Z97" s="132" t="str">
        <f t="shared" ref="Z97" si="894">IF(Y97="","",IF($B$7="Menor valor",($E$4/$A$4)*($B97/Y97),IF(Y97&lt;=$B97,($E$4/$A$4)*(1-(($B97-Y97)/$B97)),($E$4*60%/$A$4)*(1-2*((ABS($B97-Y97))/$B97)))))</f>
        <v/>
      </c>
      <c r="AA97" s="129">
        <v>1</v>
      </c>
    </row>
    <row r="98" spans="1:27" s="129" customFormat="1" ht="21" customHeight="1">
      <c r="A98" s="204" t="str">
        <f>+'Presupuesto Consolidado'!A115</f>
        <v>3.2.10</v>
      </c>
      <c r="B98" s="130">
        <f t="shared" si="633"/>
        <v>59305</v>
      </c>
      <c r="C98" s="131">
        <f>IF($C$7="Habilitado",ROUND('Presupuesto Consolidado'!E115,2),"")</f>
        <v>59305</v>
      </c>
      <c r="D98" s="132">
        <f t="shared" si="644"/>
        <v>0.78125</v>
      </c>
      <c r="E98" s="131" t="str">
        <f>IF($E$7="Habilitado",ROUND('Presupuesto Consolidado'!L115,2),"")</f>
        <v/>
      </c>
      <c r="F98" s="132" t="str">
        <f t="shared" si="644"/>
        <v/>
      </c>
      <c r="G98" s="285"/>
      <c r="H98" s="132" t="str">
        <f t="shared" ref="H98" si="895">IF(G98="","",IF($B$7="Menor valor",($E$4/$A$4)*($B98/G98),IF(G98&lt;=$B98,($E$4/$A$4)*(1-(($B98-G98)/$B98)),($E$4*60%/$A$4)*(1-2*((ABS($B98-G98))/$B98)))))</f>
        <v/>
      </c>
      <c r="I98" s="285"/>
      <c r="J98" s="132" t="str">
        <f t="shared" ref="J98" si="896">IF(I98="","",IF($B$7="Menor valor",($E$4/$A$4)*($B98/I98),IF(I98&lt;=$B98,($E$4/$A$4)*(1-(($B98-I98)/$B98)),($E$4*60%/$A$4)*(1-2*((ABS($B98-I98))/$B98)))))</f>
        <v/>
      </c>
      <c r="K98" s="285"/>
      <c r="L98" s="132" t="str">
        <f t="shared" ref="L98" si="897">IF(K98="","",IF($B$7="Menor valor",($E$4/$A$4)*($B98/K98),IF(K98&lt;=$B98,($E$4/$A$4)*(1-(($B98-K98)/$B98)),($E$4*60%/$A$4)*(1-2*((ABS($B98-K98))/$B98)))))</f>
        <v/>
      </c>
      <c r="M98" s="285"/>
      <c r="N98" s="132" t="str">
        <f t="shared" ref="N98" si="898">IF(M98="","",IF($B$7="Menor valor",($E$4/$A$4)*($B98/M98),IF(M98&lt;=$B98,($E$4/$A$4)*(1-(($B98-M98)/$B98)),($E$4*60%/$A$4)*(1-2*((ABS($B98-M98))/$B98)))))</f>
        <v/>
      </c>
      <c r="O98" s="285"/>
      <c r="P98" s="132" t="str">
        <f t="shared" ref="P98" si="899">IF(O98="","",IF($B$7="Menor valor",($E$4/$A$4)*($B98/O98),IF(O98&lt;=$B98,($E$4/$A$4)*(1-(($B98-O98)/$B98)),($E$4*60%/$A$4)*(1-2*((ABS($B98-O98))/$B98)))))</f>
        <v/>
      </c>
      <c r="Q98" s="285"/>
      <c r="R98" s="132" t="str">
        <f t="shared" ref="R98" si="900">IF(Q98="","",IF($B$7="Menor valor",($E$4/$A$4)*($B98/Q98),IF(Q98&lt;=$B98,($E$4/$A$4)*(1-(($B98-Q98)/$B98)),($E$4*60%/$A$4)*(1-2*((ABS($B98-Q98))/$B98)))))</f>
        <v/>
      </c>
      <c r="S98" s="285"/>
      <c r="T98" s="132" t="str">
        <f t="shared" ref="T98" si="901">IF(S98="","",IF($B$7="Menor valor",($E$4/$A$4)*($B98/S98),IF(S98&lt;=$B98,($E$4/$A$4)*(1-(($B98-S98)/$B98)),($E$4*60%/$A$4)*(1-2*((ABS($B98-S98))/$B98)))))</f>
        <v/>
      </c>
      <c r="U98" s="285"/>
      <c r="V98" s="132" t="str">
        <f t="shared" ref="V98" si="902">IF(U98="","",IF($B$7="Menor valor",($E$4/$A$4)*($B98/U98),IF(U98&lt;=$B98,($E$4/$A$4)*(1-(($B98-U98)/$B98)),($E$4*60%/$A$4)*(1-2*((ABS($B98-U98))/$B98)))))</f>
        <v/>
      </c>
      <c r="W98" s="285"/>
      <c r="X98" s="132" t="str">
        <f t="shared" ref="X98" si="903">IF(W98="","",IF($B$7="Menor valor",($E$4/$A$4)*($B98/W98),IF(W98&lt;=$B98,($E$4/$A$4)*(1-(($B98-W98)/$B98)),($E$4*60%/$A$4)*(1-2*((ABS($B98-W98))/$B98)))))</f>
        <v/>
      </c>
      <c r="Y98" s="285"/>
      <c r="Z98" s="132" t="str">
        <f t="shared" ref="Z98" si="904">IF(Y98="","",IF($B$7="Menor valor",($E$4/$A$4)*($B98/Y98),IF(Y98&lt;=$B98,($E$4/$A$4)*(1-(($B98-Y98)/$B98)),($E$4*60%/$A$4)*(1-2*((ABS($B98-Y98))/$B98)))))</f>
        <v/>
      </c>
      <c r="AA98" s="129">
        <v>1</v>
      </c>
    </row>
    <row r="99" spans="1:27" s="129" customFormat="1" ht="21" customHeight="1">
      <c r="A99" s="204" t="str">
        <f>+'Presupuesto Consolidado'!A116</f>
        <v>3.2.11</v>
      </c>
      <c r="B99" s="130">
        <f t="shared" si="633"/>
        <v>9687</v>
      </c>
      <c r="C99" s="131">
        <f>IF($C$7="Habilitado",ROUND('Presupuesto Consolidado'!E116,2),"")</f>
        <v>9687</v>
      </c>
      <c r="D99" s="132">
        <f t="shared" si="644"/>
        <v>0.78125</v>
      </c>
      <c r="E99" s="131" t="str">
        <f>IF($E$7="Habilitado",ROUND('Presupuesto Consolidado'!L116,2),"")</f>
        <v/>
      </c>
      <c r="F99" s="132" t="str">
        <f t="shared" si="644"/>
        <v/>
      </c>
      <c r="G99" s="285"/>
      <c r="H99" s="132" t="str">
        <f t="shared" ref="H99" si="905">IF(G99="","",IF($B$7="Menor valor",($E$4/$A$4)*($B99/G99),IF(G99&lt;=$B99,($E$4/$A$4)*(1-(($B99-G99)/$B99)),($E$4*60%/$A$4)*(1-2*((ABS($B99-G99))/$B99)))))</f>
        <v/>
      </c>
      <c r="I99" s="285"/>
      <c r="J99" s="132" t="str">
        <f t="shared" ref="J99" si="906">IF(I99="","",IF($B$7="Menor valor",($E$4/$A$4)*($B99/I99),IF(I99&lt;=$B99,($E$4/$A$4)*(1-(($B99-I99)/$B99)),($E$4*60%/$A$4)*(1-2*((ABS($B99-I99))/$B99)))))</f>
        <v/>
      </c>
      <c r="K99" s="285"/>
      <c r="L99" s="132" t="str">
        <f t="shared" ref="L99" si="907">IF(K99="","",IF($B$7="Menor valor",($E$4/$A$4)*($B99/K99),IF(K99&lt;=$B99,($E$4/$A$4)*(1-(($B99-K99)/$B99)),($E$4*60%/$A$4)*(1-2*((ABS($B99-K99))/$B99)))))</f>
        <v/>
      </c>
      <c r="M99" s="285"/>
      <c r="N99" s="132" t="str">
        <f t="shared" ref="N99" si="908">IF(M99="","",IF($B$7="Menor valor",($E$4/$A$4)*($B99/M99),IF(M99&lt;=$B99,($E$4/$A$4)*(1-(($B99-M99)/$B99)),($E$4*60%/$A$4)*(1-2*((ABS($B99-M99))/$B99)))))</f>
        <v/>
      </c>
      <c r="O99" s="285"/>
      <c r="P99" s="132" t="str">
        <f t="shared" ref="P99" si="909">IF(O99="","",IF($B$7="Menor valor",($E$4/$A$4)*($B99/O99),IF(O99&lt;=$B99,($E$4/$A$4)*(1-(($B99-O99)/$B99)),($E$4*60%/$A$4)*(1-2*((ABS($B99-O99))/$B99)))))</f>
        <v/>
      </c>
      <c r="Q99" s="285"/>
      <c r="R99" s="132" t="str">
        <f t="shared" ref="R99" si="910">IF(Q99="","",IF($B$7="Menor valor",($E$4/$A$4)*($B99/Q99),IF(Q99&lt;=$B99,($E$4/$A$4)*(1-(($B99-Q99)/$B99)),($E$4*60%/$A$4)*(1-2*((ABS($B99-Q99))/$B99)))))</f>
        <v/>
      </c>
      <c r="S99" s="285"/>
      <c r="T99" s="132" t="str">
        <f t="shared" ref="T99" si="911">IF(S99="","",IF($B$7="Menor valor",($E$4/$A$4)*($B99/S99),IF(S99&lt;=$B99,($E$4/$A$4)*(1-(($B99-S99)/$B99)),($E$4*60%/$A$4)*(1-2*((ABS($B99-S99))/$B99)))))</f>
        <v/>
      </c>
      <c r="U99" s="285"/>
      <c r="V99" s="132" t="str">
        <f t="shared" ref="V99" si="912">IF(U99="","",IF($B$7="Menor valor",($E$4/$A$4)*($B99/U99),IF(U99&lt;=$B99,($E$4/$A$4)*(1-(($B99-U99)/$B99)),($E$4*60%/$A$4)*(1-2*((ABS($B99-U99))/$B99)))))</f>
        <v/>
      </c>
      <c r="W99" s="285"/>
      <c r="X99" s="132" t="str">
        <f t="shared" ref="X99" si="913">IF(W99="","",IF($B$7="Menor valor",($E$4/$A$4)*($B99/W99),IF(W99&lt;=$B99,($E$4/$A$4)*(1-(($B99-W99)/$B99)),($E$4*60%/$A$4)*(1-2*((ABS($B99-W99))/$B99)))))</f>
        <v/>
      </c>
      <c r="Y99" s="285"/>
      <c r="Z99" s="132" t="str">
        <f t="shared" ref="Z99" si="914">IF(Y99="","",IF($B$7="Menor valor",($E$4/$A$4)*($B99/Y99),IF(Y99&lt;=$B99,($E$4/$A$4)*(1-(($B99-Y99)/$B99)),($E$4*60%/$A$4)*(1-2*((ABS($B99-Y99))/$B99)))))</f>
        <v/>
      </c>
      <c r="AA99" s="129">
        <v>1</v>
      </c>
    </row>
    <row r="100" spans="1:27" s="129" customFormat="1" ht="21" customHeight="1">
      <c r="A100" s="204" t="str">
        <f>+'Presupuesto Consolidado'!A117</f>
        <v>3.2.12</v>
      </c>
      <c r="B100" s="130">
        <f t="shared" si="633"/>
        <v>40902</v>
      </c>
      <c r="C100" s="131">
        <f>IF($C$7="Habilitado",ROUND('Presupuesto Consolidado'!E117,2),"")</f>
        <v>40902</v>
      </c>
      <c r="D100" s="132">
        <f t="shared" si="644"/>
        <v>0.78125</v>
      </c>
      <c r="E100" s="131" t="str">
        <f>IF($E$7="Habilitado",ROUND('Presupuesto Consolidado'!L117,2),"")</f>
        <v/>
      </c>
      <c r="F100" s="132" t="str">
        <f t="shared" si="644"/>
        <v/>
      </c>
      <c r="G100" s="285"/>
      <c r="H100" s="132" t="str">
        <f t="shared" ref="H100" si="915">IF(G100="","",IF($B$7="Menor valor",($E$4/$A$4)*($B100/G100),IF(G100&lt;=$B100,($E$4/$A$4)*(1-(($B100-G100)/$B100)),($E$4*60%/$A$4)*(1-2*((ABS($B100-G100))/$B100)))))</f>
        <v/>
      </c>
      <c r="I100" s="285"/>
      <c r="J100" s="132" t="str">
        <f t="shared" ref="J100" si="916">IF(I100="","",IF($B$7="Menor valor",($E$4/$A$4)*($B100/I100),IF(I100&lt;=$B100,($E$4/$A$4)*(1-(($B100-I100)/$B100)),($E$4*60%/$A$4)*(1-2*((ABS($B100-I100))/$B100)))))</f>
        <v/>
      </c>
      <c r="K100" s="285"/>
      <c r="L100" s="132" t="str">
        <f t="shared" ref="L100" si="917">IF(K100="","",IF($B$7="Menor valor",($E$4/$A$4)*($B100/K100),IF(K100&lt;=$B100,($E$4/$A$4)*(1-(($B100-K100)/$B100)),($E$4*60%/$A$4)*(1-2*((ABS($B100-K100))/$B100)))))</f>
        <v/>
      </c>
      <c r="M100" s="285"/>
      <c r="N100" s="132" t="str">
        <f t="shared" ref="N100" si="918">IF(M100="","",IF($B$7="Menor valor",($E$4/$A$4)*($B100/M100),IF(M100&lt;=$B100,($E$4/$A$4)*(1-(($B100-M100)/$B100)),($E$4*60%/$A$4)*(1-2*((ABS($B100-M100))/$B100)))))</f>
        <v/>
      </c>
      <c r="O100" s="285"/>
      <c r="P100" s="132" t="str">
        <f t="shared" ref="P100" si="919">IF(O100="","",IF($B$7="Menor valor",($E$4/$A$4)*($B100/O100),IF(O100&lt;=$B100,($E$4/$A$4)*(1-(($B100-O100)/$B100)),($E$4*60%/$A$4)*(1-2*((ABS($B100-O100))/$B100)))))</f>
        <v/>
      </c>
      <c r="Q100" s="285"/>
      <c r="R100" s="132" t="str">
        <f t="shared" ref="R100" si="920">IF(Q100="","",IF($B$7="Menor valor",($E$4/$A$4)*($B100/Q100),IF(Q100&lt;=$B100,($E$4/$A$4)*(1-(($B100-Q100)/$B100)),($E$4*60%/$A$4)*(1-2*((ABS($B100-Q100))/$B100)))))</f>
        <v/>
      </c>
      <c r="S100" s="285"/>
      <c r="T100" s="132" t="str">
        <f t="shared" ref="T100" si="921">IF(S100="","",IF($B$7="Menor valor",($E$4/$A$4)*($B100/S100),IF(S100&lt;=$B100,($E$4/$A$4)*(1-(($B100-S100)/$B100)),($E$4*60%/$A$4)*(1-2*((ABS($B100-S100))/$B100)))))</f>
        <v/>
      </c>
      <c r="U100" s="285"/>
      <c r="V100" s="132" t="str">
        <f t="shared" ref="V100" si="922">IF(U100="","",IF($B$7="Menor valor",($E$4/$A$4)*($B100/U100),IF(U100&lt;=$B100,($E$4/$A$4)*(1-(($B100-U100)/$B100)),($E$4*60%/$A$4)*(1-2*((ABS($B100-U100))/$B100)))))</f>
        <v/>
      </c>
      <c r="W100" s="285"/>
      <c r="X100" s="132" t="str">
        <f t="shared" ref="X100" si="923">IF(W100="","",IF($B$7="Menor valor",($E$4/$A$4)*($B100/W100),IF(W100&lt;=$B100,($E$4/$A$4)*(1-(($B100-W100)/$B100)),($E$4*60%/$A$4)*(1-2*((ABS($B100-W100))/$B100)))))</f>
        <v/>
      </c>
      <c r="Y100" s="285"/>
      <c r="Z100" s="132" t="str">
        <f t="shared" ref="Z100" si="924">IF(Y100="","",IF($B$7="Menor valor",($E$4/$A$4)*($B100/Y100),IF(Y100&lt;=$B100,($E$4/$A$4)*(1-(($B100-Y100)/$B100)),($E$4*60%/$A$4)*(1-2*((ABS($B100-Y100))/$B100)))))</f>
        <v/>
      </c>
      <c r="AA100" s="129">
        <v>1</v>
      </c>
    </row>
    <row r="101" spans="1:27" s="129" customFormat="1" ht="21" customHeight="1">
      <c r="A101" s="204" t="str">
        <f>+'Presupuesto Consolidado'!A118</f>
        <v>3.2.13</v>
      </c>
      <c r="B101" s="130">
        <f t="shared" si="633"/>
        <v>40902</v>
      </c>
      <c r="C101" s="131">
        <f>IF($C$7="Habilitado",ROUND('Presupuesto Consolidado'!E118,2),"")</f>
        <v>40902</v>
      </c>
      <c r="D101" s="132">
        <f t="shared" si="644"/>
        <v>0.78125</v>
      </c>
      <c r="E101" s="131" t="str">
        <f>IF($E$7="Habilitado",ROUND('Presupuesto Consolidado'!L118,2),"")</f>
        <v/>
      </c>
      <c r="F101" s="132" t="str">
        <f t="shared" si="644"/>
        <v/>
      </c>
      <c r="G101" s="285"/>
      <c r="H101" s="132" t="str">
        <f t="shared" ref="H101" si="925">IF(G101="","",IF($B$7="Menor valor",($E$4/$A$4)*($B101/G101),IF(G101&lt;=$B101,($E$4/$A$4)*(1-(($B101-G101)/$B101)),($E$4*60%/$A$4)*(1-2*((ABS($B101-G101))/$B101)))))</f>
        <v/>
      </c>
      <c r="I101" s="285"/>
      <c r="J101" s="132" t="str">
        <f t="shared" ref="J101" si="926">IF(I101="","",IF($B$7="Menor valor",($E$4/$A$4)*($B101/I101),IF(I101&lt;=$B101,($E$4/$A$4)*(1-(($B101-I101)/$B101)),($E$4*60%/$A$4)*(1-2*((ABS($B101-I101))/$B101)))))</f>
        <v/>
      </c>
      <c r="K101" s="285"/>
      <c r="L101" s="132" t="str">
        <f t="shared" ref="L101" si="927">IF(K101="","",IF($B$7="Menor valor",($E$4/$A$4)*($B101/K101),IF(K101&lt;=$B101,($E$4/$A$4)*(1-(($B101-K101)/$B101)),($E$4*60%/$A$4)*(1-2*((ABS($B101-K101))/$B101)))))</f>
        <v/>
      </c>
      <c r="M101" s="285"/>
      <c r="N101" s="132" t="str">
        <f t="shared" ref="N101" si="928">IF(M101="","",IF($B$7="Menor valor",($E$4/$A$4)*($B101/M101),IF(M101&lt;=$B101,($E$4/$A$4)*(1-(($B101-M101)/$B101)),($E$4*60%/$A$4)*(1-2*((ABS($B101-M101))/$B101)))))</f>
        <v/>
      </c>
      <c r="O101" s="285"/>
      <c r="P101" s="132" t="str">
        <f t="shared" ref="P101" si="929">IF(O101="","",IF($B$7="Menor valor",($E$4/$A$4)*($B101/O101),IF(O101&lt;=$B101,($E$4/$A$4)*(1-(($B101-O101)/$B101)),($E$4*60%/$A$4)*(1-2*((ABS($B101-O101))/$B101)))))</f>
        <v/>
      </c>
      <c r="Q101" s="285"/>
      <c r="R101" s="132" t="str">
        <f t="shared" ref="R101" si="930">IF(Q101="","",IF($B$7="Menor valor",($E$4/$A$4)*($B101/Q101),IF(Q101&lt;=$B101,($E$4/$A$4)*(1-(($B101-Q101)/$B101)),($E$4*60%/$A$4)*(1-2*((ABS($B101-Q101))/$B101)))))</f>
        <v/>
      </c>
      <c r="S101" s="285"/>
      <c r="T101" s="132" t="str">
        <f t="shared" ref="T101" si="931">IF(S101="","",IF($B$7="Menor valor",($E$4/$A$4)*($B101/S101),IF(S101&lt;=$B101,($E$4/$A$4)*(1-(($B101-S101)/$B101)),($E$4*60%/$A$4)*(1-2*((ABS($B101-S101))/$B101)))))</f>
        <v/>
      </c>
      <c r="U101" s="285"/>
      <c r="V101" s="132" t="str">
        <f t="shared" ref="V101" si="932">IF(U101="","",IF($B$7="Menor valor",($E$4/$A$4)*($B101/U101),IF(U101&lt;=$B101,($E$4/$A$4)*(1-(($B101-U101)/$B101)),($E$4*60%/$A$4)*(1-2*((ABS($B101-U101))/$B101)))))</f>
        <v/>
      </c>
      <c r="W101" s="285"/>
      <c r="X101" s="132" t="str">
        <f t="shared" ref="X101" si="933">IF(W101="","",IF($B$7="Menor valor",($E$4/$A$4)*($B101/W101),IF(W101&lt;=$B101,($E$4/$A$4)*(1-(($B101-W101)/$B101)),($E$4*60%/$A$4)*(1-2*((ABS($B101-W101))/$B101)))))</f>
        <v/>
      </c>
      <c r="Y101" s="285"/>
      <c r="Z101" s="132" t="str">
        <f t="shared" ref="Z101" si="934">IF(Y101="","",IF($B$7="Menor valor",($E$4/$A$4)*($B101/Y101),IF(Y101&lt;=$B101,($E$4/$A$4)*(1-(($B101-Y101)/$B101)),($E$4*60%/$A$4)*(1-2*((ABS($B101-Y101))/$B101)))))</f>
        <v/>
      </c>
      <c r="AA101" s="129">
        <v>1</v>
      </c>
    </row>
    <row r="102" spans="1:27" s="129" customFormat="1" ht="21" customHeight="1">
      <c r="A102" s="204" t="str">
        <f>+'Presupuesto Consolidado'!A119</f>
        <v>3.2.14</v>
      </c>
      <c r="B102" s="130">
        <f t="shared" si="633"/>
        <v>431553</v>
      </c>
      <c r="C102" s="131">
        <f>IF($C$7="Habilitado",ROUND('Presupuesto Consolidado'!E119,2),"")</f>
        <v>431553</v>
      </c>
      <c r="D102" s="132">
        <f t="shared" si="644"/>
        <v>0.78125</v>
      </c>
      <c r="E102" s="131" t="str">
        <f>IF($E$7="Habilitado",ROUND('Presupuesto Consolidado'!L119,2),"")</f>
        <v/>
      </c>
      <c r="F102" s="132" t="str">
        <f t="shared" si="644"/>
        <v/>
      </c>
      <c r="G102" s="285"/>
      <c r="H102" s="132" t="str">
        <f t="shared" ref="H102" si="935">IF(G102="","",IF($B$7="Menor valor",($E$4/$A$4)*($B102/G102),IF(G102&lt;=$B102,($E$4/$A$4)*(1-(($B102-G102)/$B102)),($E$4*60%/$A$4)*(1-2*((ABS($B102-G102))/$B102)))))</f>
        <v/>
      </c>
      <c r="I102" s="285"/>
      <c r="J102" s="132" t="str">
        <f t="shared" ref="J102" si="936">IF(I102="","",IF($B$7="Menor valor",($E$4/$A$4)*($B102/I102),IF(I102&lt;=$B102,($E$4/$A$4)*(1-(($B102-I102)/$B102)),($E$4*60%/$A$4)*(1-2*((ABS($B102-I102))/$B102)))))</f>
        <v/>
      </c>
      <c r="K102" s="285"/>
      <c r="L102" s="132" t="str">
        <f t="shared" ref="L102" si="937">IF(K102="","",IF($B$7="Menor valor",($E$4/$A$4)*($B102/K102),IF(K102&lt;=$B102,($E$4/$A$4)*(1-(($B102-K102)/$B102)),($E$4*60%/$A$4)*(1-2*((ABS($B102-K102))/$B102)))))</f>
        <v/>
      </c>
      <c r="M102" s="285"/>
      <c r="N102" s="132" t="str">
        <f t="shared" ref="N102" si="938">IF(M102="","",IF($B$7="Menor valor",($E$4/$A$4)*($B102/M102),IF(M102&lt;=$B102,($E$4/$A$4)*(1-(($B102-M102)/$B102)),($E$4*60%/$A$4)*(1-2*((ABS($B102-M102))/$B102)))))</f>
        <v/>
      </c>
      <c r="O102" s="285"/>
      <c r="P102" s="132" t="str">
        <f t="shared" ref="P102" si="939">IF(O102="","",IF($B$7="Menor valor",($E$4/$A$4)*($B102/O102),IF(O102&lt;=$B102,($E$4/$A$4)*(1-(($B102-O102)/$B102)),($E$4*60%/$A$4)*(1-2*((ABS($B102-O102))/$B102)))))</f>
        <v/>
      </c>
      <c r="Q102" s="285"/>
      <c r="R102" s="132" t="str">
        <f t="shared" ref="R102" si="940">IF(Q102="","",IF($B$7="Menor valor",($E$4/$A$4)*($B102/Q102),IF(Q102&lt;=$B102,($E$4/$A$4)*(1-(($B102-Q102)/$B102)),($E$4*60%/$A$4)*(1-2*((ABS($B102-Q102))/$B102)))))</f>
        <v/>
      </c>
      <c r="S102" s="285"/>
      <c r="T102" s="132" t="str">
        <f t="shared" ref="T102" si="941">IF(S102="","",IF($B$7="Menor valor",($E$4/$A$4)*($B102/S102),IF(S102&lt;=$B102,($E$4/$A$4)*(1-(($B102-S102)/$B102)),($E$4*60%/$A$4)*(1-2*((ABS($B102-S102))/$B102)))))</f>
        <v/>
      </c>
      <c r="U102" s="285"/>
      <c r="V102" s="132" t="str">
        <f t="shared" ref="V102" si="942">IF(U102="","",IF($B$7="Menor valor",($E$4/$A$4)*($B102/U102),IF(U102&lt;=$B102,($E$4/$A$4)*(1-(($B102-U102)/$B102)),($E$4*60%/$A$4)*(1-2*((ABS($B102-U102))/$B102)))))</f>
        <v/>
      </c>
      <c r="W102" s="285"/>
      <c r="X102" s="132" t="str">
        <f t="shared" ref="X102" si="943">IF(W102="","",IF($B$7="Menor valor",($E$4/$A$4)*($B102/W102),IF(W102&lt;=$B102,($E$4/$A$4)*(1-(($B102-W102)/$B102)),($E$4*60%/$A$4)*(1-2*((ABS($B102-W102))/$B102)))))</f>
        <v/>
      </c>
      <c r="Y102" s="285"/>
      <c r="Z102" s="132" t="str">
        <f t="shared" ref="Z102" si="944">IF(Y102="","",IF($B$7="Menor valor",($E$4/$A$4)*($B102/Y102),IF(Y102&lt;=$B102,($E$4/$A$4)*(1-(($B102-Y102)/$B102)),($E$4*60%/$A$4)*(1-2*((ABS($B102-Y102))/$B102)))))</f>
        <v/>
      </c>
      <c r="AA102" s="129">
        <v>1</v>
      </c>
    </row>
    <row r="103" spans="1:27" s="129" customFormat="1" ht="21" customHeight="1">
      <c r="A103" s="204" t="str">
        <f>+'Presupuesto Consolidado'!A120</f>
        <v>3.2.15</v>
      </c>
      <c r="B103" s="130">
        <f t="shared" si="633"/>
        <v>250122</v>
      </c>
      <c r="C103" s="131">
        <f>IF($C$7="Habilitado",ROUND('Presupuesto Consolidado'!E120,2),"")</f>
        <v>250122</v>
      </c>
      <c r="D103" s="132">
        <f t="shared" si="644"/>
        <v>0.78125</v>
      </c>
      <c r="E103" s="131" t="str">
        <f>IF($E$7="Habilitado",ROUND('Presupuesto Consolidado'!L120,2),"")</f>
        <v/>
      </c>
      <c r="F103" s="132" t="str">
        <f t="shared" si="644"/>
        <v/>
      </c>
      <c r="G103" s="285"/>
      <c r="H103" s="132" t="str">
        <f t="shared" ref="H103" si="945">IF(G103="","",IF($B$7="Menor valor",($E$4/$A$4)*($B103/G103),IF(G103&lt;=$B103,($E$4/$A$4)*(1-(($B103-G103)/$B103)),($E$4*60%/$A$4)*(1-2*((ABS($B103-G103))/$B103)))))</f>
        <v/>
      </c>
      <c r="I103" s="285"/>
      <c r="J103" s="132" t="str">
        <f t="shared" ref="J103" si="946">IF(I103="","",IF($B$7="Menor valor",($E$4/$A$4)*($B103/I103),IF(I103&lt;=$B103,($E$4/$A$4)*(1-(($B103-I103)/$B103)),($E$4*60%/$A$4)*(1-2*((ABS($B103-I103))/$B103)))))</f>
        <v/>
      </c>
      <c r="K103" s="285"/>
      <c r="L103" s="132" t="str">
        <f t="shared" ref="L103" si="947">IF(K103="","",IF($B$7="Menor valor",($E$4/$A$4)*($B103/K103),IF(K103&lt;=$B103,($E$4/$A$4)*(1-(($B103-K103)/$B103)),($E$4*60%/$A$4)*(1-2*((ABS($B103-K103))/$B103)))))</f>
        <v/>
      </c>
      <c r="M103" s="285"/>
      <c r="N103" s="132" t="str">
        <f t="shared" ref="N103" si="948">IF(M103="","",IF($B$7="Menor valor",($E$4/$A$4)*($B103/M103),IF(M103&lt;=$B103,($E$4/$A$4)*(1-(($B103-M103)/$B103)),($E$4*60%/$A$4)*(1-2*((ABS($B103-M103))/$B103)))))</f>
        <v/>
      </c>
      <c r="O103" s="285"/>
      <c r="P103" s="132" t="str">
        <f t="shared" ref="P103" si="949">IF(O103="","",IF($B$7="Menor valor",($E$4/$A$4)*($B103/O103),IF(O103&lt;=$B103,($E$4/$A$4)*(1-(($B103-O103)/$B103)),($E$4*60%/$A$4)*(1-2*((ABS($B103-O103))/$B103)))))</f>
        <v/>
      </c>
      <c r="Q103" s="285"/>
      <c r="R103" s="132" t="str">
        <f t="shared" ref="R103" si="950">IF(Q103="","",IF($B$7="Menor valor",($E$4/$A$4)*($B103/Q103),IF(Q103&lt;=$B103,($E$4/$A$4)*(1-(($B103-Q103)/$B103)),($E$4*60%/$A$4)*(1-2*((ABS($B103-Q103))/$B103)))))</f>
        <v/>
      </c>
      <c r="S103" s="285"/>
      <c r="T103" s="132" t="str">
        <f t="shared" ref="T103" si="951">IF(S103="","",IF($B$7="Menor valor",($E$4/$A$4)*($B103/S103),IF(S103&lt;=$B103,($E$4/$A$4)*(1-(($B103-S103)/$B103)),($E$4*60%/$A$4)*(1-2*((ABS($B103-S103))/$B103)))))</f>
        <v/>
      </c>
      <c r="U103" s="285"/>
      <c r="V103" s="132" t="str">
        <f t="shared" ref="V103" si="952">IF(U103="","",IF($B$7="Menor valor",($E$4/$A$4)*($B103/U103),IF(U103&lt;=$B103,($E$4/$A$4)*(1-(($B103-U103)/$B103)),($E$4*60%/$A$4)*(1-2*((ABS($B103-U103))/$B103)))))</f>
        <v/>
      </c>
      <c r="W103" s="285"/>
      <c r="X103" s="132" t="str">
        <f t="shared" ref="X103" si="953">IF(W103="","",IF($B$7="Menor valor",($E$4/$A$4)*($B103/W103),IF(W103&lt;=$B103,($E$4/$A$4)*(1-(($B103-W103)/$B103)),($E$4*60%/$A$4)*(1-2*((ABS($B103-W103))/$B103)))))</f>
        <v/>
      </c>
      <c r="Y103" s="285"/>
      <c r="Z103" s="132" t="str">
        <f t="shared" ref="Z103" si="954">IF(Y103="","",IF($B$7="Menor valor",($E$4/$A$4)*($B103/Y103),IF(Y103&lt;=$B103,($E$4/$A$4)*(1-(($B103-Y103)/$B103)),($E$4*60%/$A$4)*(1-2*((ABS($B103-Y103))/$B103)))))</f>
        <v/>
      </c>
      <c r="AA103" s="129">
        <v>1</v>
      </c>
    </row>
    <row r="104" spans="1:27" s="129" customFormat="1" ht="21" customHeight="1">
      <c r="A104" s="204" t="str">
        <f>+'Presupuesto Consolidado'!A121</f>
        <v>3.2.16</v>
      </c>
      <c r="B104" s="130">
        <f t="shared" ref="B104:B135" si="955">IF($B$7="Menor valor"=3,MIN(C104,E104,G104,I104,K104,M104,O104,Q104,S104,U104,W104,Y104),IF($B$7="Media aritmética alta",(MAX(C104,E104,G104,I104,K104,M104,O104,Q104,S104,U104,W104,Y104)+AVERAGE(C104,E104,G104,I104,K104,M104,O104,Q104,S104,U104,W104,Y104))/2,AVERAGE(C104,E104,G104,I104,K104,M104,O104,Q104,S104,U104,W104,Y104)))</f>
        <v>250122</v>
      </c>
      <c r="C104" s="131">
        <f>IF($C$7="Habilitado",ROUND('Presupuesto Consolidado'!E121,2),"")</f>
        <v>250122</v>
      </c>
      <c r="D104" s="132">
        <f t="shared" si="644"/>
        <v>0.78125</v>
      </c>
      <c r="E104" s="131" t="str">
        <f>IF($E$7="Habilitado",ROUND('Presupuesto Consolidado'!L121,2),"")</f>
        <v/>
      </c>
      <c r="F104" s="132" t="str">
        <f t="shared" si="644"/>
        <v/>
      </c>
      <c r="G104" s="285"/>
      <c r="H104" s="132" t="str">
        <f t="shared" ref="H104" si="956">IF(G104="","",IF($B$7="Menor valor",($E$4/$A$4)*($B104/G104),IF(G104&lt;=$B104,($E$4/$A$4)*(1-(($B104-G104)/$B104)),($E$4*60%/$A$4)*(1-2*((ABS($B104-G104))/$B104)))))</f>
        <v/>
      </c>
      <c r="I104" s="285"/>
      <c r="J104" s="132" t="str">
        <f t="shared" ref="J104" si="957">IF(I104="","",IF($B$7="Menor valor",($E$4/$A$4)*($B104/I104),IF(I104&lt;=$B104,($E$4/$A$4)*(1-(($B104-I104)/$B104)),($E$4*60%/$A$4)*(1-2*((ABS($B104-I104))/$B104)))))</f>
        <v/>
      </c>
      <c r="K104" s="285"/>
      <c r="L104" s="132" t="str">
        <f t="shared" ref="L104" si="958">IF(K104="","",IF($B$7="Menor valor",($E$4/$A$4)*($B104/K104),IF(K104&lt;=$B104,($E$4/$A$4)*(1-(($B104-K104)/$B104)),($E$4*60%/$A$4)*(1-2*((ABS($B104-K104))/$B104)))))</f>
        <v/>
      </c>
      <c r="M104" s="285"/>
      <c r="N104" s="132" t="str">
        <f t="shared" ref="N104" si="959">IF(M104="","",IF($B$7="Menor valor",($E$4/$A$4)*($B104/M104),IF(M104&lt;=$B104,($E$4/$A$4)*(1-(($B104-M104)/$B104)),($E$4*60%/$A$4)*(1-2*((ABS($B104-M104))/$B104)))))</f>
        <v/>
      </c>
      <c r="O104" s="285"/>
      <c r="P104" s="132" t="str">
        <f t="shared" ref="P104" si="960">IF(O104="","",IF($B$7="Menor valor",($E$4/$A$4)*($B104/O104),IF(O104&lt;=$B104,($E$4/$A$4)*(1-(($B104-O104)/$B104)),($E$4*60%/$A$4)*(1-2*((ABS($B104-O104))/$B104)))))</f>
        <v/>
      </c>
      <c r="Q104" s="285"/>
      <c r="R104" s="132" t="str">
        <f t="shared" ref="R104" si="961">IF(Q104="","",IF($B$7="Menor valor",($E$4/$A$4)*($B104/Q104),IF(Q104&lt;=$B104,($E$4/$A$4)*(1-(($B104-Q104)/$B104)),($E$4*60%/$A$4)*(1-2*((ABS($B104-Q104))/$B104)))))</f>
        <v/>
      </c>
      <c r="S104" s="285"/>
      <c r="T104" s="132" t="str">
        <f t="shared" ref="T104" si="962">IF(S104="","",IF($B$7="Menor valor",($E$4/$A$4)*($B104/S104),IF(S104&lt;=$B104,($E$4/$A$4)*(1-(($B104-S104)/$B104)),($E$4*60%/$A$4)*(1-2*((ABS($B104-S104))/$B104)))))</f>
        <v/>
      </c>
      <c r="U104" s="285"/>
      <c r="V104" s="132" t="str">
        <f t="shared" ref="V104" si="963">IF(U104="","",IF($B$7="Menor valor",($E$4/$A$4)*($B104/U104),IF(U104&lt;=$B104,($E$4/$A$4)*(1-(($B104-U104)/$B104)),($E$4*60%/$A$4)*(1-2*((ABS($B104-U104))/$B104)))))</f>
        <v/>
      </c>
      <c r="W104" s="285"/>
      <c r="X104" s="132" t="str">
        <f t="shared" ref="X104" si="964">IF(W104="","",IF($B$7="Menor valor",($E$4/$A$4)*($B104/W104),IF(W104&lt;=$B104,($E$4/$A$4)*(1-(($B104-W104)/$B104)),($E$4*60%/$A$4)*(1-2*((ABS($B104-W104))/$B104)))))</f>
        <v/>
      </c>
      <c r="Y104" s="285"/>
      <c r="Z104" s="132" t="str">
        <f t="shared" ref="Z104" si="965">IF(Y104="","",IF($B$7="Menor valor",($E$4/$A$4)*($B104/Y104),IF(Y104&lt;=$B104,($E$4/$A$4)*(1-(($B104-Y104)/$B104)),($E$4*60%/$A$4)*(1-2*((ABS($B104-Y104))/$B104)))))</f>
        <v/>
      </c>
      <c r="AA104" s="129">
        <v>1</v>
      </c>
    </row>
    <row r="105" spans="1:27" s="129" customFormat="1" ht="21" customHeight="1">
      <c r="A105" s="204" t="str">
        <f>+'Presupuesto Consolidado'!A122</f>
        <v>3.2.17</v>
      </c>
      <c r="B105" s="130">
        <f t="shared" si="955"/>
        <v>519918</v>
      </c>
      <c r="C105" s="131">
        <f>IF($C$7="Habilitado",ROUND('Presupuesto Consolidado'!E122,2),"")</f>
        <v>519918</v>
      </c>
      <c r="D105" s="132">
        <f t="shared" si="644"/>
        <v>0.78125</v>
      </c>
      <c r="E105" s="131" t="str">
        <f>IF($E$7="Habilitado",ROUND('Presupuesto Consolidado'!L122,2),"")</f>
        <v/>
      </c>
      <c r="F105" s="132" t="str">
        <f t="shared" si="644"/>
        <v/>
      </c>
      <c r="G105" s="285"/>
      <c r="H105" s="132" t="str">
        <f t="shared" ref="H105" si="966">IF(G105="","",IF($B$7="Menor valor",($E$4/$A$4)*($B105/G105),IF(G105&lt;=$B105,($E$4/$A$4)*(1-(($B105-G105)/$B105)),($E$4*60%/$A$4)*(1-2*((ABS($B105-G105))/$B105)))))</f>
        <v/>
      </c>
      <c r="I105" s="285"/>
      <c r="J105" s="132" t="str">
        <f t="shared" ref="J105" si="967">IF(I105="","",IF($B$7="Menor valor",($E$4/$A$4)*($B105/I105),IF(I105&lt;=$B105,($E$4/$A$4)*(1-(($B105-I105)/$B105)),($E$4*60%/$A$4)*(1-2*((ABS($B105-I105))/$B105)))))</f>
        <v/>
      </c>
      <c r="K105" s="285"/>
      <c r="L105" s="132" t="str">
        <f t="shared" ref="L105" si="968">IF(K105="","",IF($B$7="Menor valor",($E$4/$A$4)*($B105/K105),IF(K105&lt;=$B105,($E$4/$A$4)*(1-(($B105-K105)/$B105)),($E$4*60%/$A$4)*(1-2*((ABS($B105-K105))/$B105)))))</f>
        <v/>
      </c>
      <c r="M105" s="285"/>
      <c r="N105" s="132" t="str">
        <f t="shared" ref="N105" si="969">IF(M105="","",IF($B$7="Menor valor",($E$4/$A$4)*($B105/M105),IF(M105&lt;=$B105,($E$4/$A$4)*(1-(($B105-M105)/$B105)),($E$4*60%/$A$4)*(1-2*((ABS($B105-M105))/$B105)))))</f>
        <v/>
      </c>
      <c r="O105" s="285"/>
      <c r="P105" s="132" t="str">
        <f t="shared" ref="P105" si="970">IF(O105="","",IF($B$7="Menor valor",($E$4/$A$4)*($B105/O105),IF(O105&lt;=$B105,($E$4/$A$4)*(1-(($B105-O105)/$B105)),($E$4*60%/$A$4)*(1-2*((ABS($B105-O105))/$B105)))))</f>
        <v/>
      </c>
      <c r="Q105" s="285"/>
      <c r="R105" s="132" t="str">
        <f t="shared" ref="R105" si="971">IF(Q105="","",IF($B$7="Menor valor",($E$4/$A$4)*($B105/Q105),IF(Q105&lt;=$B105,($E$4/$A$4)*(1-(($B105-Q105)/$B105)),($E$4*60%/$A$4)*(1-2*((ABS($B105-Q105))/$B105)))))</f>
        <v/>
      </c>
      <c r="S105" s="285"/>
      <c r="T105" s="132" t="str">
        <f t="shared" ref="T105" si="972">IF(S105="","",IF($B$7="Menor valor",($E$4/$A$4)*($B105/S105),IF(S105&lt;=$B105,($E$4/$A$4)*(1-(($B105-S105)/$B105)),($E$4*60%/$A$4)*(1-2*((ABS($B105-S105))/$B105)))))</f>
        <v/>
      </c>
      <c r="U105" s="285"/>
      <c r="V105" s="132" t="str">
        <f t="shared" ref="V105" si="973">IF(U105="","",IF($B$7="Menor valor",($E$4/$A$4)*($B105/U105),IF(U105&lt;=$B105,($E$4/$A$4)*(1-(($B105-U105)/$B105)),($E$4*60%/$A$4)*(1-2*((ABS($B105-U105))/$B105)))))</f>
        <v/>
      </c>
      <c r="W105" s="285"/>
      <c r="X105" s="132" t="str">
        <f t="shared" ref="X105" si="974">IF(W105="","",IF($B$7="Menor valor",($E$4/$A$4)*($B105/W105),IF(W105&lt;=$B105,($E$4/$A$4)*(1-(($B105-W105)/$B105)),($E$4*60%/$A$4)*(1-2*((ABS($B105-W105))/$B105)))))</f>
        <v/>
      </c>
      <c r="Y105" s="285"/>
      <c r="Z105" s="132" t="str">
        <f t="shared" ref="Z105" si="975">IF(Y105="","",IF($B$7="Menor valor",($E$4/$A$4)*($B105/Y105),IF(Y105&lt;=$B105,($E$4/$A$4)*(1-(($B105-Y105)/$B105)),($E$4*60%/$A$4)*(1-2*((ABS($B105-Y105))/$B105)))))</f>
        <v/>
      </c>
      <c r="AA105" s="129">
        <v>1</v>
      </c>
    </row>
    <row r="106" spans="1:27" s="129" customFormat="1" ht="21" customHeight="1">
      <c r="A106" s="204" t="str">
        <f>+'Presupuesto Consolidado'!A123</f>
        <v>3.2.18</v>
      </c>
      <c r="B106" s="130">
        <f t="shared" si="955"/>
        <v>622102</v>
      </c>
      <c r="C106" s="131">
        <f>IF($C$7="Habilitado",ROUND('Presupuesto Consolidado'!E123,2),"")</f>
        <v>622102</v>
      </c>
      <c r="D106" s="132">
        <f t="shared" si="644"/>
        <v>0.78125</v>
      </c>
      <c r="E106" s="131" t="str">
        <f>IF($E$7="Habilitado",ROUND('Presupuesto Consolidado'!L123,2),"")</f>
        <v/>
      </c>
      <c r="F106" s="132" t="str">
        <f t="shared" si="644"/>
        <v/>
      </c>
      <c r="G106" s="285"/>
      <c r="H106" s="132" t="str">
        <f t="shared" ref="H106" si="976">IF(G106="","",IF($B$7="Menor valor",($E$4/$A$4)*($B106/G106),IF(G106&lt;=$B106,($E$4/$A$4)*(1-(($B106-G106)/$B106)),($E$4*60%/$A$4)*(1-2*((ABS($B106-G106))/$B106)))))</f>
        <v/>
      </c>
      <c r="I106" s="285"/>
      <c r="J106" s="132" t="str">
        <f t="shared" ref="J106" si="977">IF(I106="","",IF($B$7="Menor valor",($E$4/$A$4)*($B106/I106),IF(I106&lt;=$B106,($E$4/$A$4)*(1-(($B106-I106)/$B106)),($E$4*60%/$A$4)*(1-2*((ABS($B106-I106))/$B106)))))</f>
        <v/>
      </c>
      <c r="K106" s="285"/>
      <c r="L106" s="132" t="str">
        <f t="shared" ref="L106" si="978">IF(K106="","",IF($B$7="Menor valor",($E$4/$A$4)*($B106/K106),IF(K106&lt;=$B106,($E$4/$A$4)*(1-(($B106-K106)/$B106)),($E$4*60%/$A$4)*(1-2*((ABS($B106-K106))/$B106)))))</f>
        <v/>
      </c>
      <c r="M106" s="285"/>
      <c r="N106" s="132" t="str">
        <f t="shared" ref="N106" si="979">IF(M106="","",IF($B$7="Menor valor",($E$4/$A$4)*($B106/M106),IF(M106&lt;=$B106,($E$4/$A$4)*(1-(($B106-M106)/$B106)),($E$4*60%/$A$4)*(1-2*((ABS($B106-M106))/$B106)))))</f>
        <v/>
      </c>
      <c r="O106" s="285"/>
      <c r="P106" s="132" t="str">
        <f t="shared" ref="P106" si="980">IF(O106="","",IF($B$7="Menor valor",($E$4/$A$4)*($B106/O106),IF(O106&lt;=$B106,($E$4/$A$4)*(1-(($B106-O106)/$B106)),($E$4*60%/$A$4)*(1-2*((ABS($B106-O106))/$B106)))))</f>
        <v/>
      </c>
      <c r="Q106" s="285"/>
      <c r="R106" s="132" t="str">
        <f t="shared" ref="R106" si="981">IF(Q106="","",IF($B$7="Menor valor",($E$4/$A$4)*($B106/Q106),IF(Q106&lt;=$B106,($E$4/$A$4)*(1-(($B106-Q106)/$B106)),($E$4*60%/$A$4)*(1-2*((ABS($B106-Q106))/$B106)))))</f>
        <v/>
      </c>
      <c r="S106" s="285"/>
      <c r="T106" s="132" t="str">
        <f t="shared" ref="T106" si="982">IF(S106="","",IF($B$7="Menor valor",($E$4/$A$4)*($B106/S106),IF(S106&lt;=$B106,($E$4/$A$4)*(1-(($B106-S106)/$B106)),($E$4*60%/$A$4)*(1-2*((ABS($B106-S106))/$B106)))))</f>
        <v/>
      </c>
      <c r="U106" s="285"/>
      <c r="V106" s="132" t="str">
        <f t="shared" ref="V106" si="983">IF(U106="","",IF($B$7="Menor valor",($E$4/$A$4)*($B106/U106),IF(U106&lt;=$B106,($E$4/$A$4)*(1-(($B106-U106)/$B106)),($E$4*60%/$A$4)*(1-2*((ABS($B106-U106))/$B106)))))</f>
        <v/>
      </c>
      <c r="W106" s="285"/>
      <c r="X106" s="132" t="str">
        <f t="shared" ref="X106" si="984">IF(W106="","",IF($B$7="Menor valor",($E$4/$A$4)*($B106/W106),IF(W106&lt;=$B106,($E$4/$A$4)*(1-(($B106-W106)/$B106)),($E$4*60%/$A$4)*(1-2*((ABS($B106-W106))/$B106)))))</f>
        <v/>
      </c>
      <c r="Y106" s="285"/>
      <c r="Z106" s="132" t="str">
        <f t="shared" ref="Z106" si="985">IF(Y106="","",IF($B$7="Menor valor",($E$4/$A$4)*($B106/Y106),IF(Y106&lt;=$B106,($E$4/$A$4)*(1-(($B106-Y106)/$B106)),($E$4*60%/$A$4)*(1-2*((ABS($B106-Y106))/$B106)))))</f>
        <v/>
      </c>
      <c r="AA106" s="129">
        <v>1</v>
      </c>
    </row>
    <row r="107" spans="1:27" s="129" customFormat="1" ht="21" customHeight="1">
      <c r="A107" s="204" t="str">
        <f>+'Presupuesto Consolidado'!A124</f>
        <v>3.2.19</v>
      </c>
      <c r="B107" s="130">
        <f t="shared" si="955"/>
        <v>650258</v>
      </c>
      <c r="C107" s="131">
        <f>IF($C$7="Habilitado",ROUND('Presupuesto Consolidado'!E124,2),"")</f>
        <v>650258</v>
      </c>
      <c r="D107" s="132">
        <f t="shared" si="644"/>
        <v>0.78125</v>
      </c>
      <c r="E107" s="131" t="str">
        <f>IF($E$7="Habilitado",ROUND('Presupuesto Consolidado'!L124,2),"")</f>
        <v/>
      </c>
      <c r="F107" s="132" t="str">
        <f t="shared" si="644"/>
        <v/>
      </c>
      <c r="G107" s="285"/>
      <c r="H107" s="132" t="str">
        <f t="shared" ref="H107" si="986">IF(G107="","",IF($B$7="Menor valor",($E$4/$A$4)*($B107/G107),IF(G107&lt;=$B107,($E$4/$A$4)*(1-(($B107-G107)/$B107)),($E$4*60%/$A$4)*(1-2*((ABS($B107-G107))/$B107)))))</f>
        <v/>
      </c>
      <c r="I107" s="285"/>
      <c r="J107" s="132" t="str">
        <f t="shared" ref="J107" si="987">IF(I107="","",IF($B$7="Menor valor",($E$4/$A$4)*($B107/I107),IF(I107&lt;=$B107,($E$4/$A$4)*(1-(($B107-I107)/$B107)),($E$4*60%/$A$4)*(1-2*((ABS($B107-I107))/$B107)))))</f>
        <v/>
      </c>
      <c r="K107" s="285"/>
      <c r="L107" s="132" t="str">
        <f t="shared" ref="L107" si="988">IF(K107="","",IF($B$7="Menor valor",($E$4/$A$4)*($B107/K107),IF(K107&lt;=$B107,($E$4/$A$4)*(1-(($B107-K107)/$B107)),($E$4*60%/$A$4)*(1-2*((ABS($B107-K107))/$B107)))))</f>
        <v/>
      </c>
      <c r="M107" s="285"/>
      <c r="N107" s="132" t="str">
        <f t="shared" ref="N107" si="989">IF(M107="","",IF($B$7="Menor valor",($E$4/$A$4)*($B107/M107),IF(M107&lt;=$B107,($E$4/$A$4)*(1-(($B107-M107)/$B107)),($E$4*60%/$A$4)*(1-2*((ABS($B107-M107))/$B107)))))</f>
        <v/>
      </c>
      <c r="O107" s="285"/>
      <c r="P107" s="132" t="str">
        <f t="shared" ref="P107" si="990">IF(O107="","",IF($B$7="Menor valor",($E$4/$A$4)*($B107/O107),IF(O107&lt;=$B107,($E$4/$A$4)*(1-(($B107-O107)/$B107)),($E$4*60%/$A$4)*(1-2*((ABS($B107-O107))/$B107)))))</f>
        <v/>
      </c>
      <c r="Q107" s="285"/>
      <c r="R107" s="132" t="str">
        <f t="shared" ref="R107" si="991">IF(Q107="","",IF($B$7="Menor valor",($E$4/$A$4)*($B107/Q107),IF(Q107&lt;=$B107,($E$4/$A$4)*(1-(($B107-Q107)/$B107)),($E$4*60%/$A$4)*(1-2*((ABS($B107-Q107))/$B107)))))</f>
        <v/>
      </c>
      <c r="S107" s="285"/>
      <c r="T107" s="132" t="str">
        <f t="shared" ref="T107" si="992">IF(S107="","",IF($B$7="Menor valor",($E$4/$A$4)*($B107/S107),IF(S107&lt;=$B107,($E$4/$A$4)*(1-(($B107-S107)/$B107)),($E$4*60%/$A$4)*(1-2*((ABS($B107-S107))/$B107)))))</f>
        <v/>
      </c>
      <c r="U107" s="285"/>
      <c r="V107" s="132" t="str">
        <f t="shared" ref="V107" si="993">IF(U107="","",IF($B$7="Menor valor",($E$4/$A$4)*($B107/U107),IF(U107&lt;=$B107,($E$4/$A$4)*(1-(($B107-U107)/$B107)),($E$4*60%/$A$4)*(1-2*((ABS($B107-U107))/$B107)))))</f>
        <v/>
      </c>
      <c r="W107" s="285"/>
      <c r="X107" s="132" t="str">
        <f t="shared" ref="X107" si="994">IF(W107="","",IF($B$7="Menor valor",($E$4/$A$4)*($B107/W107),IF(W107&lt;=$B107,($E$4/$A$4)*(1-(($B107-W107)/$B107)),($E$4*60%/$A$4)*(1-2*((ABS($B107-W107))/$B107)))))</f>
        <v/>
      </c>
      <c r="Y107" s="285"/>
      <c r="Z107" s="132" t="str">
        <f t="shared" ref="Z107" si="995">IF(Y107="","",IF($B$7="Menor valor",($E$4/$A$4)*($B107/Y107),IF(Y107&lt;=$B107,($E$4/$A$4)*(1-(($B107-Y107)/$B107)),($E$4*60%/$A$4)*(1-2*((ABS($B107-Y107))/$B107)))))</f>
        <v/>
      </c>
      <c r="AA107" s="129">
        <v>1</v>
      </c>
    </row>
    <row r="108" spans="1:27" s="129" customFormat="1" ht="21" customHeight="1">
      <c r="A108" s="204" t="str">
        <f>+'Presupuesto Consolidado'!A125</f>
        <v>3.2.20</v>
      </c>
      <c r="B108" s="130">
        <f t="shared" si="955"/>
        <v>36836</v>
      </c>
      <c r="C108" s="131">
        <f>IF($C$7="Habilitado",ROUND('Presupuesto Consolidado'!E125,2),"")</f>
        <v>36836</v>
      </c>
      <c r="D108" s="132">
        <f t="shared" si="644"/>
        <v>0.78125</v>
      </c>
      <c r="E108" s="131" t="str">
        <f>IF($E$7="Habilitado",ROUND('Presupuesto Consolidado'!L125,2),"")</f>
        <v/>
      </c>
      <c r="F108" s="132" t="str">
        <f t="shared" si="644"/>
        <v/>
      </c>
      <c r="G108" s="285"/>
      <c r="H108" s="132" t="str">
        <f t="shared" ref="H108" si="996">IF(G108="","",IF($B$7="Menor valor",($E$4/$A$4)*($B108/G108),IF(G108&lt;=$B108,($E$4/$A$4)*(1-(($B108-G108)/$B108)),($E$4*60%/$A$4)*(1-2*((ABS($B108-G108))/$B108)))))</f>
        <v/>
      </c>
      <c r="I108" s="285"/>
      <c r="J108" s="132" t="str">
        <f t="shared" ref="J108" si="997">IF(I108="","",IF($B$7="Menor valor",($E$4/$A$4)*($B108/I108),IF(I108&lt;=$B108,($E$4/$A$4)*(1-(($B108-I108)/$B108)),($E$4*60%/$A$4)*(1-2*((ABS($B108-I108))/$B108)))))</f>
        <v/>
      </c>
      <c r="K108" s="285"/>
      <c r="L108" s="132" t="str">
        <f t="shared" ref="L108" si="998">IF(K108="","",IF($B$7="Menor valor",($E$4/$A$4)*($B108/K108),IF(K108&lt;=$B108,($E$4/$A$4)*(1-(($B108-K108)/$B108)),($E$4*60%/$A$4)*(1-2*((ABS($B108-K108))/$B108)))))</f>
        <v/>
      </c>
      <c r="M108" s="285"/>
      <c r="N108" s="132" t="str">
        <f t="shared" ref="N108" si="999">IF(M108="","",IF($B$7="Menor valor",($E$4/$A$4)*($B108/M108),IF(M108&lt;=$B108,($E$4/$A$4)*(1-(($B108-M108)/$B108)),($E$4*60%/$A$4)*(1-2*((ABS($B108-M108))/$B108)))))</f>
        <v/>
      </c>
      <c r="O108" s="285"/>
      <c r="P108" s="132" t="str">
        <f t="shared" ref="P108" si="1000">IF(O108="","",IF($B$7="Menor valor",($E$4/$A$4)*($B108/O108),IF(O108&lt;=$B108,($E$4/$A$4)*(1-(($B108-O108)/$B108)),($E$4*60%/$A$4)*(1-2*((ABS($B108-O108))/$B108)))))</f>
        <v/>
      </c>
      <c r="Q108" s="285"/>
      <c r="R108" s="132" t="str">
        <f t="shared" ref="R108" si="1001">IF(Q108="","",IF($B$7="Menor valor",($E$4/$A$4)*($B108/Q108),IF(Q108&lt;=$B108,($E$4/$A$4)*(1-(($B108-Q108)/$B108)),($E$4*60%/$A$4)*(1-2*((ABS($B108-Q108))/$B108)))))</f>
        <v/>
      </c>
      <c r="S108" s="285"/>
      <c r="T108" s="132" t="str">
        <f t="shared" ref="T108" si="1002">IF(S108="","",IF($B$7="Menor valor",($E$4/$A$4)*($B108/S108),IF(S108&lt;=$B108,($E$4/$A$4)*(1-(($B108-S108)/$B108)),($E$4*60%/$A$4)*(1-2*((ABS($B108-S108))/$B108)))))</f>
        <v/>
      </c>
      <c r="U108" s="285"/>
      <c r="V108" s="132" t="str">
        <f t="shared" ref="V108" si="1003">IF(U108="","",IF($B$7="Menor valor",($E$4/$A$4)*($B108/U108),IF(U108&lt;=$B108,($E$4/$A$4)*(1-(($B108-U108)/$B108)),($E$4*60%/$A$4)*(1-2*((ABS($B108-U108))/$B108)))))</f>
        <v/>
      </c>
      <c r="W108" s="285"/>
      <c r="X108" s="132" t="str">
        <f t="shared" ref="X108" si="1004">IF(W108="","",IF($B$7="Menor valor",($E$4/$A$4)*($B108/W108),IF(W108&lt;=$B108,($E$4/$A$4)*(1-(($B108-W108)/$B108)),($E$4*60%/$A$4)*(1-2*((ABS($B108-W108))/$B108)))))</f>
        <v/>
      </c>
      <c r="Y108" s="285"/>
      <c r="Z108" s="132" t="str">
        <f t="shared" ref="Z108" si="1005">IF(Y108="","",IF($B$7="Menor valor",($E$4/$A$4)*($B108/Y108),IF(Y108&lt;=$B108,($E$4/$A$4)*(1-(($B108-Y108)/$B108)),($E$4*60%/$A$4)*(1-2*((ABS($B108-Y108))/$B108)))))</f>
        <v/>
      </c>
      <c r="AA108" s="129">
        <v>1</v>
      </c>
    </row>
    <row r="109" spans="1:27" s="129" customFormat="1" ht="21" customHeight="1">
      <c r="A109" s="204" t="str">
        <f>+'Presupuesto Consolidado'!A126</f>
        <v>3.2.21</v>
      </c>
      <c r="B109" s="130">
        <f t="shared" si="955"/>
        <v>162599</v>
      </c>
      <c r="C109" s="131">
        <f>IF($C$7="Habilitado",ROUND('Presupuesto Consolidado'!E126,2),"")</f>
        <v>162599</v>
      </c>
      <c r="D109" s="132">
        <f t="shared" si="644"/>
        <v>0.78125</v>
      </c>
      <c r="E109" s="131" t="str">
        <f>IF($E$7="Habilitado",ROUND('Presupuesto Consolidado'!L126,2),"")</f>
        <v/>
      </c>
      <c r="F109" s="132" t="str">
        <f t="shared" si="644"/>
        <v/>
      </c>
      <c r="G109" s="285"/>
      <c r="H109" s="132" t="str">
        <f t="shared" ref="H109" si="1006">IF(G109="","",IF($B$7="Menor valor",($E$4/$A$4)*($B109/G109),IF(G109&lt;=$B109,($E$4/$A$4)*(1-(($B109-G109)/$B109)),($E$4*60%/$A$4)*(1-2*((ABS($B109-G109))/$B109)))))</f>
        <v/>
      </c>
      <c r="I109" s="285"/>
      <c r="J109" s="132" t="str">
        <f t="shared" ref="J109" si="1007">IF(I109="","",IF($B$7="Menor valor",($E$4/$A$4)*($B109/I109),IF(I109&lt;=$B109,($E$4/$A$4)*(1-(($B109-I109)/$B109)),($E$4*60%/$A$4)*(1-2*((ABS($B109-I109))/$B109)))))</f>
        <v/>
      </c>
      <c r="K109" s="285"/>
      <c r="L109" s="132" t="str">
        <f t="shared" ref="L109" si="1008">IF(K109="","",IF($B$7="Menor valor",($E$4/$A$4)*($B109/K109),IF(K109&lt;=$B109,($E$4/$A$4)*(1-(($B109-K109)/$B109)),($E$4*60%/$A$4)*(1-2*((ABS($B109-K109))/$B109)))))</f>
        <v/>
      </c>
      <c r="M109" s="285"/>
      <c r="N109" s="132" t="str">
        <f t="shared" ref="N109" si="1009">IF(M109="","",IF($B$7="Menor valor",($E$4/$A$4)*($B109/M109),IF(M109&lt;=$B109,($E$4/$A$4)*(1-(($B109-M109)/$B109)),($E$4*60%/$A$4)*(1-2*((ABS($B109-M109))/$B109)))))</f>
        <v/>
      </c>
      <c r="O109" s="285"/>
      <c r="P109" s="132" t="str">
        <f t="shared" ref="P109" si="1010">IF(O109="","",IF($B$7="Menor valor",($E$4/$A$4)*($B109/O109),IF(O109&lt;=$B109,($E$4/$A$4)*(1-(($B109-O109)/$B109)),($E$4*60%/$A$4)*(1-2*((ABS($B109-O109))/$B109)))))</f>
        <v/>
      </c>
      <c r="Q109" s="285"/>
      <c r="R109" s="132" t="str">
        <f t="shared" ref="R109" si="1011">IF(Q109="","",IF($B$7="Menor valor",($E$4/$A$4)*($B109/Q109),IF(Q109&lt;=$B109,($E$4/$A$4)*(1-(($B109-Q109)/$B109)),($E$4*60%/$A$4)*(1-2*((ABS($B109-Q109))/$B109)))))</f>
        <v/>
      </c>
      <c r="S109" s="285"/>
      <c r="T109" s="132" t="str">
        <f t="shared" ref="T109" si="1012">IF(S109="","",IF($B$7="Menor valor",($E$4/$A$4)*($B109/S109),IF(S109&lt;=$B109,($E$4/$A$4)*(1-(($B109-S109)/$B109)),($E$4*60%/$A$4)*(1-2*((ABS($B109-S109))/$B109)))))</f>
        <v/>
      </c>
      <c r="U109" s="285"/>
      <c r="V109" s="132" t="str">
        <f t="shared" ref="V109" si="1013">IF(U109="","",IF($B$7="Menor valor",($E$4/$A$4)*($B109/U109),IF(U109&lt;=$B109,($E$4/$A$4)*(1-(($B109-U109)/$B109)),($E$4*60%/$A$4)*(1-2*((ABS($B109-U109))/$B109)))))</f>
        <v/>
      </c>
      <c r="W109" s="285"/>
      <c r="X109" s="132" t="str">
        <f t="shared" ref="X109" si="1014">IF(W109="","",IF($B$7="Menor valor",($E$4/$A$4)*($B109/W109),IF(W109&lt;=$B109,($E$4/$A$4)*(1-(($B109-W109)/$B109)),($E$4*60%/$A$4)*(1-2*((ABS($B109-W109))/$B109)))))</f>
        <v/>
      </c>
      <c r="Y109" s="285"/>
      <c r="Z109" s="132" t="str">
        <f t="shared" ref="Z109" si="1015">IF(Y109="","",IF($B$7="Menor valor",($E$4/$A$4)*($B109/Y109),IF(Y109&lt;=$B109,($E$4/$A$4)*(1-(($B109-Y109)/$B109)),($E$4*60%/$A$4)*(1-2*((ABS($B109-Y109))/$B109)))))</f>
        <v/>
      </c>
      <c r="AA109" s="129">
        <v>1</v>
      </c>
    </row>
    <row r="110" spans="1:27" s="129" customFormat="1" ht="21" customHeight="1">
      <c r="A110" s="204" t="str">
        <f>+'Presupuesto Consolidado'!A128</f>
        <v>3.3.1</v>
      </c>
      <c r="B110" s="130">
        <f t="shared" si="955"/>
        <v>219068</v>
      </c>
      <c r="C110" s="131">
        <f>IF($C$7="Habilitado",ROUND('Presupuesto Consolidado'!E128,2),"")</f>
        <v>219068</v>
      </c>
      <c r="D110" s="132">
        <f t="shared" si="644"/>
        <v>0.78125</v>
      </c>
      <c r="E110" s="131" t="str">
        <f>IF($E$7="Habilitado",ROUND('Presupuesto Consolidado'!L128,2),"")</f>
        <v/>
      </c>
      <c r="F110" s="132" t="str">
        <f t="shared" si="644"/>
        <v/>
      </c>
      <c r="G110" s="285"/>
      <c r="H110" s="132" t="str">
        <f t="shared" ref="H110" si="1016">IF(G110="","",IF($B$7="Menor valor",($E$4/$A$4)*($B110/G110),IF(G110&lt;=$B110,($E$4/$A$4)*(1-(($B110-G110)/$B110)),($E$4*60%/$A$4)*(1-2*((ABS($B110-G110))/$B110)))))</f>
        <v/>
      </c>
      <c r="I110" s="285"/>
      <c r="J110" s="132" t="str">
        <f t="shared" ref="J110" si="1017">IF(I110="","",IF($B$7="Menor valor",($E$4/$A$4)*($B110/I110),IF(I110&lt;=$B110,($E$4/$A$4)*(1-(($B110-I110)/$B110)),($E$4*60%/$A$4)*(1-2*((ABS($B110-I110))/$B110)))))</f>
        <v/>
      </c>
      <c r="K110" s="285"/>
      <c r="L110" s="132" t="str">
        <f t="shared" ref="L110" si="1018">IF(K110="","",IF($B$7="Menor valor",($E$4/$A$4)*($B110/K110),IF(K110&lt;=$B110,($E$4/$A$4)*(1-(($B110-K110)/$B110)),($E$4*60%/$A$4)*(1-2*((ABS($B110-K110))/$B110)))))</f>
        <v/>
      </c>
      <c r="M110" s="285"/>
      <c r="N110" s="132" t="str">
        <f t="shared" ref="N110" si="1019">IF(M110="","",IF($B$7="Menor valor",($E$4/$A$4)*($B110/M110),IF(M110&lt;=$B110,($E$4/$A$4)*(1-(($B110-M110)/$B110)),($E$4*60%/$A$4)*(1-2*((ABS($B110-M110))/$B110)))))</f>
        <v/>
      </c>
      <c r="O110" s="285"/>
      <c r="P110" s="132" t="str">
        <f t="shared" ref="P110" si="1020">IF(O110="","",IF($B$7="Menor valor",($E$4/$A$4)*($B110/O110),IF(O110&lt;=$B110,($E$4/$A$4)*(1-(($B110-O110)/$B110)),($E$4*60%/$A$4)*(1-2*((ABS($B110-O110))/$B110)))))</f>
        <v/>
      </c>
      <c r="Q110" s="285"/>
      <c r="R110" s="132" t="str">
        <f t="shared" ref="R110" si="1021">IF(Q110="","",IF($B$7="Menor valor",($E$4/$A$4)*($B110/Q110),IF(Q110&lt;=$B110,($E$4/$A$4)*(1-(($B110-Q110)/$B110)),($E$4*60%/$A$4)*(1-2*((ABS($B110-Q110))/$B110)))))</f>
        <v/>
      </c>
      <c r="S110" s="285"/>
      <c r="T110" s="132" t="str">
        <f t="shared" ref="T110" si="1022">IF(S110="","",IF($B$7="Menor valor",($E$4/$A$4)*($B110/S110),IF(S110&lt;=$B110,($E$4/$A$4)*(1-(($B110-S110)/$B110)),($E$4*60%/$A$4)*(1-2*((ABS($B110-S110))/$B110)))))</f>
        <v/>
      </c>
      <c r="U110" s="285"/>
      <c r="V110" s="132" t="str">
        <f t="shared" ref="V110" si="1023">IF(U110="","",IF($B$7="Menor valor",($E$4/$A$4)*($B110/U110),IF(U110&lt;=$B110,($E$4/$A$4)*(1-(($B110-U110)/$B110)),($E$4*60%/$A$4)*(1-2*((ABS($B110-U110))/$B110)))))</f>
        <v/>
      </c>
      <c r="W110" s="285"/>
      <c r="X110" s="132" t="str">
        <f t="shared" ref="X110" si="1024">IF(W110="","",IF($B$7="Menor valor",($E$4/$A$4)*($B110/W110),IF(W110&lt;=$B110,($E$4/$A$4)*(1-(($B110-W110)/$B110)),($E$4*60%/$A$4)*(1-2*((ABS($B110-W110))/$B110)))))</f>
        <v/>
      </c>
      <c r="Y110" s="285"/>
      <c r="Z110" s="132" t="str">
        <f t="shared" ref="Z110" si="1025">IF(Y110="","",IF($B$7="Menor valor",($E$4/$A$4)*($B110/Y110),IF(Y110&lt;=$B110,($E$4/$A$4)*(1-(($B110-Y110)/$B110)),($E$4*60%/$A$4)*(1-2*((ABS($B110-Y110))/$B110)))))</f>
        <v/>
      </c>
      <c r="AA110" s="129">
        <v>1</v>
      </c>
    </row>
    <row r="111" spans="1:27" s="129" customFormat="1" ht="21" customHeight="1">
      <c r="A111" s="204" t="str">
        <f>+'Presupuesto Consolidado'!A131</f>
        <v>4.1.1</v>
      </c>
      <c r="B111" s="130">
        <f t="shared" si="955"/>
        <v>161433</v>
      </c>
      <c r="C111" s="131">
        <f>IF($C$7="Habilitado",ROUND('Presupuesto Consolidado'!E131,2),"")</f>
        <v>161433</v>
      </c>
      <c r="D111" s="132">
        <f t="shared" si="644"/>
        <v>0.78125</v>
      </c>
      <c r="E111" s="131" t="str">
        <f>IF($E$7="Habilitado",ROUND('Presupuesto Consolidado'!L131,2),"")</f>
        <v/>
      </c>
      <c r="F111" s="132" t="str">
        <f t="shared" si="644"/>
        <v/>
      </c>
      <c r="G111" s="285"/>
      <c r="H111" s="132" t="str">
        <f t="shared" ref="H111" si="1026">IF(G111="","",IF($B$7="Menor valor",($E$4/$A$4)*($B111/G111),IF(G111&lt;=$B111,($E$4/$A$4)*(1-(($B111-G111)/$B111)),($E$4*60%/$A$4)*(1-2*((ABS($B111-G111))/$B111)))))</f>
        <v/>
      </c>
      <c r="I111" s="285"/>
      <c r="J111" s="132" t="str">
        <f t="shared" ref="J111" si="1027">IF(I111="","",IF($B$7="Menor valor",($E$4/$A$4)*($B111/I111),IF(I111&lt;=$B111,($E$4/$A$4)*(1-(($B111-I111)/$B111)),($E$4*60%/$A$4)*(1-2*((ABS($B111-I111))/$B111)))))</f>
        <v/>
      </c>
      <c r="K111" s="285"/>
      <c r="L111" s="132" t="str">
        <f t="shared" ref="L111" si="1028">IF(K111="","",IF($B$7="Menor valor",($E$4/$A$4)*($B111/K111),IF(K111&lt;=$B111,($E$4/$A$4)*(1-(($B111-K111)/$B111)),($E$4*60%/$A$4)*(1-2*((ABS($B111-K111))/$B111)))))</f>
        <v/>
      </c>
      <c r="M111" s="285"/>
      <c r="N111" s="132" t="str">
        <f t="shared" ref="N111" si="1029">IF(M111="","",IF($B$7="Menor valor",($E$4/$A$4)*($B111/M111),IF(M111&lt;=$B111,($E$4/$A$4)*(1-(($B111-M111)/$B111)),($E$4*60%/$A$4)*(1-2*((ABS($B111-M111))/$B111)))))</f>
        <v/>
      </c>
      <c r="O111" s="285"/>
      <c r="P111" s="132" t="str">
        <f t="shared" ref="P111" si="1030">IF(O111="","",IF($B$7="Menor valor",($E$4/$A$4)*($B111/O111),IF(O111&lt;=$B111,($E$4/$A$4)*(1-(($B111-O111)/$B111)),($E$4*60%/$A$4)*(1-2*((ABS($B111-O111))/$B111)))))</f>
        <v/>
      </c>
      <c r="Q111" s="285"/>
      <c r="R111" s="132" t="str">
        <f t="shared" ref="R111" si="1031">IF(Q111="","",IF($B$7="Menor valor",($E$4/$A$4)*($B111/Q111),IF(Q111&lt;=$B111,($E$4/$A$4)*(1-(($B111-Q111)/$B111)),($E$4*60%/$A$4)*(1-2*((ABS($B111-Q111))/$B111)))))</f>
        <v/>
      </c>
      <c r="S111" s="285"/>
      <c r="T111" s="132" t="str">
        <f t="shared" ref="T111" si="1032">IF(S111="","",IF($B$7="Menor valor",($E$4/$A$4)*($B111/S111),IF(S111&lt;=$B111,($E$4/$A$4)*(1-(($B111-S111)/$B111)),($E$4*60%/$A$4)*(1-2*((ABS($B111-S111))/$B111)))))</f>
        <v/>
      </c>
      <c r="U111" s="285"/>
      <c r="V111" s="132" t="str">
        <f t="shared" ref="V111" si="1033">IF(U111="","",IF($B$7="Menor valor",($E$4/$A$4)*($B111/U111),IF(U111&lt;=$B111,($E$4/$A$4)*(1-(($B111-U111)/$B111)),($E$4*60%/$A$4)*(1-2*((ABS($B111-U111))/$B111)))))</f>
        <v/>
      </c>
      <c r="W111" s="285"/>
      <c r="X111" s="132" t="str">
        <f t="shared" ref="X111" si="1034">IF(W111="","",IF($B$7="Menor valor",($E$4/$A$4)*($B111/W111),IF(W111&lt;=$B111,($E$4/$A$4)*(1-(($B111-W111)/$B111)),($E$4*60%/$A$4)*(1-2*((ABS($B111-W111))/$B111)))))</f>
        <v/>
      </c>
      <c r="Y111" s="285"/>
      <c r="Z111" s="132" t="str">
        <f t="shared" ref="Z111" si="1035">IF(Y111="","",IF($B$7="Menor valor",($E$4/$A$4)*($B111/Y111),IF(Y111&lt;=$B111,($E$4/$A$4)*(1-(($B111-Y111)/$B111)),($E$4*60%/$A$4)*(1-2*((ABS($B111-Y111))/$B111)))))</f>
        <v/>
      </c>
      <c r="AA111" s="129">
        <v>1</v>
      </c>
    </row>
    <row r="112" spans="1:27" s="129" customFormat="1" ht="21" customHeight="1">
      <c r="A112" s="204" t="str">
        <f>+'Presupuesto Consolidado'!A132</f>
        <v>4.1.2</v>
      </c>
      <c r="B112" s="130">
        <f t="shared" si="955"/>
        <v>161433</v>
      </c>
      <c r="C112" s="131">
        <f>IF($C$7="Habilitado",ROUND('Presupuesto Consolidado'!E132,2),"")</f>
        <v>161433</v>
      </c>
      <c r="D112" s="132">
        <f t="shared" si="644"/>
        <v>0.78125</v>
      </c>
      <c r="E112" s="131" t="str">
        <f>IF($E$7="Habilitado",ROUND('Presupuesto Consolidado'!L132,2),"")</f>
        <v/>
      </c>
      <c r="F112" s="132" t="str">
        <f t="shared" si="644"/>
        <v/>
      </c>
      <c r="G112" s="285"/>
      <c r="H112" s="132" t="str">
        <f t="shared" ref="H112" si="1036">IF(G112="","",IF($B$7="Menor valor",($E$4/$A$4)*($B112/G112),IF(G112&lt;=$B112,($E$4/$A$4)*(1-(($B112-G112)/$B112)),($E$4*60%/$A$4)*(1-2*((ABS($B112-G112))/$B112)))))</f>
        <v/>
      </c>
      <c r="I112" s="285"/>
      <c r="J112" s="132" t="str">
        <f t="shared" ref="J112" si="1037">IF(I112="","",IF($B$7="Menor valor",($E$4/$A$4)*($B112/I112),IF(I112&lt;=$B112,($E$4/$A$4)*(1-(($B112-I112)/$B112)),($E$4*60%/$A$4)*(1-2*((ABS($B112-I112))/$B112)))))</f>
        <v/>
      </c>
      <c r="K112" s="285"/>
      <c r="L112" s="132" t="str">
        <f t="shared" ref="L112" si="1038">IF(K112="","",IF($B$7="Menor valor",($E$4/$A$4)*($B112/K112),IF(K112&lt;=$B112,($E$4/$A$4)*(1-(($B112-K112)/$B112)),($E$4*60%/$A$4)*(1-2*((ABS($B112-K112))/$B112)))))</f>
        <v/>
      </c>
      <c r="M112" s="285"/>
      <c r="N112" s="132" t="str">
        <f t="shared" ref="N112" si="1039">IF(M112="","",IF($B$7="Menor valor",($E$4/$A$4)*($B112/M112),IF(M112&lt;=$B112,($E$4/$A$4)*(1-(($B112-M112)/$B112)),($E$4*60%/$A$4)*(1-2*((ABS($B112-M112))/$B112)))))</f>
        <v/>
      </c>
      <c r="O112" s="285"/>
      <c r="P112" s="132" t="str">
        <f t="shared" ref="P112" si="1040">IF(O112="","",IF($B$7="Menor valor",($E$4/$A$4)*($B112/O112),IF(O112&lt;=$B112,($E$4/$A$4)*(1-(($B112-O112)/$B112)),($E$4*60%/$A$4)*(1-2*((ABS($B112-O112))/$B112)))))</f>
        <v/>
      </c>
      <c r="Q112" s="285"/>
      <c r="R112" s="132" t="str">
        <f t="shared" ref="R112" si="1041">IF(Q112="","",IF($B$7="Menor valor",($E$4/$A$4)*($B112/Q112),IF(Q112&lt;=$B112,($E$4/$A$4)*(1-(($B112-Q112)/$B112)),($E$4*60%/$A$4)*(1-2*((ABS($B112-Q112))/$B112)))))</f>
        <v/>
      </c>
      <c r="S112" s="285"/>
      <c r="T112" s="132" t="str">
        <f t="shared" ref="T112" si="1042">IF(S112="","",IF($B$7="Menor valor",($E$4/$A$4)*($B112/S112),IF(S112&lt;=$B112,($E$4/$A$4)*(1-(($B112-S112)/$B112)),($E$4*60%/$A$4)*(1-2*((ABS($B112-S112))/$B112)))))</f>
        <v/>
      </c>
      <c r="U112" s="285"/>
      <c r="V112" s="132" t="str">
        <f t="shared" ref="V112" si="1043">IF(U112="","",IF($B$7="Menor valor",($E$4/$A$4)*($B112/U112),IF(U112&lt;=$B112,($E$4/$A$4)*(1-(($B112-U112)/$B112)),($E$4*60%/$A$4)*(1-2*((ABS($B112-U112))/$B112)))))</f>
        <v/>
      </c>
      <c r="W112" s="285"/>
      <c r="X112" s="132" t="str">
        <f t="shared" ref="X112" si="1044">IF(W112="","",IF($B$7="Menor valor",($E$4/$A$4)*($B112/W112),IF(W112&lt;=$B112,($E$4/$A$4)*(1-(($B112-W112)/$B112)),($E$4*60%/$A$4)*(1-2*((ABS($B112-W112))/$B112)))))</f>
        <v/>
      </c>
      <c r="Y112" s="285"/>
      <c r="Z112" s="132" t="str">
        <f t="shared" ref="Z112" si="1045">IF(Y112="","",IF($B$7="Menor valor",($E$4/$A$4)*($B112/Y112),IF(Y112&lt;=$B112,($E$4/$A$4)*(1-(($B112-Y112)/$B112)),($E$4*60%/$A$4)*(1-2*((ABS($B112-Y112))/$B112)))))</f>
        <v/>
      </c>
      <c r="AA112" s="129">
        <v>1</v>
      </c>
    </row>
    <row r="113" spans="1:27" s="129" customFormat="1" ht="21" customHeight="1">
      <c r="A113" s="204" t="str">
        <f>+'Presupuesto Consolidado'!A134</f>
        <v>4.2.1</v>
      </c>
      <c r="B113" s="130">
        <f t="shared" si="955"/>
        <v>3597</v>
      </c>
      <c r="C113" s="131">
        <f>IF($C$7="Habilitado",ROUND('Presupuesto Consolidado'!E134,2),"")</f>
        <v>3597</v>
      </c>
      <c r="D113" s="132">
        <f t="shared" si="644"/>
        <v>0.78125</v>
      </c>
      <c r="E113" s="131" t="str">
        <f>IF($E$7="Habilitado",ROUND('Presupuesto Consolidado'!L134,2),"")</f>
        <v/>
      </c>
      <c r="F113" s="132" t="str">
        <f t="shared" si="644"/>
        <v/>
      </c>
      <c r="G113" s="285"/>
      <c r="H113" s="132" t="str">
        <f t="shared" ref="H113" si="1046">IF(G113="","",IF($B$7="Menor valor",($E$4/$A$4)*($B113/G113),IF(G113&lt;=$B113,($E$4/$A$4)*(1-(($B113-G113)/$B113)),($E$4*60%/$A$4)*(1-2*((ABS($B113-G113))/$B113)))))</f>
        <v/>
      </c>
      <c r="I113" s="285"/>
      <c r="J113" s="132" t="str">
        <f t="shared" ref="J113" si="1047">IF(I113="","",IF($B$7="Menor valor",($E$4/$A$4)*($B113/I113),IF(I113&lt;=$B113,($E$4/$A$4)*(1-(($B113-I113)/$B113)),($E$4*60%/$A$4)*(1-2*((ABS($B113-I113))/$B113)))))</f>
        <v/>
      </c>
      <c r="K113" s="285"/>
      <c r="L113" s="132" t="str">
        <f t="shared" ref="L113" si="1048">IF(K113="","",IF($B$7="Menor valor",($E$4/$A$4)*($B113/K113),IF(K113&lt;=$B113,($E$4/$A$4)*(1-(($B113-K113)/$B113)),($E$4*60%/$A$4)*(1-2*((ABS($B113-K113))/$B113)))))</f>
        <v/>
      </c>
      <c r="M113" s="285"/>
      <c r="N113" s="132" t="str">
        <f t="shared" ref="N113" si="1049">IF(M113="","",IF($B$7="Menor valor",($E$4/$A$4)*($B113/M113),IF(M113&lt;=$B113,($E$4/$A$4)*(1-(($B113-M113)/$B113)),($E$4*60%/$A$4)*(1-2*((ABS($B113-M113))/$B113)))))</f>
        <v/>
      </c>
      <c r="O113" s="285"/>
      <c r="P113" s="132" t="str">
        <f t="shared" ref="P113" si="1050">IF(O113="","",IF($B$7="Menor valor",($E$4/$A$4)*($B113/O113),IF(O113&lt;=$B113,($E$4/$A$4)*(1-(($B113-O113)/$B113)),($E$4*60%/$A$4)*(1-2*((ABS($B113-O113))/$B113)))))</f>
        <v/>
      </c>
      <c r="Q113" s="285"/>
      <c r="R113" s="132" t="str">
        <f t="shared" ref="R113" si="1051">IF(Q113="","",IF($B$7="Menor valor",($E$4/$A$4)*($B113/Q113),IF(Q113&lt;=$B113,($E$4/$A$4)*(1-(($B113-Q113)/$B113)),($E$4*60%/$A$4)*(1-2*((ABS($B113-Q113))/$B113)))))</f>
        <v/>
      </c>
      <c r="S113" s="285"/>
      <c r="T113" s="132" t="str">
        <f t="shared" ref="T113" si="1052">IF(S113="","",IF($B$7="Menor valor",($E$4/$A$4)*($B113/S113),IF(S113&lt;=$B113,($E$4/$A$4)*(1-(($B113-S113)/$B113)),($E$4*60%/$A$4)*(1-2*((ABS($B113-S113))/$B113)))))</f>
        <v/>
      </c>
      <c r="U113" s="285"/>
      <c r="V113" s="132" t="str">
        <f t="shared" ref="V113" si="1053">IF(U113="","",IF($B$7="Menor valor",($E$4/$A$4)*($B113/U113),IF(U113&lt;=$B113,($E$4/$A$4)*(1-(($B113-U113)/$B113)),($E$4*60%/$A$4)*(1-2*((ABS($B113-U113))/$B113)))))</f>
        <v/>
      </c>
      <c r="W113" s="285"/>
      <c r="X113" s="132" t="str">
        <f t="shared" ref="X113" si="1054">IF(W113="","",IF($B$7="Menor valor",($E$4/$A$4)*($B113/W113),IF(W113&lt;=$B113,($E$4/$A$4)*(1-(($B113-W113)/$B113)),($E$4*60%/$A$4)*(1-2*((ABS($B113-W113))/$B113)))))</f>
        <v/>
      </c>
      <c r="Y113" s="285"/>
      <c r="Z113" s="132" t="str">
        <f t="shared" ref="Z113" si="1055">IF(Y113="","",IF($B$7="Menor valor",($E$4/$A$4)*($B113/Y113),IF(Y113&lt;=$B113,($E$4/$A$4)*(1-(($B113-Y113)/$B113)),($E$4*60%/$A$4)*(1-2*((ABS($B113-Y113))/$B113)))))</f>
        <v/>
      </c>
      <c r="AA113" s="129">
        <v>1</v>
      </c>
    </row>
    <row r="114" spans="1:27" s="129" customFormat="1" ht="21" customHeight="1">
      <c r="A114" s="204" t="str">
        <f>+'Presupuesto Consolidado'!A135</f>
        <v>4.2.2</v>
      </c>
      <c r="B114" s="130">
        <f t="shared" si="955"/>
        <v>6352</v>
      </c>
      <c r="C114" s="131">
        <f>IF($C$7="Habilitado",ROUND('Presupuesto Consolidado'!E135,2),"")</f>
        <v>6352</v>
      </c>
      <c r="D114" s="132">
        <f t="shared" si="644"/>
        <v>0.78125</v>
      </c>
      <c r="E114" s="131" t="str">
        <f>IF($E$7="Habilitado",ROUND('Presupuesto Consolidado'!L135,2),"")</f>
        <v/>
      </c>
      <c r="F114" s="132" t="str">
        <f t="shared" si="644"/>
        <v/>
      </c>
      <c r="G114" s="285"/>
      <c r="H114" s="132" t="str">
        <f t="shared" ref="H114" si="1056">IF(G114="","",IF($B$7="Menor valor",($E$4/$A$4)*($B114/G114),IF(G114&lt;=$B114,($E$4/$A$4)*(1-(($B114-G114)/$B114)),($E$4*60%/$A$4)*(1-2*((ABS($B114-G114))/$B114)))))</f>
        <v/>
      </c>
      <c r="I114" s="285"/>
      <c r="J114" s="132" t="str">
        <f t="shared" ref="J114" si="1057">IF(I114="","",IF($B$7="Menor valor",($E$4/$A$4)*($B114/I114),IF(I114&lt;=$B114,($E$4/$A$4)*(1-(($B114-I114)/$B114)),($E$4*60%/$A$4)*(1-2*((ABS($B114-I114))/$B114)))))</f>
        <v/>
      </c>
      <c r="K114" s="285"/>
      <c r="L114" s="132" t="str">
        <f t="shared" ref="L114" si="1058">IF(K114="","",IF($B$7="Menor valor",($E$4/$A$4)*($B114/K114),IF(K114&lt;=$B114,($E$4/$A$4)*(1-(($B114-K114)/$B114)),($E$4*60%/$A$4)*(1-2*((ABS($B114-K114))/$B114)))))</f>
        <v/>
      </c>
      <c r="M114" s="285"/>
      <c r="N114" s="132" t="str">
        <f t="shared" ref="N114" si="1059">IF(M114="","",IF($B$7="Menor valor",($E$4/$A$4)*($B114/M114),IF(M114&lt;=$B114,($E$4/$A$4)*(1-(($B114-M114)/$B114)),($E$4*60%/$A$4)*(1-2*((ABS($B114-M114))/$B114)))))</f>
        <v/>
      </c>
      <c r="O114" s="285"/>
      <c r="P114" s="132" t="str">
        <f t="shared" ref="P114" si="1060">IF(O114="","",IF($B$7="Menor valor",($E$4/$A$4)*($B114/O114),IF(O114&lt;=$B114,($E$4/$A$4)*(1-(($B114-O114)/$B114)),($E$4*60%/$A$4)*(1-2*((ABS($B114-O114))/$B114)))))</f>
        <v/>
      </c>
      <c r="Q114" s="285"/>
      <c r="R114" s="132" t="str">
        <f t="shared" ref="R114" si="1061">IF(Q114="","",IF($B$7="Menor valor",($E$4/$A$4)*($B114/Q114),IF(Q114&lt;=$B114,($E$4/$A$4)*(1-(($B114-Q114)/$B114)),($E$4*60%/$A$4)*(1-2*((ABS($B114-Q114))/$B114)))))</f>
        <v/>
      </c>
      <c r="S114" s="285"/>
      <c r="T114" s="132" t="str">
        <f t="shared" ref="T114" si="1062">IF(S114="","",IF($B$7="Menor valor",($E$4/$A$4)*($B114/S114),IF(S114&lt;=$B114,($E$4/$A$4)*(1-(($B114-S114)/$B114)),($E$4*60%/$A$4)*(1-2*((ABS($B114-S114))/$B114)))))</f>
        <v/>
      </c>
      <c r="U114" s="285"/>
      <c r="V114" s="132" t="str">
        <f t="shared" ref="V114" si="1063">IF(U114="","",IF($B$7="Menor valor",($E$4/$A$4)*($B114/U114),IF(U114&lt;=$B114,($E$4/$A$4)*(1-(($B114-U114)/$B114)),($E$4*60%/$A$4)*(1-2*((ABS($B114-U114))/$B114)))))</f>
        <v/>
      </c>
      <c r="W114" s="285"/>
      <c r="X114" s="132" t="str">
        <f t="shared" ref="X114" si="1064">IF(W114="","",IF($B$7="Menor valor",($E$4/$A$4)*($B114/W114),IF(W114&lt;=$B114,($E$4/$A$4)*(1-(($B114-W114)/$B114)),($E$4*60%/$A$4)*(1-2*((ABS($B114-W114))/$B114)))))</f>
        <v/>
      </c>
      <c r="Y114" s="285"/>
      <c r="Z114" s="132" t="str">
        <f t="shared" ref="Z114" si="1065">IF(Y114="","",IF($B$7="Menor valor",($E$4/$A$4)*($B114/Y114),IF(Y114&lt;=$B114,($E$4/$A$4)*(1-(($B114-Y114)/$B114)),($E$4*60%/$A$4)*(1-2*((ABS($B114-Y114))/$B114)))))</f>
        <v/>
      </c>
      <c r="AA114" s="129">
        <v>1</v>
      </c>
    </row>
    <row r="115" spans="1:27" s="129" customFormat="1" ht="21" customHeight="1">
      <c r="A115" s="204" t="str">
        <f>+'Presupuesto Consolidado'!A136</f>
        <v>4.2.3</v>
      </c>
      <c r="B115" s="130">
        <f t="shared" si="955"/>
        <v>8948</v>
      </c>
      <c r="C115" s="131">
        <f>IF($C$7="Habilitado",ROUND('Presupuesto Consolidado'!E136,2),"")</f>
        <v>8948</v>
      </c>
      <c r="D115" s="132">
        <f t="shared" si="644"/>
        <v>0.78125</v>
      </c>
      <c r="E115" s="131" t="str">
        <f>IF($E$7="Habilitado",ROUND('Presupuesto Consolidado'!L136,2),"")</f>
        <v/>
      </c>
      <c r="F115" s="132" t="str">
        <f t="shared" si="644"/>
        <v/>
      </c>
      <c r="G115" s="285"/>
      <c r="H115" s="132" t="str">
        <f t="shared" ref="H115" si="1066">IF(G115="","",IF($B$7="Menor valor",($E$4/$A$4)*($B115/G115),IF(G115&lt;=$B115,($E$4/$A$4)*(1-(($B115-G115)/$B115)),($E$4*60%/$A$4)*(1-2*((ABS($B115-G115))/$B115)))))</f>
        <v/>
      </c>
      <c r="I115" s="285"/>
      <c r="J115" s="132" t="str">
        <f t="shared" ref="J115" si="1067">IF(I115="","",IF($B$7="Menor valor",($E$4/$A$4)*($B115/I115),IF(I115&lt;=$B115,($E$4/$A$4)*(1-(($B115-I115)/$B115)),($E$4*60%/$A$4)*(1-2*((ABS($B115-I115))/$B115)))))</f>
        <v/>
      </c>
      <c r="K115" s="285"/>
      <c r="L115" s="132" t="str">
        <f t="shared" ref="L115" si="1068">IF(K115="","",IF($B$7="Menor valor",($E$4/$A$4)*($B115/K115),IF(K115&lt;=$B115,($E$4/$A$4)*(1-(($B115-K115)/$B115)),($E$4*60%/$A$4)*(1-2*((ABS($B115-K115))/$B115)))))</f>
        <v/>
      </c>
      <c r="M115" s="285"/>
      <c r="N115" s="132" t="str">
        <f t="shared" ref="N115" si="1069">IF(M115="","",IF($B$7="Menor valor",($E$4/$A$4)*($B115/M115),IF(M115&lt;=$B115,($E$4/$A$4)*(1-(($B115-M115)/$B115)),($E$4*60%/$A$4)*(1-2*((ABS($B115-M115))/$B115)))))</f>
        <v/>
      </c>
      <c r="O115" s="285"/>
      <c r="P115" s="132" t="str">
        <f t="shared" ref="P115" si="1070">IF(O115="","",IF($B$7="Menor valor",($E$4/$A$4)*($B115/O115),IF(O115&lt;=$B115,($E$4/$A$4)*(1-(($B115-O115)/$B115)),($E$4*60%/$A$4)*(1-2*((ABS($B115-O115))/$B115)))))</f>
        <v/>
      </c>
      <c r="Q115" s="285"/>
      <c r="R115" s="132" t="str">
        <f t="shared" ref="R115" si="1071">IF(Q115="","",IF($B$7="Menor valor",($E$4/$A$4)*($B115/Q115),IF(Q115&lt;=$B115,($E$4/$A$4)*(1-(($B115-Q115)/$B115)),($E$4*60%/$A$4)*(1-2*((ABS($B115-Q115))/$B115)))))</f>
        <v/>
      </c>
      <c r="S115" s="285"/>
      <c r="T115" s="132" t="str">
        <f t="shared" ref="T115" si="1072">IF(S115="","",IF($B$7="Menor valor",($E$4/$A$4)*($B115/S115),IF(S115&lt;=$B115,($E$4/$A$4)*(1-(($B115-S115)/$B115)),($E$4*60%/$A$4)*(1-2*((ABS($B115-S115))/$B115)))))</f>
        <v/>
      </c>
      <c r="U115" s="285"/>
      <c r="V115" s="132" t="str">
        <f t="shared" ref="V115" si="1073">IF(U115="","",IF($B$7="Menor valor",($E$4/$A$4)*($B115/U115),IF(U115&lt;=$B115,($E$4/$A$4)*(1-(($B115-U115)/$B115)),($E$4*60%/$A$4)*(1-2*((ABS($B115-U115))/$B115)))))</f>
        <v/>
      </c>
      <c r="W115" s="285"/>
      <c r="X115" s="132" t="str">
        <f t="shared" ref="X115" si="1074">IF(W115="","",IF($B$7="Menor valor",($E$4/$A$4)*($B115/W115),IF(W115&lt;=$B115,($E$4/$A$4)*(1-(($B115-W115)/$B115)),($E$4*60%/$A$4)*(1-2*((ABS($B115-W115))/$B115)))))</f>
        <v/>
      </c>
      <c r="Y115" s="285"/>
      <c r="Z115" s="132" t="str">
        <f t="shared" ref="Z115" si="1075">IF(Y115="","",IF($B$7="Menor valor",($E$4/$A$4)*($B115/Y115),IF(Y115&lt;=$B115,($E$4/$A$4)*(1-(($B115-Y115)/$B115)),($E$4*60%/$A$4)*(1-2*((ABS($B115-Y115))/$B115)))))</f>
        <v/>
      </c>
      <c r="AA115" s="129">
        <v>1</v>
      </c>
    </row>
    <row r="116" spans="1:27" s="129" customFormat="1" ht="21" customHeight="1">
      <c r="A116" s="204" t="str">
        <f>+'Presupuesto Consolidado'!A137</f>
        <v>4.2.4</v>
      </c>
      <c r="B116" s="130">
        <f t="shared" si="955"/>
        <v>12968</v>
      </c>
      <c r="C116" s="131">
        <f>IF($C$7="Habilitado",ROUND('Presupuesto Consolidado'!E137,2),"")</f>
        <v>12968</v>
      </c>
      <c r="D116" s="132">
        <f t="shared" si="644"/>
        <v>0.78125</v>
      </c>
      <c r="E116" s="131" t="str">
        <f>IF($E$7="Habilitado",ROUND('Presupuesto Consolidado'!L137,2),"")</f>
        <v/>
      </c>
      <c r="F116" s="132" t="str">
        <f t="shared" si="644"/>
        <v/>
      </c>
      <c r="G116" s="285"/>
      <c r="H116" s="132" t="str">
        <f t="shared" ref="H116" si="1076">IF(G116="","",IF($B$7="Menor valor",($E$4/$A$4)*($B116/G116),IF(G116&lt;=$B116,($E$4/$A$4)*(1-(($B116-G116)/$B116)),($E$4*60%/$A$4)*(1-2*((ABS($B116-G116))/$B116)))))</f>
        <v/>
      </c>
      <c r="I116" s="285"/>
      <c r="J116" s="132" t="str">
        <f t="shared" ref="J116" si="1077">IF(I116="","",IF($B$7="Menor valor",($E$4/$A$4)*($B116/I116),IF(I116&lt;=$B116,($E$4/$A$4)*(1-(($B116-I116)/$B116)),($E$4*60%/$A$4)*(1-2*((ABS($B116-I116))/$B116)))))</f>
        <v/>
      </c>
      <c r="K116" s="285"/>
      <c r="L116" s="132" t="str">
        <f t="shared" ref="L116" si="1078">IF(K116="","",IF($B$7="Menor valor",($E$4/$A$4)*($B116/K116),IF(K116&lt;=$B116,($E$4/$A$4)*(1-(($B116-K116)/$B116)),($E$4*60%/$A$4)*(1-2*((ABS($B116-K116))/$B116)))))</f>
        <v/>
      </c>
      <c r="M116" s="285"/>
      <c r="N116" s="132" t="str">
        <f t="shared" ref="N116" si="1079">IF(M116="","",IF($B$7="Menor valor",($E$4/$A$4)*($B116/M116),IF(M116&lt;=$B116,($E$4/$A$4)*(1-(($B116-M116)/$B116)),($E$4*60%/$A$4)*(1-2*((ABS($B116-M116))/$B116)))))</f>
        <v/>
      </c>
      <c r="O116" s="285"/>
      <c r="P116" s="132" t="str">
        <f t="shared" ref="P116" si="1080">IF(O116="","",IF($B$7="Menor valor",($E$4/$A$4)*($B116/O116),IF(O116&lt;=$B116,($E$4/$A$4)*(1-(($B116-O116)/$B116)),($E$4*60%/$A$4)*(1-2*((ABS($B116-O116))/$B116)))))</f>
        <v/>
      </c>
      <c r="Q116" s="285"/>
      <c r="R116" s="132" t="str">
        <f t="shared" ref="R116" si="1081">IF(Q116="","",IF($B$7="Menor valor",($E$4/$A$4)*($B116/Q116),IF(Q116&lt;=$B116,($E$4/$A$4)*(1-(($B116-Q116)/$B116)),($E$4*60%/$A$4)*(1-2*((ABS($B116-Q116))/$B116)))))</f>
        <v/>
      </c>
      <c r="S116" s="285"/>
      <c r="T116" s="132" t="str">
        <f t="shared" ref="T116" si="1082">IF(S116="","",IF($B$7="Menor valor",($E$4/$A$4)*($B116/S116),IF(S116&lt;=$B116,($E$4/$A$4)*(1-(($B116-S116)/$B116)),($E$4*60%/$A$4)*(1-2*((ABS($B116-S116))/$B116)))))</f>
        <v/>
      </c>
      <c r="U116" s="285"/>
      <c r="V116" s="132" t="str">
        <f t="shared" ref="V116" si="1083">IF(U116="","",IF($B$7="Menor valor",($E$4/$A$4)*($B116/U116),IF(U116&lt;=$B116,($E$4/$A$4)*(1-(($B116-U116)/$B116)),($E$4*60%/$A$4)*(1-2*((ABS($B116-U116))/$B116)))))</f>
        <v/>
      </c>
      <c r="W116" s="285"/>
      <c r="X116" s="132" t="str">
        <f t="shared" ref="X116" si="1084">IF(W116="","",IF($B$7="Menor valor",($E$4/$A$4)*($B116/W116),IF(W116&lt;=$B116,($E$4/$A$4)*(1-(($B116-W116)/$B116)),($E$4*60%/$A$4)*(1-2*((ABS($B116-W116))/$B116)))))</f>
        <v/>
      </c>
      <c r="Y116" s="285"/>
      <c r="Z116" s="132" t="str">
        <f t="shared" ref="Z116" si="1085">IF(Y116="","",IF($B$7="Menor valor",($E$4/$A$4)*($B116/Y116),IF(Y116&lt;=$B116,($E$4/$A$4)*(1-(($B116-Y116)/$B116)),($E$4*60%/$A$4)*(1-2*((ABS($B116-Y116))/$B116)))))</f>
        <v/>
      </c>
      <c r="AA116" s="129">
        <v>1</v>
      </c>
    </row>
    <row r="117" spans="1:27" s="129" customFormat="1" ht="21" customHeight="1">
      <c r="A117" s="204" t="str">
        <f>+'Presupuesto Consolidado'!A138</f>
        <v>4.2.5</v>
      </c>
      <c r="B117" s="130">
        <f t="shared" si="955"/>
        <v>32630</v>
      </c>
      <c r="C117" s="131">
        <f>IF($C$7="Habilitado",ROUND('Presupuesto Consolidado'!E138,2),"")</f>
        <v>32630</v>
      </c>
      <c r="D117" s="132">
        <f t="shared" si="644"/>
        <v>0.78125</v>
      </c>
      <c r="E117" s="131" t="str">
        <f>IF($E$7="Habilitado",ROUND('Presupuesto Consolidado'!L138,2),"")</f>
        <v/>
      </c>
      <c r="F117" s="132" t="str">
        <f t="shared" si="644"/>
        <v/>
      </c>
      <c r="G117" s="285"/>
      <c r="H117" s="132" t="str">
        <f t="shared" ref="H117" si="1086">IF(G117="","",IF($B$7="Menor valor",($E$4/$A$4)*($B117/G117),IF(G117&lt;=$B117,($E$4/$A$4)*(1-(($B117-G117)/$B117)),($E$4*60%/$A$4)*(1-2*((ABS($B117-G117))/$B117)))))</f>
        <v/>
      </c>
      <c r="I117" s="285"/>
      <c r="J117" s="132" t="str">
        <f t="shared" ref="J117" si="1087">IF(I117="","",IF($B$7="Menor valor",($E$4/$A$4)*($B117/I117),IF(I117&lt;=$B117,($E$4/$A$4)*(1-(($B117-I117)/$B117)),($E$4*60%/$A$4)*(1-2*((ABS($B117-I117))/$B117)))))</f>
        <v/>
      </c>
      <c r="K117" s="285"/>
      <c r="L117" s="132" t="str">
        <f t="shared" ref="L117" si="1088">IF(K117="","",IF($B$7="Menor valor",($E$4/$A$4)*($B117/K117),IF(K117&lt;=$B117,($E$4/$A$4)*(1-(($B117-K117)/$B117)),($E$4*60%/$A$4)*(1-2*((ABS($B117-K117))/$B117)))))</f>
        <v/>
      </c>
      <c r="M117" s="285"/>
      <c r="N117" s="132" t="str">
        <f t="shared" ref="N117" si="1089">IF(M117="","",IF($B$7="Menor valor",($E$4/$A$4)*($B117/M117),IF(M117&lt;=$B117,($E$4/$A$4)*(1-(($B117-M117)/$B117)),($E$4*60%/$A$4)*(1-2*((ABS($B117-M117))/$B117)))))</f>
        <v/>
      </c>
      <c r="O117" s="285"/>
      <c r="P117" s="132" t="str">
        <f t="shared" ref="P117" si="1090">IF(O117="","",IF($B$7="Menor valor",($E$4/$A$4)*($B117/O117),IF(O117&lt;=$B117,($E$4/$A$4)*(1-(($B117-O117)/$B117)),($E$4*60%/$A$4)*(1-2*((ABS($B117-O117))/$B117)))))</f>
        <v/>
      </c>
      <c r="Q117" s="285"/>
      <c r="R117" s="132" t="str">
        <f t="shared" ref="R117" si="1091">IF(Q117="","",IF($B$7="Menor valor",($E$4/$A$4)*($B117/Q117),IF(Q117&lt;=$B117,($E$4/$A$4)*(1-(($B117-Q117)/$B117)),($E$4*60%/$A$4)*(1-2*((ABS($B117-Q117))/$B117)))))</f>
        <v/>
      </c>
      <c r="S117" s="285"/>
      <c r="T117" s="132" t="str">
        <f t="shared" ref="T117" si="1092">IF(S117="","",IF($B$7="Menor valor",($E$4/$A$4)*($B117/S117),IF(S117&lt;=$B117,($E$4/$A$4)*(1-(($B117-S117)/$B117)),($E$4*60%/$A$4)*(1-2*((ABS($B117-S117))/$B117)))))</f>
        <v/>
      </c>
      <c r="U117" s="285"/>
      <c r="V117" s="132" t="str">
        <f t="shared" ref="V117" si="1093">IF(U117="","",IF($B$7="Menor valor",($E$4/$A$4)*($B117/U117),IF(U117&lt;=$B117,($E$4/$A$4)*(1-(($B117-U117)/$B117)),($E$4*60%/$A$4)*(1-2*((ABS($B117-U117))/$B117)))))</f>
        <v/>
      </c>
      <c r="W117" s="285"/>
      <c r="X117" s="132" t="str">
        <f t="shared" ref="X117" si="1094">IF(W117="","",IF($B$7="Menor valor",($E$4/$A$4)*($B117/W117),IF(W117&lt;=$B117,($E$4/$A$4)*(1-(($B117-W117)/$B117)),($E$4*60%/$A$4)*(1-2*((ABS($B117-W117))/$B117)))))</f>
        <v/>
      </c>
      <c r="Y117" s="285"/>
      <c r="Z117" s="132" t="str">
        <f t="shared" ref="Z117" si="1095">IF(Y117="","",IF($B$7="Menor valor",($E$4/$A$4)*($B117/Y117),IF(Y117&lt;=$B117,($E$4/$A$4)*(1-(($B117-Y117)/$B117)),($E$4*60%/$A$4)*(1-2*((ABS($B117-Y117))/$B117)))))</f>
        <v/>
      </c>
      <c r="AA117" s="129">
        <v>1</v>
      </c>
    </row>
    <row r="118" spans="1:27" s="129" customFormat="1" ht="21" customHeight="1">
      <c r="A118" s="204" t="str">
        <f>+'Presupuesto Consolidado'!A139</f>
        <v>4.2.6</v>
      </c>
      <c r="B118" s="130">
        <f t="shared" si="955"/>
        <v>612324</v>
      </c>
      <c r="C118" s="131">
        <f>IF($C$7="Habilitado",ROUND('Presupuesto Consolidado'!E139,2),"")</f>
        <v>612324</v>
      </c>
      <c r="D118" s="132">
        <f t="shared" si="644"/>
        <v>0.78125</v>
      </c>
      <c r="E118" s="131" t="str">
        <f>IF($E$7="Habilitado",ROUND('Presupuesto Consolidado'!L139,2),"")</f>
        <v/>
      </c>
      <c r="F118" s="132" t="str">
        <f t="shared" si="644"/>
        <v/>
      </c>
      <c r="G118" s="285"/>
      <c r="H118" s="132" t="str">
        <f t="shared" ref="H118" si="1096">IF(G118="","",IF($B$7="Menor valor",($E$4/$A$4)*($B118/G118),IF(G118&lt;=$B118,($E$4/$A$4)*(1-(($B118-G118)/$B118)),($E$4*60%/$A$4)*(1-2*((ABS($B118-G118))/$B118)))))</f>
        <v/>
      </c>
      <c r="I118" s="285"/>
      <c r="J118" s="132" t="str">
        <f t="shared" ref="J118" si="1097">IF(I118="","",IF($B$7="Menor valor",($E$4/$A$4)*($B118/I118),IF(I118&lt;=$B118,($E$4/$A$4)*(1-(($B118-I118)/$B118)),($E$4*60%/$A$4)*(1-2*((ABS($B118-I118))/$B118)))))</f>
        <v/>
      </c>
      <c r="K118" s="285"/>
      <c r="L118" s="132" t="str">
        <f t="shared" ref="L118" si="1098">IF(K118="","",IF($B$7="Menor valor",($E$4/$A$4)*($B118/K118),IF(K118&lt;=$B118,($E$4/$A$4)*(1-(($B118-K118)/$B118)),($E$4*60%/$A$4)*(1-2*((ABS($B118-K118))/$B118)))))</f>
        <v/>
      </c>
      <c r="M118" s="285"/>
      <c r="N118" s="132" t="str">
        <f t="shared" ref="N118" si="1099">IF(M118="","",IF($B$7="Menor valor",($E$4/$A$4)*($B118/M118),IF(M118&lt;=$B118,($E$4/$A$4)*(1-(($B118-M118)/$B118)),($E$4*60%/$A$4)*(1-2*((ABS($B118-M118))/$B118)))))</f>
        <v/>
      </c>
      <c r="O118" s="285"/>
      <c r="P118" s="132" t="str">
        <f t="shared" ref="P118" si="1100">IF(O118="","",IF($B$7="Menor valor",($E$4/$A$4)*($B118/O118),IF(O118&lt;=$B118,($E$4/$A$4)*(1-(($B118-O118)/$B118)),($E$4*60%/$A$4)*(1-2*((ABS($B118-O118))/$B118)))))</f>
        <v/>
      </c>
      <c r="Q118" s="285"/>
      <c r="R118" s="132" t="str">
        <f t="shared" ref="R118" si="1101">IF(Q118="","",IF($B$7="Menor valor",($E$4/$A$4)*($B118/Q118),IF(Q118&lt;=$B118,($E$4/$A$4)*(1-(($B118-Q118)/$B118)),($E$4*60%/$A$4)*(1-2*((ABS($B118-Q118))/$B118)))))</f>
        <v/>
      </c>
      <c r="S118" s="285"/>
      <c r="T118" s="132" t="str">
        <f t="shared" ref="T118" si="1102">IF(S118="","",IF($B$7="Menor valor",($E$4/$A$4)*($B118/S118),IF(S118&lt;=$B118,($E$4/$A$4)*(1-(($B118-S118)/$B118)),($E$4*60%/$A$4)*(1-2*((ABS($B118-S118))/$B118)))))</f>
        <v/>
      </c>
      <c r="U118" s="285"/>
      <c r="V118" s="132" t="str">
        <f t="shared" ref="V118" si="1103">IF(U118="","",IF($B$7="Menor valor",($E$4/$A$4)*($B118/U118),IF(U118&lt;=$B118,($E$4/$A$4)*(1-(($B118-U118)/$B118)),($E$4*60%/$A$4)*(1-2*((ABS($B118-U118))/$B118)))))</f>
        <v/>
      </c>
      <c r="W118" s="285"/>
      <c r="X118" s="132" t="str">
        <f t="shared" ref="X118" si="1104">IF(W118="","",IF($B$7="Menor valor",($E$4/$A$4)*($B118/W118),IF(W118&lt;=$B118,($E$4/$A$4)*(1-(($B118-W118)/$B118)),($E$4*60%/$A$4)*(1-2*((ABS($B118-W118))/$B118)))))</f>
        <v/>
      </c>
      <c r="Y118" s="285"/>
      <c r="Z118" s="132" t="str">
        <f t="shared" ref="Z118" si="1105">IF(Y118="","",IF($B$7="Menor valor",($E$4/$A$4)*($B118/Y118),IF(Y118&lt;=$B118,($E$4/$A$4)*(1-(($B118-Y118)/$B118)),($E$4*60%/$A$4)*(1-2*((ABS($B118-Y118))/$B118)))))</f>
        <v/>
      </c>
      <c r="AA118" s="129">
        <v>1</v>
      </c>
    </row>
    <row r="119" spans="1:27" s="129" customFormat="1" ht="21" customHeight="1">
      <c r="A119" s="204" t="str">
        <f>+'Presupuesto Consolidado'!A140</f>
        <v>4.2.7</v>
      </c>
      <c r="B119" s="130">
        <f t="shared" si="955"/>
        <v>25855</v>
      </c>
      <c r="C119" s="131">
        <f>IF($C$7="Habilitado",ROUND('Presupuesto Consolidado'!E140,2),"")</f>
        <v>25855</v>
      </c>
      <c r="D119" s="132">
        <f t="shared" si="644"/>
        <v>0.78125</v>
      </c>
      <c r="E119" s="131" t="str">
        <f>IF($E$7="Habilitado",ROUND('Presupuesto Consolidado'!L140,2),"")</f>
        <v/>
      </c>
      <c r="F119" s="132" t="str">
        <f t="shared" si="644"/>
        <v/>
      </c>
      <c r="G119" s="285"/>
      <c r="H119" s="132" t="str">
        <f t="shared" ref="H119" si="1106">IF(G119="","",IF($B$7="Menor valor",($E$4/$A$4)*($B119/G119),IF(G119&lt;=$B119,($E$4/$A$4)*(1-(($B119-G119)/$B119)),($E$4*60%/$A$4)*(1-2*((ABS($B119-G119))/$B119)))))</f>
        <v/>
      </c>
      <c r="I119" s="285"/>
      <c r="J119" s="132" t="str">
        <f t="shared" ref="J119" si="1107">IF(I119="","",IF($B$7="Menor valor",($E$4/$A$4)*($B119/I119),IF(I119&lt;=$B119,($E$4/$A$4)*(1-(($B119-I119)/$B119)),($E$4*60%/$A$4)*(1-2*((ABS($B119-I119))/$B119)))))</f>
        <v/>
      </c>
      <c r="K119" s="285"/>
      <c r="L119" s="132" t="str">
        <f t="shared" ref="L119" si="1108">IF(K119="","",IF($B$7="Menor valor",($E$4/$A$4)*($B119/K119),IF(K119&lt;=$B119,($E$4/$A$4)*(1-(($B119-K119)/$B119)),($E$4*60%/$A$4)*(1-2*((ABS($B119-K119))/$B119)))))</f>
        <v/>
      </c>
      <c r="M119" s="285"/>
      <c r="N119" s="132" t="str">
        <f t="shared" ref="N119" si="1109">IF(M119="","",IF($B$7="Menor valor",($E$4/$A$4)*($B119/M119),IF(M119&lt;=$B119,($E$4/$A$4)*(1-(($B119-M119)/$B119)),($E$4*60%/$A$4)*(1-2*((ABS($B119-M119))/$B119)))))</f>
        <v/>
      </c>
      <c r="O119" s="285"/>
      <c r="P119" s="132" t="str">
        <f t="shared" ref="P119" si="1110">IF(O119="","",IF($B$7="Menor valor",($E$4/$A$4)*($B119/O119),IF(O119&lt;=$B119,($E$4/$A$4)*(1-(($B119-O119)/$B119)),($E$4*60%/$A$4)*(1-2*((ABS($B119-O119))/$B119)))))</f>
        <v/>
      </c>
      <c r="Q119" s="285"/>
      <c r="R119" s="132" t="str">
        <f t="shared" ref="R119" si="1111">IF(Q119="","",IF($B$7="Menor valor",($E$4/$A$4)*($B119/Q119),IF(Q119&lt;=$B119,($E$4/$A$4)*(1-(($B119-Q119)/$B119)),($E$4*60%/$A$4)*(1-2*((ABS($B119-Q119))/$B119)))))</f>
        <v/>
      </c>
      <c r="S119" s="285"/>
      <c r="T119" s="132" t="str">
        <f t="shared" ref="T119" si="1112">IF(S119="","",IF($B$7="Menor valor",($E$4/$A$4)*($B119/S119),IF(S119&lt;=$B119,($E$4/$A$4)*(1-(($B119-S119)/$B119)),($E$4*60%/$A$4)*(1-2*((ABS($B119-S119))/$B119)))))</f>
        <v/>
      </c>
      <c r="U119" s="285"/>
      <c r="V119" s="132" t="str">
        <f t="shared" ref="V119" si="1113">IF(U119="","",IF($B$7="Menor valor",($E$4/$A$4)*($B119/U119),IF(U119&lt;=$B119,($E$4/$A$4)*(1-(($B119-U119)/$B119)),($E$4*60%/$A$4)*(1-2*((ABS($B119-U119))/$B119)))))</f>
        <v/>
      </c>
      <c r="W119" s="285"/>
      <c r="X119" s="132" t="str">
        <f t="shared" ref="X119" si="1114">IF(W119="","",IF($B$7="Menor valor",($E$4/$A$4)*($B119/W119),IF(W119&lt;=$B119,($E$4/$A$4)*(1-(($B119-W119)/$B119)),($E$4*60%/$A$4)*(1-2*((ABS($B119-W119))/$B119)))))</f>
        <v/>
      </c>
      <c r="Y119" s="285"/>
      <c r="Z119" s="132" t="str">
        <f t="shared" ref="Z119" si="1115">IF(Y119="","",IF($B$7="Menor valor",($E$4/$A$4)*($B119/Y119),IF(Y119&lt;=$B119,($E$4/$A$4)*(1-(($B119-Y119)/$B119)),($E$4*60%/$A$4)*(1-2*((ABS($B119-Y119))/$B119)))))</f>
        <v/>
      </c>
      <c r="AA119" s="129">
        <v>1</v>
      </c>
    </row>
    <row r="120" spans="1:27" s="129" customFormat="1" ht="21" customHeight="1">
      <c r="A120" s="204" t="str">
        <f>+'Presupuesto Consolidado'!A141</f>
        <v>4.2.8</v>
      </c>
      <c r="B120" s="130">
        <f t="shared" si="955"/>
        <v>59305</v>
      </c>
      <c r="C120" s="131">
        <f>IF($C$7="Habilitado",ROUND('Presupuesto Consolidado'!E141,2),"")</f>
        <v>59305</v>
      </c>
      <c r="D120" s="132">
        <f t="shared" si="644"/>
        <v>0.78125</v>
      </c>
      <c r="E120" s="131" t="str">
        <f>IF($E$7="Habilitado",ROUND('Presupuesto Consolidado'!L141,2),"")</f>
        <v/>
      </c>
      <c r="F120" s="132" t="str">
        <f t="shared" si="644"/>
        <v/>
      </c>
      <c r="G120" s="285"/>
      <c r="H120" s="132" t="str">
        <f t="shared" ref="H120" si="1116">IF(G120="","",IF($B$7="Menor valor",($E$4/$A$4)*($B120/G120),IF(G120&lt;=$B120,($E$4/$A$4)*(1-(($B120-G120)/$B120)),($E$4*60%/$A$4)*(1-2*((ABS($B120-G120))/$B120)))))</f>
        <v/>
      </c>
      <c r="I120" s="285"/>
      <c r="J120" s="132" t="str">
        <f t="shared" ref="J120" si="1117">IF(I120="","",IF($B$7="Menor valor",($E$4/$A$4)*($B120/I120),IF(I120&lt;=$B120,($E$4/$A$4)*(1-(($B120-I120)/$B120)),($E$4*60%/$A$4)*(1-2*((ABS($B120-I120))/$B120)))))</f>
        <v/>
      </c>
      <c r="K120" s="285"/>
      <c r="L120" s="132" t="str">
        <f t="shared" ref="L120" si="1118">IF(K120="","",IF($B$7="Menor valor",($E$4/$A$4)*($B120/K120),IF(K120&lt;=$B120,($E$4/$A$4)*(1-(($B120-K120)/$B120)),($E$4*60%/$A$4)*(1-2*((ABS($B120-K120))/$B120)))))</f>
        <v/>
      </c>
      <c r="M120" s="285"/>
      <c r="N120" s="132" t="str">
        <f t="shared" ref="N120" si="1119">IF(M120="","",IF($B$7="Menor valor",($E$4/$A$4)*($B120/M120),IF(M120&lt;=$B120,($E$4/$A$4)*(1-(($B120-M120)/$B120)),($E$4*60%/$A$4)*(1-2*((ABS($B120-M120))/$B120)))))</f>
        <v/>
      </c>
      <c r="O120" s="285"/>
      <c r="P120" s="132" t="str">
        <f t="shared" ref="P120" si="1120">IF(O120="","",IF($B$7="Menor valor",($E$4/$A$4)*($B120/O120),IF(O120&lt;=$B120,($E$4/$A$4)*(1-(($B120-O120)/$B120)),($E$4*60%/$A$4)*(1-2*((ABS($B120-O120))/$B120)))))</f>
        <v/>
      </c>
      <c r="Q120" s="285"/>
      <c r="R120" s="132" t="str">
        <f t="shared" ref="R120" si="1121">IF(Q120="","",IF($B$7="Menor valor",($E$4/$A$4)*($B120/Q120),IF(Q120&lt;=$B120,($E$4/$A$4)*(1-(($B120-Q120)/$B120)),($E$4*60%/$A$4)*(1-2*((ABS($B120-Q120))/$B120)))))</f>
        <v/>
      </c>
      <c r="S120" s="285"/>
      <c r="T120" s="132" t="str">
        <f t="shared" ref="T120" si="1122">IF(S120="","",IF($B$7="Menor valor",($E$4/$A$4)*($B120/S120),IF(S120&lt;=$B120,($E$4/$A$4)*(1-(($B120-S120)/$B120)),($E$4*60%/$A$4)*(1-2*((ABS($B120-S120))/$B120)))))</f>
        <v/>
      </c>
      <c r="U120" s="285"/>
      <c r="V120" s="132" t="str">
        <f t="shared" ref="V120" si="1123">IF(U120="","",IF($B$7="Menor valor",($E$4/$A$4)*($B120/U120),IF(U120&lt;=$B120,($E$4/$A$4)*(1-(($B120-U120)/$B120)),($E$4*60%/$A$4)*(1-2*((ABS($B120-U120))/$B120)))))</f>
        <v/>
      </c>
      <c r="W120" s="285"/>
      <c r="X120" s="132" t="str">
        <f t="shared" ref="X120" si="1124">IF(W120="","",IF($B$7="Menor valor",($E$4/$A$4)*($B120/W120),IF(W120&lt;=$B120,($E$4/$A$4)*(1-(($B120-W120)/$B120)),($E$4*60%/$A$4)*(1-2*((ABS($B120-W120))/$B120)))))</f>
        <v/>
      </c>
      <c r="Y120" s="285"/>
      <c r="Z120" s="132" t="str">
        <f t="shared" ref="Z120" si="1125">IF(Y120="","",IF($B$7="Menor valor",($E$4/$A$4)*($B120/Y120),IF(Y120&lt;=$B120,($E$4/$A$4)*(1-(($B120-Y120)/$B120)),($E$4*60%/$A$4)*(1-2*((ABS($B120-Y120))/$B120)))))</f>
        <v/>
      </c>
      <c r="AA120" s="129">
        <v>1</v>
      </c>
    </row>
    <row r="121" spans="1:27" s="129" customFormat="1" ht="21" customHeight="1">
      <c r="A121" s="204" t="str">
        <f>+'Presupuesto Consolidado'!A142</f>
        <v>4.2.9</v>
      </c>
      <c r="B121" s="130">
        <f t="shared" si="955"/>
        <v>9687</v>
      </c>
      <c r="C121" s="131">
        <f>IF($C$7="Habilitado",ROUND('Presupuesto Consolidado'!E142,2),"")</f>
        <v>9687</v>
      </c>
      <c r="D121" s="132">
        <f t="shared" si="644"/>
        <v>0.78125</v>
      </c>
      <c r="E121" s="131" t="str">
        <f>IF($E$7="Habilitado",ROUND('Presupuesto Consolidado'!L142,2),"")</f>
        <v/>
      </c>
      <c r="F121" s="132" t="str">
        <f t="shared" si="644"/>
        <v/>
      </c>
      <c r="G121" s="285"/>
      <c r="H121" s="132" t="str">
        <f t="shared" ref="H121" si="1126">IF(G121="","",IF($B$7="Menor valor",($E$4/$A$4)*($B121/G121),IF(G121&lt;=$B121,($E$4/$A$4)*(1-(($B121-G121)/$B121)),($E$4*60%/$A$4)*(1-2*((ABS($B121-G121))/$B121)))))</f>
        <v/>
      </c>
      <c r="I121" s="285"/>
      <c r="J121" s="132" t="str">
        <f t="shared" ref="J121" si="1127">IF(I121="","",IF($B$7="Menor valor",($E$4/$A$4)*($B121/I121),IF(I121&lt;=$B121,($E$4/$A$4)*(1-(($B121-I121)/$B121)),($E$4*60%/$A$4)*(1-2*((ABS($B121-I121))/$B121)))))</f>
        <v/>
      </c>
      <c r="K121" s="285"/>
      <c r="L121" s="132" t="str">
        <f t="shared" ref="L121" si="1128">IF(K121="","",IF($B$7="Menor valor",($E$4/$A$4)*($B121/K121),IF(K121&lt;=$B121,($E$4/$A$4)*(1-(($B121-K121)/$B121)),($E$4*60%/$A$4)*(1-2*((ABS($B121-K121))/$B121)))))</f>
        <v/>
      </c>
      <c r="M121" s="285"/>
      <c r="N121" s="132" t="str">
        <f t="shared" ref="N121" si="1129">IF(M121="","",IF($B$7="Menor valor",($E$4/$A$4)*($B121/M121),IF(M121&lt;=$B121,($E$4/$A$4)*(1-(($B121-M121)/$B121)),($E$4*60%/$A$4)*(1-2*((ABS($B121-M121))/$B121)))))</f>
        <v/>
      </c>
      <c r="O121" s="285"/>
      <c r="P121" s="132" t="str">
        <f t="shared" ref="P121" si="1130">IF(O121="","",IF($B$7="Menor valor",($E$4/$A$4)*($B121/O121),IF(O121&lt;=$B121,($E$4/$A$4)*(1-(($B121-O121)/$B121)),($E$4*60%/$A$4)*(1-2*((ABS($B121-O121))/$B121)))))</f>
        <v/>
      </c>
      <c r="Q121" s="285"/>
      <c r="R121" s="132" t="str">
        <f t="shared" ref="R121" si="1131">IF(Q121="","",IF($B$7="Menor valor",($E$4/$A$4)*($B121/Q121),IF(Q121&lt;=$B121,($E$4/$A$4)*(1-(($B121-Q121)/$B121)),($E$4*60%/$A$4)*(1-2*((ABS($B121-Q121))/$B121)))))</f>
        <v/>
      </c>
      <c r="S121" s="285"/>
      <c r="T121" s="132" t="str">
        <f t="shared" ref="T121" si="1132">IF(S121="","",IF($B$7="Menor valor",($E$4/$A$4)*($B121/S121),IF(S121&lt;=$B121,($E$4/$A$4)*(1-(($B121-S121)/$B121)),($E$4*60%/$A$4)*(1-2*((ABS($B121-S121))/$B121)))))</f>
        <v/>
      </c>
      <c r="U121" s="285"/>
      <c r="V121" s="132" t="str">
        <f t="shared" ref="V121" si="1133">IF(U121="","",IF($B$7="Menor valor",($E$4/$A$4)*($B121/U121),IF(U121&lt;=$B121,($E$4/$A$4)*(1-(($B121-U121)/$B121)),($E$4*60%/$A$4)*(1-2*((ABS($B121-U121))/$B121)))))</f>
        <v/>
      </c>
      <c r="W121" s="285"/>
      <c r="X121" s="132" t="str">
        <f t="shared" ref="X121" si="1134">IF(W121="","",IF($B$7="Menor valor",($E$4/$A$4)*($B121/W121),IF(W121&lt;=$B121,($E$4/$A$4)*(1-(($B121-W121)/$B121)),($E$4*60%/$A$4)*(1-2*((ABS($B121-W121))/$B121)))))</f>
        <v/>
      </c>
      <c r="Y121" s="285"/>
      <c r="Z121" s="132" t="str">
        <f t="shared" ref="Z121" si="1135">IF(Y121="","",IF($B$7="Menor valor",($E$4/$A$4)*($B121/Y121),IF(Y121&lt;=$B121,($E$4/$A$4)*(1-(($B121-Y121)/$B121)),($E$4*60%/$A$4)*(1-2*((ABS($B121-Y121))/$B121)))))</f>
        <v/>
      </c>
      <c r="AA121" s="129">
        <v>1</v>
      </c>
    </row>
    <row r="122" spans="1:27" s="129" customFormat="1" ht="21" customHeight="1">
      <c r="A122" s="204" t="str">
        <f>+'Presupuesto Consolidado'!A143</f>
        <v>4.2.10</v>
      </c>
      <c r="B122" s="130">
        <f t="shared" si="955"/>
        <v>40902</v>
      </c>
      <c r="C122" s="131">
        <f>IF($C$7="Habilitado",ROUND('Presupuesto Consolidado'!E143,2),"")</f>
        <v>40902</v>
      </c>
      <c r="D122" s="132">
        <f t="shared" si="644"/>
        <v>0.78125</v>
      </c>
      <c r="E122" s="131" t="str">
        <f>IF($E$7="Habilitado",ROUND('Presupuesto Consolidado'!L143,2),"")</f>
        <v/>
      </c>
      <c r="F122" s="132" t="str">
        <f t="shared" si="644"/>
        <v/>
      </c>
      <c r="G122" s="285"/>
      <c r="H122" s="132" t="str">
        <f t="shared" ref="H122" si="1136">IF(G122="","",IF($B$7="Menor valor",($E$4/$A$4)*($B122/G122),IF(G122&lt;=$B122,($E$4/$A$4)*(1-(($B122-G122)/$B122)),($E$4*60%/$A$4)*(1-2*((ABS($B122-G122))/$B122)))))</f>
        <v/>
      </c>
      <c r="I122" s="285"/>
      <c r="J122" s="132" t="str">
        <f t="shared" ref="J122" si="1137">IF(I122="","",IF($B$7="Menor valor",($E$4/$A$4)*($B122/I122),IF(I122&lt;=$B122,($E$4/$A$4)*(1-(($B122-I122)/$B122)),($E$4*60%/$A$4)*(1-2*((ABS($B122-I122))/$B122)))))</f>
        <v/>
      </c>
      <c r="K122" s="285"/>
      <c r="L122" s="132" t="str">
        <f t="shared" ref="L122" si="1138">IF(K122="","",IF($B$7="Menor valor",($E$4/$A$4)*($B122/K122),IF(K122&lt;=$B122,($E$4/$A$4)*(1-(($B122-K122)/$B122)),($E$4*60%/$A$4)*(1-2*((ABS($B122-K122))/$B122)))))</f>
        <v/>
      </c>
      <c r="M122" s="285"/>
      <c r="N122" s="132" t="str">
        <f t="shared" ref="N122" si="1139">IF(M122="","",IF($B$7="Menor valor",($E$4/$A$4)*($B122/M122),IF(M122&lt;=$B122,($E$4/$A$4)*(1-(($B122-M122)/$B122)),($E$4*60%/$A$4)*(1-2*((ABS($B122-M122))/$B122)))))</f>
        <v/>
      </c>
      <c r="O122" s="285"/>
      <c r="P122" s="132" t="str">
        <f t="shared" ref="P122" si="1140">IF(O122="","",IF($B$7="Menor valor",($E$4/$A$4)*($B122/O122),IF(O122&lt;=$B122,($E$4/$A$4)*(1-(($B122-O122)/$B122)),($E$4*60%/$A$4)*(1-2*((ABS($B122-O122))/$B122)))))</f>
        <v/>
      </c>
      <c r="Q122" s="285"/>
      <c r="R122" s="132" t="str">
        <f t="shared" ref="R122" si="1141">IF(Q122="","",IF($B$7="Menor valor",($E$4/$A$4)*($B122/Q122),IF(Q122&lt;=$B122,($E$4/$A$4)*(1-(($B122-Q122)/$B122)),($E$4*60%/$A$4)*(1-2*((ABS($B122-Q122))/$B122)))))</f>
        <v/>
      </c>
      <c r="S122" s="285"/>
      <c r="T122" s="132" t="str">
        <f t="shared" ref="T122" si="1142">IF(S122="","",IF($B$7="Menor valor",($E$4/$A$4)*($B122/S122),IF(S122&lt;=$B122,($E$4/$A$4)*(1-(($B122-S122)/$B122)),($E$4*60%/$A$4)*(1-2*((ABS($B122-S122))/$B122)))))</f>
        <v/>
      </c>
      <c r="U122" s="285"/>
      <c r="V122" s="132" t="str">
        <f t="shared" ref="V122" si="1143">IF(U122="","",IF($B$7="Menor valor",($E$4/$A$4)*($B122/U122),IF(U122&lt;=$B122,($E$4/$A$4)*(1-(($B122-U122)/$B122)),($E$4*60%/$A$4)*(1-2*((ABS($B122-U122))/$B122)))))</f>
        <v/>
      </c>
      <c r="W122" s="285"/>
      <c r="X122" s="132" t="str">
        <f t="shared" ref="X122" si="1144">IF(W122="","",IF($B$7="Menor valor",($E$4/$A$4)*($B122/W122),IF(W122&lt;=$B122,($E$4/$A$4)*(1-(($B122-W122)/$B122)),($E$4*60%/$A$4)*(1-2*((ABS($B122-W122))/$B122)))))</f>
        <v/>
      </c>
      <c r="Y122" s="285"/>
      <c r="Z122" s="132" t="str">
        <f t="shared" ref="Z122" si="1145">IF(Y122="","",IF($B$7="Menor valor",($E$4/$A$4)*($B122/Y122),IF(Y122&lt;=$B122,($E$4/$A$4)*(1-(($B122-Y122)/$B122)),($E$4*60%/$A$4)*(1-2*((ABS($B122-Y122))/$B122)))))</f>
        <v/>
      </c>
      <c r="AA122" s="129">
        <v>1</v>
      </c>
    </row>
    <row r="123" spans="1:27" s="129" customFormat="1" ht="21" customHeight="1">
      <c r="A123" s="204" t="str">
        <f>+'Presupuesto Consolidado'!A144</f>
        <v>4.2.11</v>
      </c>
      <c r="B123" s="130">
        <f t="shared" si="955"/>
        <v>87874</v>
      </c>
      <c r="C123" s="131">
        <f>IF($C$7="Habilitado",ROUND('Presupuesto Consolidado'!E144,2),"")</f>
        <v>87874</v>
      </c>
      <c r="D123" s="132">
        <f t="shared" si="644"/>
        <v>0.78125</v>
      </c>
      <c r="E123" s="131" t="str">
        <f>IF($E$7="Habilitado",ROUND('Presupuesto Consolidado'!L144,2),"")</f>
        <v/>
      </c>
      <c r="F123" s="132" t="str">
        <f t="shared" si="644"/>
        <v/>
      </c>
      <c r="G123" s="285"/>
      <c r="H123" s="132" t="str">
        <f t="shared" ref="H123" si="1146">IF(G123="","",IF($B$7="Menor valor",($E$4/$A$4)*($B123/G123),IF(G123&lt;=$B123,($E$4/$A$4)*(1-(($B123-G123)/$B123)),($E$4*60%/$A$4)*(1-2*((ABS($B123-G123))/$B123)))))</f>
        <v/>
      </c>
      <c r="I123" s="285"/>
      <c r="J123" s="132" t="str">
        <f t="shared" ref="J123" si="1147">IF(I123="","",IF($B$7="Menor valor",($E$4/$A$4)*($B123/I123),IF(I123&lt;=$B123,($E$4/$A$4)*(1-(($B123-I123)/$B123)),($E$4*60%/$A$4)*(1-2*((ABS($B123-I123))/$B123)))))</f>
        <v/>
      </c>
      <c r="K123" s="285"/>
      <c r="L123" s="132" t="str">
        <f t="shared" ref="L123" si="1148">IF(K123="","",IF($B$7="Menor valor",($E$4/$A$4)*($B123/K123),IF(K123&lt;=$B123,($E$4/$A$4)*(1-(($B123-K123)/$B123)),($E$4*60%/$A$4)*(1-2*((ABS($B123-K123))/$B123)))))</f>
        <v/>
      </c>
      <c r="M123" s="285"/>
      <c r="N123" s="132" t="str">
        <f t="shared" ref="N123" si="1149">IF(M123="","",IF($B$7="Menor valor",($E$4/$A$4)*($B123/M123),IF(M123&lt;=$B123,($E$4/$A$4)*(1-(($B123-M123)/$B123)),($E$4*60%/$A$4)*(1-2*((ABS($B123-M123))/$B123)))))</f>
        <v/>
      </c>
      <c r="O123" s="285"/>
      <c r="P123" s="132" t="str">
        <f t="shared" ref="P123" si="1150">IF(O123="","",IF($B$7="Menor valor",($E$4/$A$4)*($B123/O123),IF(O123&lt;=$B123,($E$4/$A$4)*(1-(($B123-O123)/$B123)),($E$4*60%/$A$4)*(1-2*((ABS($B123-O123))/$B123)))))</f>
        <v/>
      </c>
      <c r="Q123" s="285"/>
      <c r="R123" s="132" t="str">
        <f t="shared" ref="R123" si="1151">IF(Q123="","",IF($B$7="Menor valor",($E$4/$A$4)*($B123/Q123),IF(Q123&lt;=$B123,($E$4/$A$4)*(1-(($B123-Q123)/$B123)),($E$4*60%/$A$4)*(1-2*((ABS($B123-Q123))/$B123)))))</f>
        <v/>
      </c>
      <c r="S123" s="285"/>
      <c r="T123" s="132" t="str">
        <f t="shared" ref="T123" si="1152">IF(S123="","",IF($B$7="Menor valor",($E$4/$A$4)*($B123/S123),IF(S123&lt;=$B123,($E$4/$A$4)*(1-(($B123-S123)/$B123)),($E$4*60%/$A$4)*(1-2*((ABS($B123-S123))/$B123)))))</f>
        <v/>
      </c>
      <c r="U123" s="285"/>
      <c r="V123" s="132" t="str">
        <f t="shared" ref="V123" si="1153">IF(U123="","",IF($B$7="Menor valor",($E$4/$A$4)*($B123/U123),IF(U123&lt;=$B123,($E$4/$A$4)*(1-(($B123-U123)/$B123)),($E$4*60%/$A$4)*(1-2*((ABS($B123-U123))/$B123)))))</f>
        <v/>
      </c>
      <c r="W123" s="285"/>
      <c r="X123" s="132" t="str">
        <f t="shared" ref="X123" si="1154">IF(W123="","",IF($B$7="Menor valor",($E$4/$A$4)*($B123/W123),IF(W123&lt;=$B123,($E$4/$A$4)*(1-(($B123-W123)/$B123)),($E$4*60%/$A$4)*(1-2*((ABS($B123-W123))/$B123)))))</f>
        <v/>
      </c>
      <c r="Y123" s="285"/>
      <c r="Z123" s="132" t="str">
        <f t="shared" ref="Z123" si="1155">IF(Y123="","",IF($B$7="Menor valor",($E$4/$A$4)*($B123/Y123),IF(Y123&lt;=$B123,($E$4/$A$4)*(1-(($B123-Y123)/$B123)),($E$4*60%/$A$4)*(1-2*((ABS($B123-Y123))/$B123)))))</f>
        <v/>
      </c>
      <c r="AA123" s="129">
        <v>1</v>
      </c>
    </row>
    <row r="124" spans="1:27" s="129" customFormat="1" ht="21" customHeight="1">
      <c r="A124" s="204" t="str">
        <f>+'Presupuesto Consolidado'!A145</f>
        <v>4.2.12</v>
      </c>
      <c r="B124" s="130">
        <f t="shared" si="955"/>
        <v>250122</v>
      </c>
      <c r="C124" s="131">
        <f>IF($C$7="Habilitado",ROUND('Presupuesto Consolidado'!E145,2),"")</f>
        <v>250122</v>
      </c>
      <c r="D124" s="132">
        <f t="shared" si="644"/>
        <v>0.78125</v>
      </c>
      <c r="E124" s="131" t="str">
        <f>IF($E$7="Habilitado",ROUND('Presupuesto Consolidado'!L145,2),"")</f>
        <v/>
      </c>
      <c r="F124" s="132" t="str">
        <f t="shared" si="644"/>
        <v/>
      </c>
      <c r="G124" s="285"/>
      <c r="H124" s="132" t="str">
        <f t="shared" ref="H124" si="1156">IF(G124="","",IF($B$7="Menor valor",($E$4/$A$4)*($B124/G124),IF(G124&lt;=$B124,($E$4/$A$4)*(1-(($B124-G124)/$B124)),($E$4*60%/$A$4)*(1-2*((ABS($B124-G124))/$B124)))))</f>
        <v/>
      </c>
      <c r="I124" s="285"/>
      <c r="J124" s="132" t="str">
        <f t="shared" ref="J124" si="1157">IF(I124="","",IF($B$7="Menor valor",($E$4/$A$4)*($B124/I124),IF(I124&lt;=$B124,($E$4/$A$4)*(1-(($B124-I124)/$B124)),($E$4*60%/$A$4)*(1-2*((ABS($B124-I124))/$B124)))))</f>
        <v/>
      </c>
      <c r="K124" s="285"/>
      <c r="L124" s="132" t="str">
        <f t="shared" ref="L124" si="1158">IF(K124="","",IF($B$7="Menor valor",($E$4/$A$4)*($B124/K124),IF(K124&lt;=$B124,($E$4/$A$4)*(1-(($B124-K124)/$B124)),($E$4*60%/$A$4)*(1-2*((ABS($B124-K124))/$B124)))))</f>
        <v/>
      </c>
      <c r="M124" s="285"/>
      <c r="N124" s="132" t="str">
        <f t="shared" ref="N124" si="1159">IF(M124="","",IF($B$7="Menor valor",($E$4/$A$4)*($B124/M124),IF(M124&lt;=$B124,($E$4/$A$4)*(1-(($B124-M124)/$B124)),($E$4*60%/$A$4)*(1-2*((ABS($B124-M124))/$B124)))))</f>
        <v/>
      </c>
      <c r="O124" s="285"/>
      <c r="P124" s="132" t="str">
        <f t="shared" ref="P124" si="1160">IF(O124="","",IF($B$7="Menor valor",($E$4/$A$4)*($B124/O124),IF(O124&lt;=$B124,($E$4/$A$4)*(1-(($B124-O124)/$B124)),($E$4*60%/$A$4)*(1-2*((ABS($B124-O124))/$B124)))))</f>
        <v/>
      </c>
      <c r="Q124" s="285"/>
      <c r="R124" s="132" t="str">
        <f t="shared" ref="R124" si="1161">IF(Q124="","",IF($B$7="Menor valor",($E$4/$A$4)*($B124/Q124),IF(Q124&lt;=$B124,($E$4/$A$4)*(1-(($B124-Q124)/$B124)),($E$4*60%/$A$4)*(1-2*((ABS($B124-Q124))/$B124)))))</f>
        <v/>
      </c>
      <c r="S124" s="285"/>
      <c r="T124" s="132" t="str">
        <f t="shared" ref="T124" si="1162">IF(S124="","",IF($B$7="Menor valor",($E$4/$A$4)*($B124/S124),IF(S124&lt;=$B124,($E$4/$A$4)*(1-(($B124-S124)/$B124)),($E$4*60%/$A$4)*(1-2*((ABS($B124-S124))/$B124)))))</f>
        <v/>
      </c>
      <c r="U124" s="285"/>
      <c r="V124" s="132" t="str">
        <f t="shared" ref="V124" si="1163">IF(U124="","",IF($B$7="Menor valor",($E$4/$A$4)*($B124/U124),IF(U124&lt;=$B124,($E$4/$A$4)*(1-(($B124-U124)/$B124)),($E$4*60%/$A$4)*(1-2*((ABS($B124-U124))/$B124)))))</f>
        <v/>
      </c>
      <c r="W124" s="285"/>
      <c r="X124" s="132" t="str">
        <f t="shared" ref="X124" si="1164">IF(W124="","",IF($B$7="Menor valor",($E$4/$A$4)*($B124/W124),IF(W124&lt;=$B124,($E$4/$A$4)*(1-(($B124-W124)/$B124)),($E$4*60%/$A$4)*(1-2*((ABS($B124-W124))/$B124)))))</f>
        <v/>
      </c>
      <c r="Y124" s="285"/>
      <c r="Z124" s="132" t="str">
        <f t="shared" ref="Z124" si="1165">IF(Y124="","",IF($B$7="Menor valor",($E$4/$A$4)*($B124/Y124),IF(Y124&lt;=$B124,($E$4/$A$4)*(1-(($B124-Y124)/$B124)),($E$4*60%/$A$4)*(1-2*((ABS($B124-Y124))/$B124)))))</f>
        <v/>
      </c>
      <c r="AA124" s="129">
        <v>1</v>
      </c>
    </row>
    <row r="125" spans="1:27" s="129" customFormat="1" ht="21" customHeight="1">
      <c r="A125" s="204" t="str">
        <f>+'Presupuesto Consolidado'!A146</f>
        <v>4.2.13</v>
      </c>
      <c r="B125" s="130">
        <f t="shared" si="955"/>
        <v>250122</v>
      </c>
      <c r="C125" s="131">
        <f>IF($C$7="Habilitado",ROUND('Presupuesto Consolidado'!E146,2),"")</f>
        <v>250122</v>
      </c>
      <c r="D125" s="132">
        <f t="shared" si="644"/>
        <v>0.78125</v>
      </c>
      <c r="E125" s="131" t="str">
        <f>IF($E$7="Habilitado",ROUND('Presupuesto Consolidado'!L146,2),"")</f>
        <v/>
      </c>
      <c r="F125" s="132" t="str">
        <f t="shared" si="644"/>
        <v/>
      </c>
      <c r="G125" s="285"/>
      <c r="H125" s="132" t="str">
        <f t="shared" ref="H125" si="1166">IF(G125="","",IF($B$7="Menor valor",($E$4/$A$4)*($B125/G125),IF(G125&lt;=$B125,($E$4/$A$4)*(1-(($B125-G125)/$B125)),($E$4*60%/$A$4)*(1-2*((ABS($B125-G125))/$B125)))))</f>
        <v/>
      </c>
      <c r="I125" s="285"/>
      <c r="J125" s="132" t="str">
        <f t="shared" ref="J125" si="1167">IF(I125="","",IF($B$7="Menor valor",($E$4/$A$4)*($B125/I125),IF(I125&lt;=$B125,($E$4/$A$4)*(1-(($B125-I125)/$B125)),($E$4*60%/$A$4)*(1-2*((ABS($B125-I125))/$B125)))))</f>
        <v/>
      </c>
      <c r="K125" s="285"/>
      <c r="L125" s="132" t="str">
        <f t="shared" ref="L125" si="1168">IF(K125="","",IF($B$7="Menor valor",($E$4/$A$4)*($B125/K125),IF(K125&lt;=$B125,($E$4/$A$4)*(1-(($B125-K125)/$B125)),($E$4*60%/$A$4)*(1-2*((ABS($B125-K125))/$B125)))))</f>
        <v/>
      </c>
      <c r="M125" s="285"/>
      <c r="N125" s="132" t="str">
        <f t="shared" ref="N125" si="1169">IF(M125="","",IF($B$7="Menor valor",($E$4/$A$4)*($B125/M125),IF(M125&lt;=$B125,($E$4/$A$4)*(1-(($B125-M125)/$B125)),($E$4*60%/$A$4)*(1-2*((ABS($B125-M125))/$B125)))))</f>
        <v/>
      </c>
      <c r="O125" s="285"/>
      <c r="P125" s="132" t="str">
        <f t="shared" ref="P125" si="1170">IF(O125="","",IF($B$7="Menor valor",($E$4/$A$4)*($B125/O125),IF(O125&lt;=$B125,($E$4/$A$4)*(1-(($B125-O125)/$B125)),($E$4*60%/$A$4)*(1-2*((ABS($B125-O125))/$B125)))))</f>
        <v/>
      </c>
      <c r="Q125" s="285"/>
      <c r="R125" s="132" t="str">
        <f t="shared" ref="R125" si="1171">IF(Q125="","",IF($B$7="Menor valor",($E$4/$A$4)*($B125/Q125),IF(Q125&lt;=$B125,($E$4/$A$4)*(1-(($B125-Q125)/$B125)),($E$4*60%/$A$4)*(1-2*((ABS($B125-Q125))/$B125)))))</f>
        <v/>
      </c>
      <c r="S125" s="285"/>
      <c r="T125" s="132" t="str">
        <f t="shared" ref="T125" si="1172">IF(S125="","",IF($B$7="Menor valor",($E$4/$A$4)*($B125/S125),IF(S125&lt;=$B125,($E$4/$A$4)*(1-(($B125-S125)/$B125)),($E$4*60%/$A$4)*(1-2*((ABS($B125-S125))/$B125)))))</f>
        <v/>
      </c>
      <c r="U125" s="285"/>
      <c r="V125" s="132" t="str">
        <f t="shared" ref="V125" si="1173">IF(U125="","",IF($B$7="Menor valor",($E$4/$A$4)*($B125/U125),IF(U125&lt;=$B125,($E$4/$A$4)*(1-(($B125-U125)/$B125)),($E$4*60%/$A$4)*(1-2*((ABS($B125-U125))/$B125)))))</f>
        <v/>
      </c>
      <c r="W125" s="285"/>
      <c r="X125" s="132" t="str">
        <f t="shared" ref="X125" si="1174">IF(W125="","",IF($B$7="Menor valor",($E$4/$A$4)*($B125/W125),IF(W125&lt;=$B125,($E$4/$A$4)*(1-(($B125-W125)/$B125)),($E$4*60%/$A$4)*(1-2*((ABS($B125-W125))/$B125)))))</f>
        <v/>
      </c>
      <c r="Y125" s="285"/>
      <c r="Z125" s="132" t="str">
        <f t="shared" ref="Z125" si="1175">IF(Y125="","",IF($B$7="Menor valor",($E$4/$A$4)*($B125/Y125),IF(Y125&lt;=$B125,($E$4/$A$4)*(1-(($B125-Y125)/$B125)),($E$4*60%/$A$4)*(1-2*((ABS($B125-Y125))/$B125)))))</f>
        <v/>
      </c>
      <c r="AA125" s="129">
        <v>1</v>
      </c>
    </row>
    <row r="126" spans="1:27" s="129" customFormat="1" ht="21" customHeight="1">
      <c r="A126" s="204" t="str">
        <f>+'Presupuesto Consolidado'!A147</f>
        <v>4.2.14</v>
      </c>
      <c r="B126" s="130">
        <f t="shared" si="955"/>
        <v>622102</v>
      </c>
      <c r="C126" s="131">
        <f>IF($C$7="Habilitado",ROUND('Presupuesto Consolidado'!E147,2),"")</f>
        <v>622102</v>
      </c>
      <c r="D126" s="132">
        <f t="shared" si="644"/>
        <v>0.78125</v>
      </c>
      <c r="E126" s="131" t="str">
        <f>IF($E$7="Habilitado",ROUND('Presupuesto Consolidado'!L147,2),"")</f>
        <v/>
      </c>
      <c r="F126" s="132" t="str">
        <f t="shared" si="644"/>
        <v/>
      </c>
      <c r="G126" s="285"/>
      <c r="H126" s="132" t="str">
        <f t="shared" ref="H126" si="1176">IF(G126="","",IF($B$7="Menor valor",($E$4/$A$4)*($B126/G126),IF(G126&lt;=$B126,($E$4/$A$4)*(1-(($B126-G126)/$B126)),($E$4*60%/$A$4)*(1-2*((ABS($B126-G126))/$B126)))))</f>
        <v/>
      </c>
      <c r="I126" s="285"/>
      <c r="J126" s="132" t="str">
        <f t="shared" ref="J126" si="1177">IF(I126="","",IF($B$7="Menor valor",($E$4/$A$4)*($B126/I126),IF(I126&lt;=$B126,($E$4/$A$4)*(1-(($B126-I126)/$B126)),($E$4*60%/$A$4)*(1-2*((ABS($B126-I126))/$B126)))))</f>
        <v/>
      </c>
      <c r="K126" s="285"/>
      <c r="L126" s="132" t="str">
        <f t="shared" ref="L126" si="1178">IF(K126="","",IF($B$7="Menor valor",($E$4/$A$4)*($B126/K126),IF(K126&lt;=$B126,($E$4/$A$4)*(1-(($B126-K126)/$B126)),($E$4*60%/$A$4)*(1-2*((ABS($B126-K126))/$B126)))))</f>
        <v/>
      </c>
      <c r="M126" s="285"/>
      <c r="N126" s="132" t="str">
        <f t="shared" ref="N126" si="1179">IF(M126="","",IF($B$7="Menor valor",($E$4/$A$4)*($B126/M126),IF(M126&lt;=$B126,($E$4/$A$4)*(1-(($B126-M126)/$B126)),($E$4*60%/$A$4)*(1-2*((ABS($B126-M126))/$B126)))))</f>
        <v/>
      </c>
      <c r="O126" s="285"/>
      <c r="P126" s="132" t="str">
        <f t="shared" ref="P126" si="1180">IF(O126="","",IF($B$7="Menor valor",($E$4/$A$4)*($B126/O126),IF(O126&lt;=$B126,($E$4/$A$4)*(1-(($B126-O126)/$B126)),($E$4*60%/$A$4)*(1-2*((ABS($B126-O126))/$B126)))))</f>
        <v/>
      </c>
      <c r="Q126" s="285"/>
      <c r="R126" s="132" t="str">
        <f t="shared" ref="R126" si="1181">IF(Q126="","",IF($B$7="Menor valor",($E$4/$A$4)*($B126/Q126),IF(Q126&lt;=$B126,($E$4/$A$4)*(1-(($B126-Q126)/$B126)),($E$4*60%/$A$4)*(1-2*((ABS($B126-Q126))/$B126)))))</f>
        <v/>
      </c>
      <c r="S126" s="285"/>
      <c r="T126" s="132" t="str">
        <f t="shared" ref="T126" si="1182">IF(S126="","",IF($B$7="Menor valor",($E$4/$A$4)*($B126/S126),IF(S126&lt;=$B126,($E$4/$A$4)*(1-(($B126-S126)/$B126)),($E$4*60%/$A$4)*(1-2*((ABS($B126-S126))/$B126)))))</f>
        <v/>
      </c>
      <c r="U126" s="285"/>
      <c r="V126" s="132" t="str">
        <f t="shared" ref="V126" si="1183">IF(U126="","",IF($B$7="Menor valor",($E$4/$A$4)*($B126/U126),IF(U126&lt;=$B126,($E$4/$A$4)*(1-(($B126-U126)/$B126)),($E$4*60%/$A$4)*(1-2*((ABS($B126-U126))/$B126)))))</f>
        <v/>
      </c>
      <c r="W126" s="285"/>
      <c r="X126" s="132" t="str">
        <f t="shared" ref="X126" si="1184">IF(W126="","",IF($B$7="Menor valor",($E$4/$A$4)*($B126/W126),IF(W126&lt;=$B126,($E$4/$A$4)*(1-(($B126-W126)/$B126)),($E$4*60%/$A$4)*(1-2*((ABS($B126-W126))/$B126)))))</f>
        <v/>
      </c>
      <c r="Y126" s="285"/>
      <c r="Z126" s="132" t="str">
        <f t="shared" ref="Z126" si="1185">IF(Y126="","",IF($B$7="Menor valor",($E$4/$A$4)*($B126/Y126),IF(Y126&lt;=$B126,($E$4/$A$4)*(1-(($B126-Y126)/$B126)),($E$4*60%/$A$4)*(1-2*((ABS($B126-Y126))/$B126)))))</f>
        <v/>
      </c>
      <c r="AA126" s="129">
        <v>1</v>
      </c>
    </row>
    <row r="127" spans="1:27" s="129" customFormat="1" ht="21" customHeight="1">
      <c r="A127" s="204" t="str">
        <f>+'Presupuesto Consolidado'!A148</f>
        <v>4.2.15</v>
      </c>
      <c r="B127" s="130">
        <f t="shared" si="955"/>
        <v>5480648</v>
      </c>
      <c r="C127" s="131">
        <f>IF($C$7="Habilitado",ROUND('Presupuesto Consolidado'!E148,2),"")</f>
        <v>5480648</v>
      </c>
      <c r="D127" s="132">
        <f t="shared" si="644"/>
        <v>0.78125</v>
      </c>
      <c r="E127" s="131" t="str">
        <f>IF($E$7="Habilitado",ROUND('Presupuesto Consolidado'!L148,2),"")</f>
        <v/>
      </c>
      <c r="F127" s="132" t="str">
        <f t="shared" si="644"/>
        <v/>
      </c>
      <c r="G127" s="285"/>
      <c r="H127" s="132" t="str">
        <f t="shared" ref="H127" si="1186">IF(G127="","",IF($B$7="Menor valor",($E$4/$A$4)*($B127/G127),IF(G127&lt;=$B127,($E$4/$A$4)*(1-(($B127-G127)/$B127)),($E$4*60%/$A$4)*(1-2*((ABS($B127-G127))/$B127)))))</f>
        <v/>
      </c>
      <c r="I127" s="285"/>
      <c r="J127" s="132" t="str">
        <f t="shared" ref="J127" si="1187">IF(I127="","",IF($B$7="Menor valor",($E$4/$A$4)*($B127/I127),IF(I127&lt;=$B127,($E$4/$A$4)*(1-(($B127-I127)/$B127)),($E$4*60%/$A$4)*(1-2*((ABS($B127-I127))/$B127)))))</f>
        <v/>
      </c>
      <c r="K127" s="285"/>
      <c r="L127" s="132" t="str">
        <f t="shared" ref="L127" si="1188">IF(K127="","",IF($B$7="Menor valor",($E$4/$A$4)*($B127/K127),IF(K127&lt;=$B127,($E$4/$A$4)*(1-(($B127-K127)/$B127)),($E$4*60%/$A$4)*(1-2*((ABS($B127-K127))/$B127)))))</f>
        <v/>
      </c>
      <c r="M127" s="285"/>
      <c r="N127" s="132" t="str">
        <f t="shared" ref="N127" si="1189">IF(M127="","",IF($B$7="Menor valor",($E$4/$A$4)*($B127/M127),IF(M127&lt;=$B127,($E$4/$A$4)*(1-(($B127-M127)/$B127)),($E$4*60%/$A$4)*(1-2*((ABS($B127-M127))/$B127)))))</f>
        <v/>
      </c>
      <c r="O127" s="285"/>
      <c r="P127" s="132" t="str">
        <f t="shared" ref="P127" si="1190">IF(O127="","",IF($B$7="Menor valor",($E$4/$A$4)*($B127/O127),IF(O127&lt;=$B127,($E$4/$A$4)*(1-(($B127-O127)/$B127)),($E$4*60%/$A$4)*(1-2*((ABS($B127-O127))/$B127)))))</f>
        <v/>
      </c>
      <c r="Q127" s="285"/>
      <c r="R127" s="132" t="str">
        <f t="shared" ref="R127" si="1191">IF(Q127="","",IF($B$7="Menor valor",($E$4/$A$4)*($B127/Q127),IF(Q127&lt;=$B127,($E$4/$A$4)*(1-(($B127-Q127)/$B127)),($E$4*60%/$A$4)*(1-2*((ABS($B127-Q127))/$B127)))))</f>
        <v/>
      </c>
      <c r="S127" s="285"/>
      <c r="T127" s="132" t="str">
        <f t="shared" ref="T127" si="1192">IF(S127="","",IF($B$7="Menor valor",($E$4/$A$4)*($B127/S127),IF(S127&lt;=$B127,($E$4/$A$4)*(1-(($B127-S127)/$B127)),($E$4*60%/$A$4)*(1-2*((ABS($B127-S127))/$B127)))))</f>
        <v/>
      </c>
      <c r="U127" s="285"/>
      <c r="V127" s="132" t="str">
        <f t="shared" ref="V127" si="1193">IF(U127="","",IF($B$7="Menor valor",($E$4/$A$4)*($B127/U127),IF(U127&lt;=$B127,($E$4/$A$4)*(1-(($B127-U127)/$B127)),($E$4*60%/$A$4)*(1-2*((ABS($B127-U127))/$B127)))))</f>
        <v/>
      </c>
      <c r="W127" s="285"/>
      <c r="X127" s="132" t="str">
        <f t="shared" ref="X127" si="1194">IF(W127="","",IF($B$7="Menor valor",($E$4/$A$4)*($B127/W127),IF(W127&lt;=$B127,($E$4/$A$4)*(1-(($B127-W127)/$B127)),($E$4*60%/$A$4)*(1-2*((ABS($B127-W127))/$B127)))))</f>
        <v/>
      </c>
      <c r="Y127" s="285"/>
      <c r="Z127" s="132" t="str">
        <f t="shared" ref="Z127" si="1195">IF(Y127="","",IF($B$7="Menor valor",($E$4/$A$4)*($B127/Y127),IF(Y127&lt;=$B127,($E$4/$A$4)*(1-(($B127-Y127)/$B127)),($E$4*60%/$A$4)*(1-2*((ABS($B127-Y127))/$B127)))))</f>
        <v/>
      </c>
      <c r="AA127" s="129">
        <v>1</v>
      </c>
    </row>
    <row r="128" spans="1:27" s="129" customFormat="1" ht="21" customHeight="1">
      <c r="A128" s="204" t="str">
        <f>+'Presupuesto Consolidado'!A149</f>
        <v>4.2.16</v>
      </c>
      <c r="B128" s="130">
        <f t="shared" si="955"/>
        <v>36836</v>
      </c>
      <c r="C128" s="131">
        <f>IF($C$7="Habilitado",ROUND('Presupuesto Consolidado'!E149,2),"")</f>
        <v>36836</v>
      </c>
      <c r="D128" s="132">
        <f t="shared" si="644"/>
        <v>0.78125</v>
      </c>
      <c r="E128" s="131" t="str">
        <f>IF($E$7="Habilitado",ROUND('Presupuesto Consolidado'!L149,2),"")</f>
        <v/>
      </c>
      <c r="F128" s="132" t="str">
        <f t="shared" si="644"/>
        <v/>
      </c>
      <c r="G128" s="285"/>
      <c r="H128" s="132" t="str">
        <f t="shared" ref="H128" si="1196">IF(G128="","",IF($B$7="Menor valor",($E$4/$A$4)*($B128/G128),IF(G128&lt;=$B128,($E$4/$A$4)*(1-(($B128-G128)/$B128)),($E$4*60%/$A$4)*(1-2*((ABS($B128-G128))/$B128)))))</f>
        <v/>
      </c>
      <c r="I128" s="285"/>
      <c r="J128" s="132" t="str">
        <f t="shared" ref="J128" si="1197">IF(I128="","",IF($B$7="Menor valor",($E$4/$A$4)*($B128/I128),IF(I128&lt;=$B128,($E$4/$A$4)*(1-(($B128-I128)/$B128)),($E$4*60%/$A$4)*(1-2*((ABS($B128-I128))/$B128)))))</f>
        <v/>
      </c>
      <c r="K128" s="285"/>
      <c r="L128" s="132" t="str">
        <f t="shared" ref="L128" si="1198">IF(K128="","",IF($B$7="Menor valor",($E$4/$A$4)*($B128/K128),IF(K128&lt;=$B128,($E$4/$A$4)*(1-(($B128-K128)/$B128)),($E$4*60%/$A$4)*(1-2*((ABS($B128-K128))/$B128)))))</f>
        <v/>
      </c>
      <c r="M128" s="285"/>
      <c r="N128" s="132" t="str">
        <f t="shared" ref="N128" si="1199">IF(M128="","",IF($B$7="Menor valor",($E$4/$A$4)*($B128/M128),IF(M128&lt;=$B128,($E$4/$A$4)*(1-(($B128-M128)/$B128)),($E$4*60%/$A$4)*(1-2*((ABS($B128-M128))/$B128)))))</f>
        <v/>
      </c>
      <c r="O128" s="285"/>
      <c r="P128" s="132" t="str">
        <f t="shared" ref="P128" si="1200">IF(O128="","",IF($B$7="Menor valor",($E$4/$A$4)*($B128/O128),IF(O128&lt;=$B128,($E$4/$A$4)*(1-(($B128-O128)/$B128)),($E$4*60%/$A$4)*(1-2*((ABS($B128-O128))/$B128)))))</f>
        <v/>
      </c>
      <c r="Q128" s="285"/>
      <c r="R128" s="132" t="str">
        <f t="shared" ref="R128" si="1201">IF(Q128="","",IF($B$7="Menor valor",($E$4/$A$4)*($B128/Q128),IF(Q128&lt;=$B128,($E$4/$A$4)*(1-(($B128-Q128)/$B128)),($E$4*60%/$A$4)*(1-2*((ABS($B128-Q128))/$B128)))))</f>
        <v/>
      </c>
      <c r="S128" s="285"/>
      <c r="T128" s="132" t="str">
        <f t="shared" ref="T128" si="1202">IF(S128="","",IF($B$7="Menor valor",($E$4/$A$4)*($B128/S128),IF(S128&lt;=$B128,($E$4/$A$4)*(1-(($B128-S128)/$B128)),($E$4*60%/$A$4)*(1-2*((ABS($B128-S128))/$B128)))))</f>
        <v/>
      </c>
      <c r="U128" s="285"/>
      <c r="V128" s="132" t="str">
        <f t="shared" ref="V128" si="1203">IF(U128="","",IF($B$7="Menor valor",($E$4/$A$4)*($B128/U128),IF(U128&lt;=$B128,($E$4/$A$4)*(1-(($B128-U128)/$B128)),($E$4*60%/$A$4)*(1-2*((ABS($B128-U128))/$B128)))))</f>
        <v/>
      </c>
      <c r="W128" s="285"/>
      <c r="X128" s="132" t="str">
        <f t="shared" ref="X128" si="1204">IF(W128="","",IF($B$7="Menor valor",($E$4/$A$4)*($B128/W128),IF(W128&lt;=$B128,($E$4/$A$4)*(1-(($B128-W128)/$B128)),($E$4*60%/$A$4)*(1-2*((ABS($B128-W128))/$B128)))))</f>
        <v/>
      </c>
      <c r="Y128" s="285"/>
      <c r="Z128" s="132" t="str">
        <f t="shared" ref="Z128" si="1205">IF(Y128="","",IF($B$7="Menor valor",($E$4/$A$4)*($B128/Y128),IF(Y128&lt;=$B128,($E$4/$A$4)*(1-(($B128-Y128)/$B128)),($E$4*60%/$A$4)*(1-2*((ABS($B128-Y128))/$B128)))))</f>
        <v/>
      </c>
      <c r="AA128" s="129">
        <v>1</v>
      </c>
    </row>
    <row r="129" spans="1:27" s="129" customFormat="1" ht="21" customHeight="1">
      <c r="A129" s="204" t="str">
        <f>+'Presupuesto Consolidado'!A150</f>
        <v>4.2.17</v>
      </c>
      <c r="B129" s="130">
        <f t="shared" si="955"/>
        <v>303025</v>
      </c>
      <c r="C129" s="131">
        <f>IF($C$7="Habilitado",ROUND('Presupuesto Consolidado'!E150,2),"")</f>
        <v>303025</v>
      </c>
      <c r="D129" s="132">
        <f t="shared" si="644"/>
        <v>0.78125</v>
      </c>
      <c r="E129" s="131" t="str">
        <f>IF($E$7="Habilitado",ROUND('Presupuesto Consolidado'!L150,2),"")</f>
        <v/>
      </c>
      <c r="F129" s="132" t="str">
        <f t="shared" si="644"/>
        <v/>
      </c>
      <c r="G129" s="285"/>
      <c r="H129" s="132" t="str">
        <f t="shared" ref="H129" si="1206">IF(G129="","",IF($B$7="Menor valor",($E$4/$A$4)*($B129/G129),IF(G129&lt;=$B129,($E$4/$A$4)*(1-(($B129-G129)/$B129)),($E$4*60%/$A$4)*(1-2*((ABS($B129-G129))/$B129)))))</f>
        <v/>
      </c>
      <c r="I129" s="285"/>
      <c r="J129" s="132" t="str">
        <f t="shared" ref="J129" si="1207">IF(I129="","",IF($B$7="Menor valor",($E$4/$A$4)*($B129/I129),IF(I129&lt;=$B129,($E$4/$A$4)*(1-(($B129-I129)/$B129)),($E$4*60%/$A$4)*(1-2*((ABS($B129-I129))/$B129)))))</f>
        <v/>
      </c>
      <c r="K129" s="285"/>
      <c r="L129" s="132" t="str">
        <f t="shared" ref="L129" si="1208">IF(K129="","",IF($B$7="Menor valor",($E$4/$A$4)*($B129/K129),IF(K129&lt;=$B129,($E$4/$A$4)*(1-(($B129-K129)/$B129)),($E$4*60%/$A$4)*(1-2*((ABS($B129-K129))/$B129)))))</f>
        <v/>
      </c>
      <c r="M129" s="285"/>
      <c r="N129" s="132" t="str">
        <f t="shared" ref="N129" si="1209">IF(M129="","",IF($B$7="Menor valor",($E$4/$A$4)*($B129/M129),IF(M129&lt;=$B129,($E$4/$A$4)*(1-(($B129-M129)/$B129)),($E$4*60%/$A$4)*(1-2*((ABS($B129-M129))/$B129)))))</f>
        <v/>
      </c>
      <c r="O129" s="285"/>
      <c r="P129" s="132" t="str">
        <f t="shared" ref="P129" si="1210">IF(O129="","",IF($B$7="Menor valor",($E$4/$A$4)*($B129/O129),IF(O129&lt;=$B129,($E$4/$A$4)*(1-(($B129-O129)/$B129)),($E$4*60%/$A$4)*(1-2*((ABS($B129-O129))/$B129)))))</f>
        <v/>
      </c>
      <c r="Q129" s="285"/>
      <c r="R129" s="132" t="str">
        <f t="shared" ref="R129" si="1211">IF(Q129="","",IF($B$7="Menor valor",($E$4/$A$4)*($B129/Q129),IF(Q129&lt;=$B129,($E$4/$A$4)*(1-(($B129-Q129)/$B129)),($E$4*60%/$A$4)*(1-2*((ABS($B129-Q129))/$B129)))))</f>
        <v/>
      </c>
      <c r="S129" s="285"/>
      <c r="T129" s="132" t="str">
        <f t="shared" ref="T129" si="1212">IF(S129="","",IF($B$7="Menor valor",($E$4/$A$4)*($B129/S129),IF(S129&lt;=$B129,($E$4/$A$4)*(1-(($B129-S129)/$B129)),($E$4*60%/$A$4)*(1-2*((ABS($B129-S129))/$B129)))))</f>
        <v/>
      </c>
      <c r="U129" s="285"/>
      <c r="V129" s="132" t="str">
        <f t="shared" ref="V129" si="1213">IF(U129="","",IF($B$7="Menor valor",($E$4/$A$4)*($B129/U129),IF(U129&lt;=$B129,($E$4/$A$4)*(1-(($B129-U129)/$B129)),($E$4*60%/$A$4)*(1-2*((ABS($B129-U129))/$B129)))))</f>
        <v/>
      </c>
      <c r="W129" s="285"/>
      <c r="X129" s="132" t="str">
        <f t="shared" ref="X129" si="1214">IF(W129="","",IF($B$7="Menor valor",($E$4/$A$4)*($B129/W129),IF(W129&lt;=$B129,($E$4/$A$4)*(1-(($B129-W129)/$B129)),($E$4*60%/$A$4)*(1-2*((ABS($B129-W129))/$B129)))))</f>
        <v/>
      </c>
      <c r="Y129" s="285"/>
      <c r="Z129" s="132" t="str">
        <f t="shared" ref="Z129" si="1215">IF(Y129="","",IF($B$7="Menor valor",($E$4/$A$4)*($B129/Y129),IF(Y129&lt;=$B129,($E$4/$A$4)*(1-(($B129-Y129)/$B129)),($E$4*60%/$A$4)*(1-2*((ABS($B129-Y129))/$B129)))))</f>
        <v/>
      </c>
      <c r="AA129" s="129">
        <v>1</v>
      </c>
    </row>
    <row r="130" spans="1:27" s="129" customFormat="1" ht="21" customHeight="1">
      <c r="A130" s="204" t="str">
        <f>+'Presupuesto Consolidado'!A151</f>
        <v>4.2.18</v>
      </c>
      <c r="B130" s="130">
        <f t="shared" si="955"/>
        <v>162599</v>
      </c>
      <c r="C130" s="131">
        <f>IF($C$7="Habilitado",ROUND('Presupuesto Consolidado'!E151,2),"")</f>
        <v>162599</v>
      </c>
      <c r="D130" s="132">
        <f t="shared" si="644"/>
        <v>0.78125</v>
      </c>
      <c r="E130" s="131" t="str">
        <f>IF($E$7="Habilitado",ROUND('Presupuesto Consolidado'!L151,2),"")</f>
        <v/>
      </c>
      <c r="F130" s="132" t="str">
        <f t="shared" si="644"/>
        <v/>
      </c>
      <c r="G130" s="285"/>
      <c r="H130" s="132" t="str">
        <f t="shared" ref="H130" si="1216">IF(G130="","",IF($B$7="Menor valor",($E$4/$A$4)*($B130/G130),IF(G130&lt;=$B130,($E$4/$A$4)*(1-(($B130-G130)/$B130)),($E$4*60%/$A$4)*(1-2*((ABS($B130-G130))/$B130)))))</f>
        <v/>
      </c>
      <c r="I130" s="285"/>
      <c r="J130" s="132" t="str">
        <f t="shared" ref="J130" si="1217">IF(I130="","",IF($B$7="Menor valor",($E$4/$A$4)*($B130/I130),IF(I130&lt;=$B130,($E$4/$A$4)*(1-(($B130-I130)/$B130)),($E$4*60%/$A$4)*(1-2*((ABS($B130-I130))/$B130)))))</f>
        <v/>
      </c>
      <c r="K130" s="285"/>
      <c r="L130" s="132" t="str">
        <f t="shared" ref="L130" si="1218">IF(K130="","",IF($B$7="Menor valor",($E$4/$A$4)*($B130/K130),IF(K130&lt;=$B130,($E$4/$A$4)*(1-(($B130-K130)/$B130)),($E$4*60%/$A$4)*(1-2*((ABS($B130-K130))/$B130)))))</f>
        <v/>
      </c>
      <c r="M130" s="285"/>
      <c r="N130" s="132" t="str">
        <f t="shared" ref="N130" si="1219">IF(M130="","",IF($B$7="Menor valor",($E$4/$A$4)*($B130/M130),IF(M130&lt;=$B130,($E$4/$A$4)*(1-(($B130-M130)/$B130)),($E$4*60%/$A$4)*(1-2*((ABS($B130-M130))/$B130)))))</f>
        <v/>
      </c>
      <c r="O130" s="285"/>
      <c r="P130" s="132" t="str">
        <f t="shared" ref="P130" si="1220">IF(O130="","",IF($B$7="Menor valor",($E$4/$A$4)*($B130/O130),IF(O130&lt;=$B130,($E$4/$A$4)*(1-(($B130-O130)/$B130)),($E$4*60%/$A$4)*(1-2*((ABS($B130-O130))/$B130)))))</f>
        <v/>
      </c>
      <c r="Q130" s="285"/>
      <c r="R130" s="132" t="str">
        <f t="shared" ref="R130" si="1221">IF(Q130="","",IF($B$7="Menor valor",($E$4/$A$4)*($B130/Q130),IF(Q130&lt;=$B130,($E$4/$A$4)*(1-(($B130-Q130)/$B130)),($E$4*60%/$A$4)*(1-2*((ABS($B130-Q130))/$B130)))))</f>
        <v/>
      </c>
      <c r="S130" s="285"/>
      <c r="T130" s="132" t="str">
        <f t="shared" ref="T130" si="1222">IF(S130="","",IF($B$7="Menor valor",($E$4/$A$4)*($B130/S130),IF(S130&lt;=$B130,($E$4/$A$4)*(1-(($B130-S130)/$B130)),($E$4*60%/$A$4)*(1-2*((ABS($B130-S130))/$B130)))))</f>
        <v/>
      </c>
      <c r="U130" s="285"/>
      <c r="V130" s="132" t="str">
        <f t="shared" ref="V130" si="1223">IF(U130="","",IF($B$7="Menor valor",($E$4/$A$4)*($B130/U130),IF(U130&lt;=$B130,($E$4/$A$4)*(1-(($B130-U130)/$B130)),($E$4*60%/$A$4)*(1-2*((ABS($B130-U130))/$B130)))))</f>
        <v/>
      </c>
      <c r="W130" s="285"/>
      <c r="X130" s="132" t="str">
        <f t="shared" ref="X130" si="1224">IF(W130="","",IF($B$7="Menor valor",($E$4/$A$4)*($B130/W130),IF(W130&lt;=$B130,($E$4/$A$4)*(1-(($B130-W130)/$B130)),($E$4*60%/$A$4)*(1-2*((ABS($B130-W130))/$B130)))))</f>
        <v/>
      </c>
      <c r="Y130" s="285"/>
      <c r="Z130" s="132" t="str">
        <f t="shared" ref="Z130" si="1225">IF(Y130="","",IF($B$7="Menor valor",($E$4/$A$4)*($B130/Y130),IF(Y130&lt;=$B130,($E$4/$A$4)*(1-(($B130-Y130)/$B130)),($E$4*60%/$A$4)*(1-2*((ABS($B130-Y130))/$B130)))))</f>
        <v/>
      </c>
      <c r="AA130" s="129">
        <v>1</v>
      </c>
    </row>
    <row r="131" spans="1:27" s="129" customFormat="1" ht="21" customHeight="1">
      <c r="A131" s="204" t="str">
        <f>+'Presupuesto Consolidado'!A153</f>
        <v>4.3.1</v>
      </c>
      <c r="B131" s="130">
        <f t="shared" si="955"/>
        <v>19126214.41</v>
      </c>
      <c r="C131" s="131">
        <f>IF($C$7="Habilitado",ROUND('Presupuesto Consolidado'!E153,2),"")</f>
        <v>19126214.41</v>
      </c>
      <c r="D131" s="132">
        <f t="shared" si="644"/>
        <v>0.78125</v>
      </c>
      <c r="E131" s="131" t="str">
        <f>IF($E$7="Habilitado",ROUND('Presupuesto Consolidado'!L153,2),"")</f>
        <v/>
      </c>
      <c r="F131" s="132" t="str">
        <f t="shared" si="644"/>
        <v/>
      </c>
      <c r="G131" s="285"/>
      <c r="H131" s="132" t="str">
        <f t="shared" ref="H131" si="1226">IF(G131="","",IF($B$7="Menor valor",($E$4/$A$4)*($B131/G131),IF(G131&lt;=$B131,($E$4/$A$4)*(1-(($B131-G131)/$B131)),($E$4*60%/$A$4)*(1-2*((ABS($B131-G131))/$B131)))))</f>
        <v/>
      </c>
      <c r="I131" s="285"/>
      <c r="J131" s="132" t="str">
        <f t="shared" ref="J131" si="1227">IF(I131="","",IF($B$7="Menor valor",($E$4/$A$4)*($B131/I131),IF(I131&lt;=$B131,($E$4/$A$4)*(1-(($B131-I131)/$B131)),($E$4*60%/$A$4)*(1-2*((ABS($B131-I131))/$B131)))))</f>
        <v/>
      </c>
      <c r="K131" s="285"/>
      <c r="L131" s="132" t="str">
        <f t="shared" ref="L131" si="1228">IF(K131="","",IF($B$7="Menor valor",($E$4/$A$4)*($B131/K131),IF(K131&lt;=$B131,($E$4/$A$4)*(1-(($B131-K131)/$B131)),($E$4*60%/$A$4)*(1-2*((ABS($B131-K131))/$B131)))))</f>
        <v/>
      </c>
      <c r="M131" s="285"/>
      <c r="N131" s="132" t="str">
        <f t="shared" ref="N131" si="1229">IF(M131="","",IF($B$7="Menor valor",($E$4/$A$4)*($B131/M131),IF(M131&lt;=$B131,($E$4/$A$4)*(1-(($B131-M131)/$B131)),($E$4*60%/$A$4)*(1-2*((ABS($B131-M131))/$B131)))))</f>
        <v/>
      </c>
      <c r="O131" s="285"/>
      <c r="P131" s="132" t="str">
        <f t="shared" ref="P131" si="1230">IF(O131="","",IF($B$7="Menor valor",($E$4/$A$4)*($B131/O131),IF(O131&lt;=$B131,($E$4/$A$4)*(1-(($B131-O131)/$B131)),($E$4*60%/$A$4)*(1-2*((ABS($B131-O131))/$B131)))))</f>
        <v/>
      </c>
      <c r="Q131" s="285"/>
      <c r="R131" s="132" t="str">
        <f t="shared" ref="R131" si="1231">IF(Q131="","",IF($B$7="Menor valor",($E$4/$A$4)*($B131/Q131),IF(Q131&lt;=$B131,($E$4/$A$4)*(1-(($B131-Q131)/$B131)),($E$4*60%/$A$4)*(1-2*((ABS($B131-Q131))/$B131)))))</f>
        <v/>
      </c>
      <c r="S131" s="285"/>
      <c r="T131" s="132" t="str">
        <f t="shared" ref="T131" si="1232">IF(S131="","",IF($B$7="Menor valor",($E$4/$A$4)*($B131/S131),IF(S131&lt;=$B131,($E$4/$A$4)*(1-(($B131-S131)/$B131)),($E$4*60%/$A$4)*(1-2*((ABS($B131-S131))/$B131)))))</f>
        <v/>
      </c>
      <c r="U131" s="285"/>
      <c r="V131" s="132" t="str">
        <f t="shared" ref="V131" si="1233">IF(U131="","",IF($B$7="Menor valor",($E$4/$A$4)*($B131/U131),IF(U131&lt;=$B131,($E$4/$A$4)*(1-(($B131-U131)/$B131)),($E$4*60%/$A$4)*(1-2*((ABS($B131-U131))/$B131)))))</f>
        <v/>
      </c>
      <c r="W131" s="285"/>
      <c r="X131" s="132" t="str">
        <f t="shared" ref="X131" si="1234">IF(W131="","",IF($B$7="Menor valor",($E$4/$A$4)*($B131/W131),IF(W131&lt;=$B131,($E$4/$A$4)*(1-(($B131-W131)/$B131)),($E$4*60%/$A$4)*(1-2*((ABS($B131-W131))/$B131)))))</f>
        <v/>
      </c>
      <c r="Y131" s="285"/>
      <c r="Z131" s="132" t="str">
        <f t="shared" ref="Z131" si="1235">IF(Y131="","",IF($B$7="Menor valor",($E$4/$A$4)*($B131/Y131),IF(Y131&lt;=$B131,($E$4/$A$4)*(1-(($B131-Y131)/$B131)),($E$4*60%/$A$4)*(1-2*((ABS($B131-Y131))/$B131)))))</f>
        <v/>
      </c>
      <c r="AA131" s="129">
        <v>1</v>
      </c>
    </row>
    <row r="132" spans="1:27" s="129" customFormat="1" ht="21" customHeight="1">
      <c r="A132" s="204" t="str">
        <f>+'Presupuesto Consolidado'!A154</f>
        <v>4.3.2</v>
      </c>
      <c r="B132" s="130">
        <f t="shared" si="955"/>
        <v>140692.81</v>
      </c>
      <c r="C132" s="131">
        <f>IF($C$7="Habilitado",ROUND('Presupuesto Consolidado'!E154,2),"")</f>
        <v>140692.81</v>
      </c>
      <c r="D132" s="132">
        <f t="shared" si="644"/>
        <v>0.78125</v>
      </c>
      <c r="E132" s="131" t="str">
        <f>IF($E$7="Habilitado",ROUND('Presupuesto Consolidado'!L154,2),"")</f>
        <v/>
      </c>
      <c r="F132" s="132" t="str">
        <f t="shared" si="644"/>
        <v/>
      </c>
      <c r="G132" s="285"/>
      <c r="H132" s="132" t="str">
        <f t="shared" ref="H132" si="1236">IF(G132="","",IF($B$7="Menor valor",($E$4/$A$4)*($B132/G132),IF(G132&lt;=$B132,($E$4/$A$4)*(1-(($B132-G132)/$B132)),($E$4*60%/$A$4)*(1-2*((ABS($B132-G132))/$B132)))))</f>
        <v/>
      </c>
      <c r="I132" s="285"/>
      <c r="J132" s="132" t="str">
        <f t="shared" ref="J132" si="1237">IF(I132="","",IF($B$7="Menor valor",($E$4/$A$4)*($B132/I132),IF(I132&lt;=$B132,($E$4/$A$4)*(1-(($B132-I132)/$B132)),($E$4*60%/$A$4)*(1-2*((ABS($B132-I132))/$B132)))))</f>
        <v/>
      </c>
      <c r="K132" s="285"/>
      <c r="L132" s="132" t="str">
        <f t="shared" ref="L132" si="1238">IF(K132="","",IF($B$7="Menor valor",($E$4/$A$4)*($B132/K132),IF(K132&lt;=$B132,($E$4/$A$4)*(1-(($B132-K132)/$B132)),($E$4*60%/$A$4)*(1-2*((ABS($B132-K132))/$B132)))))</f>
        <v/>
      </c>
      <c r="M132" s="285"/>
      <c r="N132" s="132" t="str">
        <f t="shared" ref="N132" si="1239">IF(M132="","",IF($B$7="Menor valor",($E$4/$A$4)*($B132/M132),IF(M132&lt;=$B132,($E$4/$A$4)*(1-(($B132-M132)/$B132)),($E$4*60%/$A$4)*(1-2*((ABS($B132-M132))/$B132)))))</f>
        <v/>
      </c>
      <c r="O132" s="285"/>
      <c r="P132" s="132" t="str">
        <f t="shared" ref="P132" si="1240">IF(O132="","",IF($B$7="Menor valor",($E$4/$A$4)*($B132/O132),IF(O132&lt;=$B132,($E$4/$A$4)*(1-(($B132-O132)/$B132)),($E$4*60%/$A$4)*(1-2*((ABS($B132-O132))/$B132)))))</f>
        <v/>
      </c>
      <c r="Q132" s="285"/>
      <c r="R132" s="132" t="str">
        <f t="shared" ref="R132" si="1241">IF(Q132="","",IF($B$7="Menor valor",($E$4/$A$4)*($B132/Q132),IF(Q132&lt;=$B132,($E$4/$A$4)*(1-(($B132-Q132)/$B132)),($E$4*60%/$A$4)*(1-2*((ABS($B132-Q132))/$B132)))))</f>
        <v/>
      </c>
      <c r="S132" s="285"/>
      <c r="T132" s="132" t="str">
        <f t="shared" ref="T132" si="1242">IF(S132="","",IF($B$7="Menor valor",($E$4/$A$4)*($B132/S132),IF(S132&lt;=$B132,($E$4/$A$4)*(1-(($B132-S132)/$B132)),($E$4*60%/$A$4)*(1-2*((ABS($B132-S132))/$B132)))))</f>
        <v/>
      </c>
      <c r="U132" s="285"/>
      <c r="V132" s="132" t="str">
        <f t="shared" ref="V132" si="1243">IF(U132="","",IF($B$7="Menor valor",($E$4/$A$4)*($B132/U132),IF(U132&lt;=$B132,($E$4/$A$4)*(1-(($B132-U132)/$B132)),($E$4*60%/$A$4)*(1-2*((ABS($B132-U132))/$B132)))))</f>
        <v/>
      </c>
      <c r="W132" s="285"/>
      <c r="X132" s="132" t="str">
        <f t="shared" ref="X132" si="1244">IF(W132="","",IF($B$7="Menor valor",($E$4/$A$4)*($B132/W132),IF(W132&lt;=$B132,($E$4/$A$4)*(1-(($B132-W132)/$B132)),($E$4*60%/$A$4)*(1-2*((ABS($B132-W132))/$B132)))))</f>
        <v/>
      </c>
      <c r="Y132" s="285"/>
      <c r="Z132" s="132" t="str">
        <f t="shared" ref="Z132" si="1245">IF(Y132="","",IF($B$7="Menor valor",($E$4/$A$4)*($B132/Y132),IF(Y132&lt;=$B132,($E$4/$A$4)*(1-(($B132-Y132)/$B132)),($E$4*60%/$A$4)*(1-2*((ABS($B132-Y132))/$B132)))))</f>
        <v/>
      </c>
      <c r="AA132" s="129">
        <v>1</v>
      </c>
    </row>
    <row r="133" spans="1:27" s="129" customFormat="1" ht="21" customHeight="1">
      <c r="A133" s="204" t="str">
        <f>+'Presupuesto Consolidado'!A155</f>
        <v>4.3.3</v>
      </c>
      <c r="B133" s="130">
        <f t="shared" si="955"/>
        <v>7274957.2400000002</v>
      </c>
      <c r="C133" s="131">
        <f>IF($C$7="Habilitado",ROUND('Presupuesto Consolidado'!E155,2),"")</f>
        <v>7274957.2400000002</v>
      </c>
      <c r="D133" s="132">
        <f t="shared" si="644"/>
        <v>0.78125</v>
      </c>
      <c r="E133" s="131" t="str">
        <f>IF($E$7="Habilitado",ROUND('Presupuesto Consolidado'!L155,2),"")</f>
        <v/>
      </c>
      <c r="F133" s="132" t="str">
        <f t="shared" si="644"/>
        <v/>
      </c>
      <c r="G133" s="285"/>
      <c r="H133" s="132" t="str">
        <f t="shared" ref="H133" si="1246">IF(G133="","",IF($B$7="Menor valor",($E$4/$A$4)*($B133/G133),IF(G133&lt;=$B133,($E$4/$A$4)*(1-(($B133-G133)/$B133)),($E$4*60%/$A$4)*(1-2*((ABS($B133-G133))/$B133)))))</f>
        <v/>
      </c>
      <c r="I133" s="285"/>
      <c r="J133" s="132" t="str">
        <f t="shared" ref="J133" si="1247">IF(I133="","",IF($B$7="Menor valor",($E$4/$A$4)*($B133/I133),IF(I133&lt;=$B133,($E$4/$A$4)*(1-(($B133-I133)/$B133)),($E$4*60%/$A$4)*(1-2*((ABS($B133-I133))/$B133)))))</f>
        <v/>
      </c>
      <c r="K133" s="285"/>
      <c r="L133" s="132" t="str">
        <f t="shared" ref="L133" si="1248">IF(K133="","",IF($B$7="Menor valor",($E$4/$A$4)*($B133/K133),IF(K133&lt;=$B133,($E$4/$A$4)*(1-(($B133-K133)/$B133)),($E$4*60%/$A$4)*(1-2*((ABS($B133-K133))/$B133)))))</f>
        <v/>
      </c>
      <c r="M133" s="285"/>
      <c r="N133" s="132" t="str">
        <f t="shared" ref="N133" si="1249">IF(M133="","",IF($B$7="Menor valor",($E$4/$A$4)*($B133/M133),IF(M133&lt;=$B133,($E$4/$A$4)*(1-(($B133-M133)/$B133)),($E$4*60%/$A$4)*(1-2*((ABS($B133-M133))/$B133)))))</f>
        <v/>
      </c>
      <c r="O133" s="285"/>
      <c r="P133" s="132" t="str">
        <f t="shared" ref="P133" si="1250">IF(O133="","",IF($B$7="Menor valor",($E$4/$A$4)*($B133/O133),IF(O133&lt;=$B133,($E$4/$A$4)*(1-(($B133-O133)/$B133)),($E$4*60%/$A$4)*(1-2*((ABS($B133-O133))/$B133)))))</f>
        <v/>
      </c>
      <c r="Q133" s="285"/>
      <c r="R133" s="132" t="str">
        <f t="shared" ref="R133" si="1251">IF(Q133="","",IF($B$7="Menor valor",($E$4/$A$4)*($B133/Q133),IF(Q133&lt;=$B133,($E$4/$A$4)*(1-(($B133-Q133)/$B133)),($E$4*60%/$A$4)*(1-2*((ABS($B133-Q133))/$B133)))))</f>
        <v/>
      </c>
      <c r="S133" s="285"/>
      <c r="T133" s="132" t="str">
        <f t="shared" ref="T133" si="1252">IF(S133="","",IF($B$7="Menor valor",($E$4/$A$4)*($B133/S133),IF(S133&lt;=$B133,($E$4/$A$4)*(1-(($B133-S133)/$B133)),($E$4*60%/$A$4)*(1-2*((ABS($B133-S133))/$B133)))))</f>
        <v/>
      </c>
      <c r="U133" s="285"/>
      <c r="V133" s="132" t="str">
        <f t="shared" ref="V133" si="1253">IF(U133="","",IF($B$7="Menor valor",($E$4/$A$4)*($B133/U133),IF(U133&lt;=$B133,($E$4/$A$4)*(1-(($B133-U133)/$B133)),($E$4*60%/$A$4)*(1-2*((ABS($B133-U133))/$B133)))))</f>
        <v/>
      </c>
      <c r="W133" s="285"/>
      <c r="X133" s="132" t="str">
        <f t="shared" ref="X133" si="1254">IF(W133="","",IF($B$7="Menor valor",($E$4/$A$4)*($B133/W133),IF(W133&lt;=$B133,($E$4/$A$4)*(1-(($B133-W133)/$B133)),($E$4*60%/$A$4)*(1-2*((ABS($B133-W133))/$B133)))))</f>
        <v/>
      </c>
      <c r="Y133" s="285"/>
      <c r="Z133" s="132" t="str">
        <f t="shared" ref="Z133" si="1255">IF(Y133="","",IF($B$7="Menor valor",($E$4/$A$4)*($B133/Y133),IF(Y133&lt;=$B133,($E$4/$A$4)*(1-(($B133-Y133)/$B133)),($E$4*60%/$A$4)*(1-2*((ABS($B133-Y133))/$B133)))))</f>
        <v/>
      </c>
      <c r="AA133" s="129">
        <v>1</v>
      </c>
    </row>
    <row r="134" spans="1:27" s="129" customFormat="1" ht="21" customHeight="1">
      <c r="A134" s="204" t="str">
        <f>+'Presupuesto Consolidado'!A156</f>
        <v>4.3.4</v>
      </c>
      <c r="B134" s="130">
        <f t="shared" si="955"/>
        <v>585825.89</v>
      </c>
      <c r="C134" s="131">
        <f>IF($C$7="Habilitado",ROUND('Presupuesto Consolidado'!E156,2),"")</f>
        <v>585825.89</v>
      </c>
      <c r="D134" s="132">
        <f t="shared" si="644"/>
        <v>0.78125</v>
      </c>
      <c r="E134" s="131" t="str">
        <f>IF($E$7="Habilitado",ROUND('Presupuesto Consolidado'!L156,2),"")</f>
        <v/>
      </c>
      <c r="F134" s="132" t="str">
        <f t="shared" si="644"/>
        <v/>
      </c>
      <c r="G134" s="285"/>
      <c r="H134" s="132" t="str">
        <f t="shared" ref="H134" si="1256">IF(G134="","",IF($B$7="Menor valor",($E$4/$A$4)*($B134/G134),IF(G134&lt;=$B134,($E$4/$A$4)*(1-(($B134-G134)/$B134)),($E$4*60%/$A$4)*(1-2*((ABS($B134-G134))/$B134)))))</f>
        <v/>
      </c>
      <c r="I134" s="285"/>
      <c r="J134" s="132" t="str">
        <f t="shared" ref="J134" si="1257">IF(I134="","",IF($B$7="Menor valor",($E$4/$A$4)*($B134/I134),IF(I134&lt;=$B134,($E$4/$A$4)*(1-(($B134-I134)/$B134)),($E$4*60%/$A$4)*(1-2*((ABS($B134-I134))/$B134)))))</f>
        <v/>
      </c>
      <c r="K134" s="285"/>
      <c r="L134" s="132" t="str">
        <f t="shared" ref="L134" si="1258">IF(K134="","",IF($B$7="Menor valor",($E$4/$A$4)*($B134/K134),IF(K134&lt;=$B134,($E$4/$A$4)*(1-(($B134-K134)/$B134)),($E$4*60%/$A$4)*(1-2*((ABS($B134-K134))/$B134)))))</f>
        <v/>
      </c>
      <c r="M134" s="285"/>
      <c r="N134" s="132" t="str">
        <f t="shared" ref="N134" si="1259">IF(M134="","",IF($B$7="Menor valor",($E$4/$A$4)*($B134/M134),IF(M134&lt;=$B134,($E$4/$A$4)*(1-(($B134-M134)/$B134)),($E$4*60%/$A$4)*(1-2*((ABS($B134-M134))/$B134)))))</f>
        <v/>
      </c>
      <c r="O134" s="285"/>
      <c r="P134" s="132" t="str">
        <f t="shared" ref="P134" si="1260">IF(O134="","",IF($B$7="Menor valor",($E$4/$A$4)*($B134/O134),IF(O134&lt;=$B134,($E$4/$A$4)*(1-(($B134-O134)/$B134)),($E$4*60%/$A$4)*(1-2*((ABS($B134-O134))/$B134)))))</f>
        <v/>
      </c>
      <c r="Q134" s="285"/>
      <c r="R134" s="132" t="str">
        <f t="shared" ref="R134" si="1261">IF(Q134="","",IF($B$7="Menor valor",($E$4/$A$4)*($B134/Q134),IF(Q134&lt;=$B134,($E$4/$A$4)*(1-(($B134-Q134)/$B134)),($E$4*60%/$A$4)*(1-2*((ABS($B134-Q134))/$B134)))))</f>
        <v/>
      </c>
      <c r="S134" s="285"/>
      <c r="T134" s="132" t="str">
        <f t="shared" ref="T134" si="1262">IF(S134="","",IF($B$7="Menor valor",($E$4/$A$4)*($B134/S134),IF(S134&lt;=$B134,($E$4/$A$4)*(1-(($B134-S134)/$B134)),($E$4*60%/$A$4)*(1-2*((ABS($B134-S134))/$B134)))))</f>
        <v/>
      </c>
      <c r="U134" s="285"/>
      <c r="V134" s="132" t="str">
        <f t="shared" ref="V134" si="1263">IF(U134="","",IF($B$7="Menor valor",($E$4/$A$4)*($B134/U134),IF(U134&lt;=$B134,($E$4/$A$4)*(1-(($B134-U134)/$B134)),($E$4*60%/$A$4)*(1-2*((ABS($B134-U134))/$B134)))))</f>
        <v/>
      </c>
      <c r="W134" s="285"/>
      <c r="X134" s="132" t="str">
        <f t="shared" ref="X134" si="1264">IF(W134="","",IF($B$7="Menor valor",($E$4/$A$4)*($B134/W134),IF(W134&lt;=$B134,($E$4/$A$4)*(1-(($B134-W134)/$B134)),($E$4*60%/$A$4)*(1-2*((ABS($B134-W134))/$B134)))))</f>
        <v/>
      </c>
      <c r="Y134" s="285"/>
      <c r="Z134" s="132" t="str">
        <f t="shared" ref="Z134" si="1265">IF(Y134="","",IF($B$7="Menor valor",($E$4/$A$4)*($B134/Y134),IF(Y134&lt;=$B134,($E$4/$A$4)*(1-(($B134-Y134)/$B134)),($E$4*60%/$A$4)*(1-2*((ABS($B134-Y134))/$B134)))))</f>
        <v/>
      </c>
      <c r="AA134" s="129">
        <v>1</v>
      </c>
    </row>
    <row r="135" spans="1:27" s="129" customFormat="1" ht="21" customHeight="1">
      <c r="A135" s="204" t="str">
        <f>+'Presupuesto Consolidado'!A158</f>
        <v>4.4.1</v>
      </c>
      <c r="B135" s="130">
        <f t="shared" si="955"/>
        <v>189554.33</v>
      </c>
      <c r="C135" s="131">
        <f>IF($C$7="Habilitado",ROUND('Presupuesto Consolidado'!E158,2),"")</f>
        <v>189554.33</v>
      </c>
      <c r="D135" s="132">
        <f t="shared" si="644"/>
        <v>0.78125</v>
      </c>
      <c r="E135" s="131" t="str">
        <f>IF($E$7="Habilitado",ROUND('Presupuesto Consolidado'!L158,2),"")</f>
        <v/>
      </c>
      <c r="F135" s="132" t="str">
        <f t="shared" si="644"/>
        <v/>
      </c>
      <c r="G135" s="131"/>
      <c r="H135" s="132" t="str">
        <f t="shared" ref="H135" si="1266">IF(G135="","",IF($B$7="Menor valor",($E$4/$A$4)*($B135/G135),IF(G135&lt;=$B135,($E$4/$A$4)*(1-(($B135-G135)/$B135)),($E$4*60%/$A$4)*(1-2*((ABS($B135-G135))/$B135)))))</f>
        <v/>
      </c>
      <c r="I135" s="131"/>
      <c r="J135" s="132" t="str">
        <f t="shared" ref="J135" si="1267">IF(I135="","",IF($B$7="Menor valor",($E$4/$A$4)*($B135/I135),IF(I135&lt;=$B135,($E$4/$A$4)*(1-(($B135-I135)/$B135)),($E$4*60%/$A$4)*(1-2*((ABS($B135-I135))/$B135)))))</f>
        <v/>
      </c>
      <c r="K135" s="131"/>
      <c r="L135" s="132" t="str">
        <f t="shared" ref="L135" si="1268">IF(K135="","",IF($B$7="Menor valor",($E$4/$A$4)*($B135/K135),IF(K135&lt;=$B135,($E$4/$A$4)*(1-(($B135-K135)/$B135)),($E$4*60%/$A$4)*(1-2*((ABS($B135-K135))/$B135)))))</f>
        <v/>
      </c>
      <c r="M135" s="131"/>
      <c r="N135" s="132" t="str">
        <f t="shared" ref="N135" si="1269">IF(M135="","",IF($B$7="Menor valor",($E$4/$A$4)*($B135/M135),IF(M135&lt;=$B135,($E$4/$A$4)*(1-(($B135-M135)/$B135)),($E$4*60%/$A$4)*(1-2*((ABS($B135-M135))/$B135)))))</f>
        <v/>
      </c>
      <c r="O135" s="131"/>
      <c r="P135" s="132" t="str">
        <f t="shared" ref="P135" si="1270">IF(O135="","",IF($B$7="Menor valor",($E$4/$A$4)*($B135/O135),IF(O135&lt;=$B135,($E$4/$A$4)*(1-(($B135-O135)/$B135)),($E$4*60%/$A$4)*(1-2*((ABS($B135-O135))/$B135)))))</f>
        <v/>
      </c>
      <c r="Q135" s="131"/>
      <c r="R135" s="132" t="str">
        <f t="shared" ref="R135" si="1271">IF(Q135="","",IF($B$7="Menor valor",($E$4/$A$4)*($B135/Q135),IF(Q135&lt;=$B135,($E$4/$A$4)*(1-(($B135-Q135)/$B135)),($E$4*60%/$A$4)*(1-2*((ABS($B135-Q135))/$B135)))))</f>
        <v/>
      </c>
      <c r="S135" s="131"/>
      <c r="T135" s="132" t="str">
        <f t="shared" ref="T135" si="1272">IF(S135="","",IF($B$7="Menor valor",($E$4/$A$4)*($B135/S135),IF(S135&lt;=$B135,($E$4/$A$4)*(1-(($B135-S135)/$B135)),($E$4*60%/$A$4)*(1-2*((ABS($B135-S135))/$B135)))))</f>
        <v/>
      </c>
      <c r="U135" s="131"/>
      <c r="V135" s="132" t="str">
        <f t="shared" ref="V135" si="1273">IF(U135="","",IF($B$7="Menor valor",($E$4/$A$4)*($B135/U135),IF(U135&lt;=$B135,($E$4/$A$4)*(1-(($B135-U135)/$B135)),($E$4*60%/$A$4)*(1-2*((ABS($B135-U135))/$B135)))))</f>
        <v/>
      </c>
      <c r="W135" s="131"/>
      <c r="X135" s="132" t="str">
        <f t="shared" ref="X135" si="1274">IF(W135="","",IF($B$7="Menor valor",($E$4/$A$4)*($B135/W135),IF(W135&lt;=$B135,($E$4/$A$4)*(1-(($B135-W135)/$B135)),($E$4*60%/$A$4)*(1-2*((ABS($B135-W135))/$B135)))))</f>
        <v/>
      </c>
      <c r="Y135" s="131"/>
      <c r="Z135" s="132" t="str">
        <f t="shared" ref="Z135" si="1275">IF(Y135="","",IF($B$7="Menor valor",($E$4/$A$4)*($B135/Y135),IF(Y135&lt;=$B135,($E$4/$A$4)*(1-(($B135-Y135)/$B135)),($E$4*60%/$A$4)*(1-2*((ABS($B135-Y135))/$B135)))))</f>
        <v/>
      </c>
      <c r="AA135" s="129">
        <v>1</v>
      </c>
    </row>
    <row r="136" spans="1:27" s="129" customFormat="1" ht="21" customHeight="1">
      <c r="A136" s="127" t="s">
        <v>118</v>
      </c>
      <c r="B136" s="358">
        <f t="shared" ref="B136:B138" si="1276">IF($B$7="Menor valor"=3,MIN(C136,E136,G136,I136,K136,M136,O136,Q136,S136,U136,W136,Y136),IF($B$7="Media aritmética alta",(MAX(C136,E136,G136,I136,K136,M136,O136,Q136,S136,U136,W136,Y136)+AVERAGE(C136,E136,G136,I136,K136,M136,O136,Q136,S136,U136,W136,Y136))/2,AVERAGE(C136,E136,G136,I136,K136,M136,O136,Q136,S136,U136,W136,Y136)))</f>
        <v>0.19980000000000001</v>
      </c>
      <c r="C136" s="133">
        <f>IF($C$7="Habilitado",ROUND('Presupuesto Consolidado'!E160,4),"")</f>
        <v>0.19980000000000001</v>
      </c>
      <c r="D136" s="132">
        <f>IF(C136="","",ROUND(IF($B$7="Menor valor",IF(C136=0,33.3333333333333,($G$4/3)*($B136/C136)),IF(C136&lt;=$B136,($G$4/3)*(1-(($B136-C136)/$B136)),($G$4*60%/3)*(1-2*((ABS($B136-C136))/$B136)))),3))</f>
        <v>33.332999999999998</v>
      </c>
      <c r="E136" s="133" t="str">
        <f>IF($E$7="Habilitado",ROUND('Presupuesto Consolidado'!L160,4),"")</f>
        <v/>
      </c>
      <c r="F136" s="132" t="str">
        <f>IF(E136="","",IF($B$7="Menor valor",IF(E136=0,33.3333333333333,($G$4/3)*($B136/E136)),IF(E136&lt;=$B136,($G$4/3)*(1-(($B136-E136)/$B136)),($G$4*60%/3)*(1-2*((ABS($B136-E136))/$B136)))))</f>
        <v/>
      </c>
      <c r="G136" s="133"/>
      <c r="H136" s="132" t="str">
        <f>IF(G136="","",ROUND(IF($B$7="Menor valor",IF(G136=0,33.3333333333333,($G$4/3)*($B136/G136)),IF(G136&lt;=$B136,($G$4/3)*(1-(($B136-G136)/$B136)),($G$4*60%/3)*(1-2*((ABS($B136-G136))/$B136)))),3))</f>
        <v/>
      </c>
      <c r="I136" s="133"/>
      <c r="J136" s="132" t="str">
        <f>IF(I136="","",ROUND(IF($B$7="Menor valor",IF(I136=0,33.3333333333333,($G$4/3)*($B136/I136)),IF(I136&lt;=$B136,($G$4/3)*(1-(($B136-I136)/$B136)),($G$4*60%/3)*(1-2*((ABS($B136-I136))/$B136)))),3))</f>
        <v/>
      </c>
      <c r="K136" s="133"/>
      <c r="L136" s="132" t="str">
        <f>IF(K136="","",ROUND(IF($B$7="Menor valor",IF(K136=0,33.3333333333333,($G$4/3)*($B136/K136)),IF(K136&lt;=$B136,($G$4/3)*(1-(($B136-K136)/$B136)),($G$4*60%/3)*(1-2*((ABS($B136-K136))/$B136)))),3))</f>
        <v/>
      </c>
      <c r="M136" s="133"/>
      <c r="N136" s="132" t="str">
        <f>IF(M136="","",ROUND(IF($B$7="Menor valor",IF(M136=0,33.3333333333333,($G$4/3)*($B136/M136)),IF(M136&lt;=$B136,($G$4/3)*(1-(($B136-M136)/$B136)),($G$4*60%/3)*(1-2*((ABS($B136-M136))/$B136)))),3))</f>
        <v/>
      </c>
      <c r="O136" s="133"/>
      <c r="P136" s="132" t="str">
        <f>IF(O136="","",ROUND(IF($B$7="Menor valor",IF(O136=0,33.3333333333333,($G$4/3)*($B136/O136)),IF(O136&lt;=$B136,($G$4/3)*(1-(($B136-O136)/$B136)),($G$4*60%/3)*(1-2*((ABS($B136-O136))/$B136)))),3))</f>
        <v/>
      </c>
      <c r="Q136" s="133"/>
      <c r="R136" s="132" t="str">
        <f>IF(Q136="","",ROUND(IF($B$7="Menor valor",IF(Q136=0,33.3333333333333,($G$4/3)*($B136/Q136)),IF(Q136&lt;=$B136,($G$4/3)*(1-(($B136-Q136)/$B136)),($G$4*60%/3)*(1-2*((ABS($B136-Q136))/$B136)))),3))</f>
        <v/>
      </c>
      <c r="S136" s="133"/>
      <c r="T136" s="132" t="str">
        <f>IF(S136="","",ROUND(IF($B$7="Menor valor",IF(S136=0,33.3333333333333,($G$4/3)*($B136/S136)),IF(S136&lt;=$B136,($G$4/3)*(1-(($B136-S136)/$B136)),($G$4*60%/3)*(1-2*((ABS($B136-S136))/$B136)))),3))</f>
        <v/>
      </c>
      <c r="U136" s="133"/>
      <c r="V136" s="132" t="str">
        <f>IF(U136="","",ROUND(IF($B$7="Menor valor",IF(U136=0,33.3333333333333,($G$4/3)*($B136/U136)),IF(U136&lt;=$B136,($G$4/3)*(1-(($B136-U136)/$B136)),($G$4*60%/3)*(1-2*((ABS($B136-U136))/$B136)))),3))</f>
        <v/>
      </c>
      <c r="W136" s="133"/>
      <c r="X136" s="132" t="str">
        <f>IF(W136="","",ROUND(IF($B$7="Menor valor",IF(W136=0,33.3333333333333,($G$4/3)*($B136/W136)),IF(W136&lt;=$B136,($G$4/3)*(1-(($B136-W136)/$B136)),($G$4*60%/3)*(1-2*((ABS($B136-W136))/$B136)))),3))</f>
        <v/>
      </c>
      <c r="Y136" s="133"/>
      <c r="Z136" s="132" t="str">
        <f>IF(Y136="","",ROUND(IF($B$7="Menor valor",IF(Y136=0,33.3333333333333,($G$4/3)*($B136/Y136)),IF(Y136&lt;=$B136,($G$4/3)*(1-(($B136-Y136)/$B136)),($G$4*60%/3)*(1-2*((ABS($B136-Y136))/$B136)))),3))</f>
        <v/>
      </c>
    </row>
    <row r="137" spans="1:27" s="129" customFormat="1" ht="21" customHeight="1">
      <c r="A137" s="127" t="s">
        <v>119</v>
      </c>
      <c r="B137" s="358">
        <f t="shared" si="1276"/>
        <v>0.01</v>
      </c>
      <c r="C137" s="133">
        <f>IF($C$7="Habilitado",ROUND('Presupuesto Consolidado'!E161,4),"")</f>
        <v>0.01</v>
      </c>
      <c r="D137" s="132">
        <f t="shared" ref="D137:D138" si="1277">IF(C137="","",ROUND(IF($B$7="Menor valor",IF(C137=0,33.3333333333333,($G$4/3)*($B137/C137)),IF(C137&lt;=$B137,($G$4/3)*(1-(($B137-C137)/$B137)),($G$4*60%/3)*(1-2*((ABS($B137-C137))/$B137)))),3))</f>
        <v>33.332999999999998</v>
      </c>
      <c r="E137" s="133" t="str">
        <f>IF($E$7="Habilitado",ROUND('Presupuesto Consolidado'!L161,4),"")</f>
        <v/>
      </c>
      <c r="F137" s="132" t="str">
        <f t="shared" ref="F137:F138" si="1278">IF(E137="","",IF($B$7="Menor valor",IF(E137=0,33.3333333333333,($G$4/3)*($B137/E137)),IF(E137&lt;=$B137,($G$4/3)*(1-(($B137-E137)/$B137)),($G$4*60%/3)*(1-2*((ABS($B137-E137))/$B137)))))</f>
        <v/>
      </c>
      <c r="G137" s="133"/>
      <c r="H137" s="132" t="str">
        <f t="shared" ref="H137" si="1279">IF(G137="","",ROUND(IF($B$7="Menor valor",IF(G137=0,33.3333333333333,($G$4/3)*($B137/G137)),IF(G137&lt;=$B137,($G$4/3)*(1-(($B137-G137)/$B137)),($G$4*60%/3)*(1-2*((ABS($B137-G137))/$B137)))),3))</f>
        <v/>
      </c>
      <c r="I137" s="133"/>
      <c r="J137" s="132" t="str">
        <f t="shared" ref="J137" si="1280">IF(I137="","",ROUND(IF($B$7="Menor valor",IF(I137=0,33.3333333333333,($G$4/3)*($B137/I137)),IF(I137&lt;=$B137,($G$4/3)*(1-(($B137-I137)/$B137)),($G$4*60%/3)*(1-2*((ABS($B137-I137))/$B137)))),3))</f>
        <v/>
      </c>
      <c r="K137" s="133"/>
      <c r="L137" s="132" t="str">
        <f t="shared" ref="L137" si="1281">IF(K137="","",ROUND(IF($B$7="Menor valor",IF(K137=0,33.3333333333333,($G$4/3)*($B137/K137)),IF(K137&lt;=$B137,($G$4/3)*(1-(($B137-K137)/$B137)),($G$4*60%/3)*(1-2*((ABS($B137-K137))/$B137)))),3))</f>
        <v/>
      </c>
      <c r="M137" s="133"/>
      <c r="N137" s="132" t="str">
        <f t="shared" ref="N137" si="1282">IF(M137="","",ROUND(IF($B$7="Menor valor",IF(M137=0,33.3333333333333,($G$4/3)*($B137/M137)),IF(M137&lt;=$B137,($G$4/3)*(1-(($B137-M137)/$B137)),($G$4*60%/3)*(1-2*((ABS($B137-M137))/$B137)))),3))</f>
        <v/>
      </c>
      <c r="O137" s="133"/>
      <c r="P137" s="132" t="str">
        <f t="shared" ref="P137" si="1283">IF(O137="","",ROUND(IF($B$7="Menor valor",IF(O137=0,33.3333333333333,($G$4/3)*($B137/O137)),IF(O137&lt;=$B137,($G$4/3)*(1-(($B137-O137)/$B137)),($G$4*60%/3)*(1-2*((ABS($B137-O137))/$B137)))),3))</f>
        <v/>
      </c>
      <c r="Q137" s="133"/>
      <c r="R137" s="132" t="str">
        <f t="shared" ref="R137" si="1284">IF(Q137="","",ROUND(IF($B$7="Menor valor",IF(Q137=0,33.3333333333333,($G$4/3)*($B137/Q137)),IF(Q137&lt;=$B137,($G$4/3)*(1-(($B137-Q137)/$B137)),($G$4*60%/3)*(1-2*((ABS($B137-Q137))/$B137)))),3))</f>
        <v/>
      </c>
      <c r="S137" s="133"/>
      <c r="T137" s="132" t="str">
        <f t="shared" ref="T137" si="1285">IF(S137="","",ROUND(IF($B$7="Menor valor",IF(S137=0,33.3333333333333,($G$4/3)*($B137/S137)),IF(S137&lt;=$B137,($G$4/3)*(1-(($B137-S137)/$B137)),($G$4*60%/3)*(1-2*((ABS($B137-S137))/$B137)))),3))</f>
        <v/>
      </c>
      <c r="U137" s="133"/>
      <c r="V137" s="132" t="str">
        <f t="shared" ref="V137" si="1286">IF(U137="","",ROUND(IF($B$7="Menor valor",IF(U137=0,33.3333333333333,($G$4/3)*($B137/U137)),IF(U137&lt;=$B137,($G$4/3)*(1-(($B137-U137)/$B137)),($G$4*60%/3)*(1-2*((ABS($B137-U137))/$B137)))),3))</f>
        <v/>
      </c>
      <c r="W137" s="133"/>
      <c r="X137" s="132" t="str">
        <f t="shared" ref="X137" si="1287">IF(W137="","",ROUND(IF($B$7="Menor valor",IF(W137=0,33.3333333333333,($G$4/3)*($B137/W137)),IF(W137&lt;=$B137,($G$4/3)*(1-(($B137-W137)/$B137)),($G$4*60%/3)*(1-2*((ABS($B137-W137))/$B137)))),3))</f>
        <v/>
      </c>
      <c r="Y137" s="133"/>
      <c r="Z137" s="132" t="str">
        <f t="shared" ref="Z137" si="1288">IF(Y137="","",ROUND(IF($B$7="Menor valor",IF(Y137=0,33.3333333333333,($G$4/3)*($B137/Y137)),IF(Y137&lt;=$B137,($G$4/3)*(1-(($B137-Y137)/$B137)),($G$4*60%/3)*(1-2*((ABS($B137-Y137))/$B137)))),3))</f>
        <v/>
      </c>
    </row>
    <row r="138" spans="1:27" s="129" customFormat="1" ht="21" customHeight="1">
      <c r="A138" s="127" t="s">
        <v>120</v>
      </c>
      <c r="B138" s="358">
        <f t="shared" si="1276"/>
        <v>0.03</v>
      </c>
      <c r="C138" s="133">
        <f>IF($C$7="Habilitado",ROUND('Presupuesto Consolidado'!E162,4),"")</f>
        <v>0.03</v>
      </c>
      <c r="D138" s="132">
        <f t="shared" si="1277"/>
        <v>33.332999999999998</v>
      </c>
      <c r="E138" s="133" t="str">
        <f>IF($E$7="Habilitado",ROUND('Presupuesto Consolidado'!L162,4),"")</f>
        <v/>
      </c>
      <c r="F138" s="132" t="str">
        <f t="shared" si="1278"/>
        <v/>
      </c>
      <c r="G138" s="133"/>
      <c r="H138" s="132" t="str">
        <f t="shared" ref="H138" si="1289">IF(G138="","",ROUND(IF($B$7="Menor valor",IF(G138=0,33.3333333333333,($G$4/3)*($B138/G138)),IF(G138&lt;=$B138,($G$4/3)*(1-(($B138-G138)/$B138)),($G$4*60%/3)*(1-2*((ABS($B138-G138))/$B138)))),3))</f>
        <v/>
      </c>
      <c r="I138" s="133"/>
      <c r="J138" s="132" t="str">
        <f t="shared" ref="J138" si="1290">IF(I138="","",ROUND(IF($B$7="Menor valor",IF(I138=0,33.3333333333333,($G$4/3)*($B138/I138)),IF(I138&lt;=$B138,($G$4/3)*(1-(($B138-I138)/$B138)),($G$4*60%/3)*(1-2*((ABS($B138-I138))/$B138)))),3))</f>
        <v/>
      </c>
      <c r="K138" s="133"/>
      <c r="L138" s="132" t="str">
        <f t="shared" ref="L138" si="1291">IF(K138="","",ROUND(IF($B$7="Menor valor",IF(K138=0,33.3333333333333,($G$4/3)*($B138/K138)),IF(K138&lt;=$B138,($G$4/3)*(1-(($B138-K138)/$B138)),($G$4*60%/3)*(1-2*((ABS($B138-K138))/$B138)))),3))</f>
        <v/>
      </c>
      <c r="M138" s="133"/>
      <c r="N138" s="132" t="str">
        <f t="shared" ref="N138" si="1292">IF(M138="","",ROUND(IF($B$7="Menor valor",IF(M138=0,33.3333333333333,($G$4/3)*($B138/M138)),IF(M138&lt;=$B138,($G$4/3)*(1-(($B138-M138)/$B138)),($G$4*60%/3)*(1-2*((ABS($B138-M138))/$B138)))),3))</f>
        <v/>
      </c>
      <c r="O138" s="133"/>
      <c r="P138" s="132" t="str">
        <f t="shared" ref="P138" si="1293">IF(O138="","",ROUND(IF($B$7="Menor valor",IF(O138=0,33.3333333333333,($G$4/3)*($B138/O138)),IF(O138&lt;=$B138,($G$4/3)*(1-(($B138-O138)/$B138)),($G$4*60%/3)*(1-2*((ABS($B138-O138))/$B138)))),3))</f>
        <v/>
      </c>
      <c r="Q138" s="133"/>
      <c r="R138" s="132" t="str">
        <f t="shared" ref="R138" si="1294">IF(Q138="","",ROUND(IF($B$7="Menor valor",IF(Q138=0,33.3333333333333,($G$4/3)*($B138/Q138)),IF(Q138&lt;=$B138,($G$4/3)*(1-(($B138-Q138)/$B138)),($G$4*60%/3)*(1-2*((ABS($B138-Q138))/$B138)))),3))</f>
        <v/>
      </c>
      <c r="S138" s="133"/>
      <c r="T138" s="132" t="str">
        <f t="shared" ref="T138" si="1295">IF(S138="","",ROUND(IF($B$7="Menor valor",IF(S138=0,33.3333333333333,($G$4/3)*($B138/S138)),IF(S138&lt;=$B138,($G$4/3)*(1-(($B138-S138)/$B138)),($G$4*60%/3)*(1-2*((ABS($B138-S138))/$B138)))),3))</f>
        <v/>
      </c>
      <c r="U138" s="133"/>
      <c r="V138" s="132" t="str">
        <f t="shared" ref="V138" si="1296">IF(U138="","",ROUND(IF($B$7="Menor valor",IF(U138=0,33.3333333333333,($G$4/3)*($B138/U138)),IF(U138&lt;=$B138,($G$4/3)*(1-(($B138-U138)/$B138)),($G$4*60%/3)*(1-2*((ABS($B138-U138))/$B138)))),3))</f>
        <v/>
      </c>
      <c r="W138" s="133"/>
      <c r="X138" s="132" t="str">
        <f t="shared" ref="X138" si="1297">IF(W138="","",ROUND(IF($B$7="Menor valor",IF(W138=0,33.3333333333333,($G$4/3)*($B138/W138)),IF(W138&lt;=$B138,($G$4/3)*(1-(($B138-W138)/$B138)),($G$4*60%/3)*(1-2*((ABS($B138-W138))/$B138)))),3))</f>
        <v/>
      </c>
      <c r="Y138" s="133"/>
      <c r="Z138" s="132" t="str">
        <f t="shared" ref="Z138" si="1298">IF(Y138="","",ROUND(IF($B$7="Menor valor",IF(Y138=0,33.3333333333333,($G$4/3)*($B138/Y138)),IF(Y138&lt;=$B138,($G$4/3)*(1-(($B138-Y138)/$B138)),($G$4*60%/3)*(1-2*((ABS($B138-Y138))/$B138)))),3))</f>
        <v/>
      </c>
    </row>
    <row r="139" spans="1:27" s="129" customFormat="1" ht="23.25" customHeight="1">
      <c r="A139" s="506" t="s">
        <v>122</v>
      </c>
      <c r="B139" s="506"/>
      <c r="C139" s="498">
        <f>ROUND(SUM(D8:D135),2)</f>
        <v>100</v>
      </c>
      <c r="D139" s="499"/>
      <c r="E139" s="498">
        <f>ROUND(SUM(F8:F135),2)</f>
        <v>0</v>
      </c>
      <c r="F139" s="499"/>
      <c r="G139" s="498">
        <f>ROUND(SUM(H8:H135),2)</f>
        <v>0</v>
      </c>
      <c r="H139" s="499"/>
      <c r="I139" s="498">
        <f t="shared" ref="I139" si="1299">ROUND(SUM(J8:J135),2)</f>
        <v>0</v>
      </c>
      <c r="J139" s="499"/>
      <c r="K139" s="498">
        <f t="shared" ref="K139:Y139" si="1300">ROUND(SUM(L8:L135),2)</f>
        <v>0</v>
      </c>
      <c r="L139" s="499"/>
      <c r="M139" s="498">
        <f t="shared" si="1300"/>
        <v>0</v>
      </c>
      <c r="N139" s="499"/>
      <c r="O139" s="498">
        <f t="shared" si="1300"/>
        <v>0</v>
      </c>
      <c r="P139" s="499"/>
      <c r="Q139" s="498">
        <f t="shared" si="1300"/>
        <v>0</v>
      </c>
      <c r="R139" s="499"/>
      <c r="S139" s="498">
        <f t="shared" si="1300"/>
        <v>0</v>
      </c>
      <c r="T139" s="499"/>
      <c r="U139" s="498">
        <f t="shared" si="1300"/>
        <v>0</v>
      </c>
      <c r="V139" s="499"/>
      <c r="W139" s="498">
        <f t="shared" si="1300"/>
        <v>0</v>
      </c>
      <c r="X139" s="499"/>
      <c r="Y139" s="498">
        <f t="shared" si="1300"/>
        <v>0</v>
      </c>
      <c r="Z139" s="499"/>
    </row>
    <row r="140" spans="1:27" s="129" customFormat="1" ht="23.25" customHeight="1">
      <c r="A140" s="506" t="s">
        <v>123</v>
      </c>
      <c r="B140" s="506"/>
      <c r="C140" s="498">
        <f>ROUND(SUM(D136:D138),2)</f>
        <v>100</v>
      </c>
      <c r="D140" s="498"/>
      <c r="E140" s="498">
        <f>ROUND(SUM(F136:F138),2)</f>
        <v>0</v>
      </c>
      <c r="F140" s="498"/>
      <c r="G140" s="498">
        <f>ROUND(SUM(H136:H138),2)</f>
        <v>0</v>
      </c>
      <c r="H140" s="498"/>
      <c r="I140" s="498">
        <f t="shared" ref="I140" si="1301">ROUND(SUM(J136:J138),2)</f>
        <v>0</v>
      </c>
      <c r="J140" s="498"/>
      <c r="K140" s="498">
        <f t="shared" ref="K140" si="1302">ROUND(SUM(L136:L138),2)</f>
        <v>0</v>
      </c>
      <c r="L140" s="498"/>
      <c r="M140" s="498">
        <f t="shared" ref="M140" si="1303">ROUND(SUM(N136:N138),2)</f>
        <v>0</v>
      </c>
      <c r="N140" s="498"/>
      <c r="O140" s="498">
        <f t="shared" ref="O140" si="1304">ROUND(SUM(P136:P138),2)</f>
        <v>0</v>
      </c>
      <c r="P140" s="498"/>
      <c r="Q140" s="498">
        <f t="shared" ref="Q140" si="1305">ROUND(SUM(R136:R138),2)</f>
        <v>0</v>
      </c>
      <c r="R140" s="498"/>
      <c r="S140" s="498">
        <f t="shared" ref="S140" si="1306">ROUND(SUM(T136:T138),2)</f>
        <v>0</v>
      </c>
      <c r="T140" s="498"/>
      <c r="U140" s="498">
        <f t="shared" ref="U140" si="1307">ROUND(SUM(V136:V138),2)</f>
        <v>0</v>
      </c>
      <c r="V140" s="498"/>
      <c r="W140" s="498">
        <f t="shared" ref="W140" si="1308">ROUND(SUM(X136:X138),2)</f>
        <v>0</v>
      </c>
      <c r="X140" s="498"/>
      <c r="Y140" s="498">
        <f t="shared" ref="Y140" si="1309">ROUND(SUM(Z136:Z138),2)</f>
        <v>0</v>
      </c>
      <c r="Z140" s="498"/>
    </row>
  </sheetData>
  <sheetProtection algorithmName="SHA-512" hashValue="Pkc0KU+h+6FtjyGVivmvjKEvoBbokd6qtzHnKueSJF9MsMAwe+wWsiovHJq/mramCUCTsQj57Y8bpR1gjaBs3Q==" saltValue="nujtNTrDTJyaYGJmS4zOpg==" spinCount="100000" sheet="1" objects="1" scenarios="1" formatCells="0" formatColumns="0" formatRows="0" insertColumns="0" insertRows="0" insertHyperlinks="0" deleteColumns="0" deleteRows="0"/>
  <mergeCells count="58">
    <mergeCell ref="E4:F4"/>
    <mergeCell ref="G4:H4"/>
    <mergeCell ref="A139:B139"/>
    <mergeCell ref="A140:B140"/>
    <mergeCell ref="A6:A7"/>
    <mergeCell ref="A4:B4"/>
    <mergeCell ref="C7:D7"/>
    <mergeCell ref="C139:D139"/>
    <mergeCell ref="C140:D140"/>
    <mergeCell ref="E7:F7"/>
    <mergeCell ref="E139:F139"/>
    <mergeCell ref="E140:F140"/>
    <mergeCell ref="G139:H139"/>
    <mergeCell ref="A3:B3"/>
    <mergeCell ref="A1:Z1"/>
    <mergeCell ref="Q6:R6"/>
    <mergeCell ref="G6:H6"/>
    <mergeCell ref="I6:J6"/>
    <mergeCell ref="K6:L6"/>
    <mergeCell ref="M6:N6"/>
    <mergeCell ref="O6:P6"/>
    <mergeCell ref="S6:T6"/>
    <mergeCell ref="U6:V6"/>
    <mergeCell ref="W6:X6"/>
    <mergeCell ref="Y6:Z6"/>
    <mergeCell ref="E3:F3"/>
    <mergeCell ref="G3:H3"/>
    <mergeCell ref="C6:D6"/>
    <mergeCell ref="E6:F6"/>
    <mergeCell ref="W7:X7"/>
    <mergeCell ref="Y7:Z7"/>
    <mergeCell ref="G7:H7"/>
    <mergeCell ref="I7:J7"/>
    <mergeCell ref="K7:L7"/>
    <mergeCell ref="M7:N7"/>
    <mergeCell ref="O7:P7"/>
    <mergeCell ref="Q139:R139"/>
    <mergeCell ref="Q140:R140"/>
    <mergeCell ref="Q7:R7"/>
    <mergeCell ref="S7:T7"/>
    <mergeCell ref="U7:V7"/>
    <mergeCell ref="S140:T140"/>
    <mergeCell ref="U140:V140"/>
    <mergeCell ref="I139:J139"/>
    <mergeCell ref="K139:L139"/>
    <mergeCell ref="M139:N139"/>
    <mergeCell ref="O139:P139"/>
    <mergeCell ref="G140:H140"/>
    <mergeCell ref="I140:J140"/>
    <mergeCell ref="K140:L140"/>
    <mergeCell ref="M140:N140"/>
    <mergeCell ref="O140:P140"/>
    <mergeCell ref="W140:X140"/>
    <mergeCell ref="Y140:Z140"/>
    <mergeCell ref="S139:T139"/>
    <mergeCell ref="U139:V139"/>
    <mergeCell ref="W139:X139"/>
    <mergeCell ref="Y139:Z139"/>
  </mergeCells>
  <printOptions horizontalCentered="1"/>
  <pageMargins left="0.39370078740157483" right="0.19685039370078741" top="0.39370078740157483" bottom="0.19685039370078741" header="0.31496062992125984" footer="0.31496062992125984"/>
  <pageSetup scale="85"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N188"/>
  <sheetViews>
    <sheetView showGridLines="0" topLeftCell="C1" zoomScale="85" zoomScaleNormal="85" zoomScaleSheetLayoutView="96" zoomScalePageLayoutView="96" workbookViewId="0">
      <selection activeCell="K6" sqref="K6:M7"/>
    </sheetView>
  </sheetViews>
  <sheetFormatPr baseColWidth="10" defaultRowHeight="12.75" outlineLevelRow="2"/>
  <cols>
    <col min="1" max="1" width="8.85546875" style="16" customWidth="1"/>
    <col min="2" max="2" width="71.42578125" style="17" customWidth="1"/>
    <col min="3" max="3" width="9.5703125" style="17" bestFit="1" customWidth="1"/>
    <col min="4" max="4" width="10.85546875" style="17" bestFit="1" customWidth="1"/>
    <col min="5" max="5" width="15.42578125" style="17" bestFit="1" customWidth="1"/>
    <col min="6" max="6" width="23.140625" style="17" customWidth="1"/>
    <col min="7" max="7" width="4" style="213" customWidth="1"/>
    <col min="8" max="8" width="8.85546875" style="16" customWidth="1"/>
    <col min="9" max="9" width="71.42578125" style="17" customWidth="1"/>
    <col min="10" max="10" width="9.5703125" style="17" bestFit="1" customWidth="1"/>
    <col min="11" max="11" width="10.85546875" style="17" bestFit="1" customWidth="1"/>
    <col min="12" max="12" width="16.42578125" style="17" bestFit="1" customWidth="1"/>
    <col min="13" max="13" width="23" style="17" customWidth="1"/>
    <col min="14" max="14" width="4" style="213" customWidth="1"/>
    <col min="15" max="16384" width="11.42578125" style="17"/>
  </cols>
  <sheetData>
    <row r="1" spans="1:14" ht="21" thickBot="1">
      <c r="A1" s="225" t="str">
        <f>IF(ENTREGA!A7="","",ENTREGA!A7)</f>
        <v>1</v>
      </c>
      <c r="B1" s="542" t="str">
        <f>IF(A1="","",VLOOKUP(A1,ENTREGA!$A$7:$B$11,2,FALSE))</f>
        <v>MAURO VELEZ GÓMEZ</v>
      </c>
      <c r="C1" s="542"/>
      <c r="D1" s="542"/>
      <c r="E1" s="542"/>
      <c r="F1" s="542"/>
      <c r="G1" s="226"/>
      <c r="H1" s="225" t="str">
        <f>IF(ENTREGA!A8="","",ENTREGA!A8)</f>
        <v>2</v>
      </c>
      <c r="I1" s="542" t="str">
        <f>IF(H1="","",VLOOKUP(H1,ENTREGA!$A$7:$B$11,2,FALSE))</f>
        <v>LUIS ENRIQUE OYOLA QUINTERO</v>
      </c>
      <c r="J1" s="542"/>
      <c r="K1" s="542"/>
      <c r="L1" s="542"/>
      <c r="M1" s="542"/>
      <c r="N1" s="226"/>
    </row>
    <row r="2" spans="1:14" ht="19.5" customHeight="1" thickTop="1" thickBot="1">
      <c r="A2" s="532" t="s">
        <v>178</v>
      </c>
      <c r="B2" s="533"/>
      <c r="C2" s="511" t="s">
        <v>7</v>
      </c>
      <c r="D2" s="512"/>
      <c r="E2" s="512"/>
      <c r="F2" s="513"/>
      <c r="G2" s="208"/>
      <c r="H2" s="532" t="s">
        <v>178</v>
      </c>
      <c r="I2" s="533"/>
      <c r="J2" s="511" t="s">
        <v>7</v>
      </c>
      <c r="K2" s="512"/>
      <c r="L2" s="512"/>
      <c r="M2" s="513"/>
      <c r="N2" s="208"/>
    </row>
    <row r="3" spans="1:14" ht="13.5" customHeight="1" thickTop="1">
      <c r="A3" s="534"/>
      <c r="B3" s="535"/>
      <c r="C3" s="523" t="s">
        <v>179</v>
      </c>
      <c r="D3" s="524"/>
      <c r="E3" s="524"/>
      <c r="F3" s="525"/>
      <c r="G3" s="208"/>
      <c r="H3" s="534"/>
      <c r="I3" s="535"/>
      <c r="J3" s="523" t="s">
        <v>179</v>
      </c>
      <c r="K3" s="524"/>
      <c r="L3" s="524"/>
      <c r="M3" s="525"/>
      <c r="N3" s="208"/>
    </row>
    <row r="4" spans="1:14" ht="12.75" customHeight="1">
      <c r="A4" s="534"/>
      <c r="B4" s="535"/>
      <c r="C4" s="526"/>
      <c r="D4" s="527"/>
      <c r="E4" s="527"/>
      <c r="F4" s="528"/>
      <c r="G4" s="208"/>
      <c r="H4" s="534"/>
      <c r="I4" s="535"/>
      <c r="J4" s="526"/>
      <c r="K4" s="527"/>
      <c r="L4" s="527"/>
      <c r="M4" s="528"/>
      <c r="N4" s="208"/>
    </row>
    <row r="5" spans="1:14" ht="13.5" customHeight="1" thickBot="1">
      <c r="A5" s="534"/>
      <c r="B5" s="535"/>
      <c r="C5" s="529"/>
      <c r="D5" s="530"/>
      <c r="E5" s="530"/>
      <c r="F5" s="531"/>
      <c r="G5" s="209"/>
      <c r="H5" s="534"/>
      <c r="I5" s="535"/>
      <c r="J5" s="529"/>
      <c r="K5" s="530"/>
      <c r="L5" s="530"/>
      <c r="M5" s="531"/>
      <c r="N5" s="209"/>
    </row>
    <row r="6" spans="1:14" ht="13.5" customHeight="1" thickTop="1">
      <c r="A6" s="534"/>
      <c r="B6" s="535"/>
      <c r="C6" s="538" t="s">
        <v>107</v>
      </c>
      <c r="D6" s="514" t="s">
        <v>180</v>
      </c>
      <c r="E6" s="515"/>
      <c r="F6" s="516"/>
      <c r="G6" s="208"/>
      <c r="H6" s="534"/>
      <c r="I6" s="535"/>
      <c r="J6" s="538" t="s">
        <v>107</v>
      </c>
      <c r="K6" s="514" t="s">
        <v>180</v>
      </c>
      <c r="L6" s="515"/>
      <c r="M6" s="516"/>
      <c r="N6" s="208"/>
    </row>
    <row r="7" spans="1:14" ht="13.5" customHeight="1" thickBot="1">
      <c r="A7" s="536"/>
      <c r="B7" s="537"/>
      <c r="C7" s="539"/>
      <c r="D7" s="517"/>
      <c r="E7" s="518"/>
      <c r="F7" s="519"/>
      <c r="G7" s="209"/>
      <c r="H7" s="536"/>
      <c r="I7" s="537"/>
      <c r="J7" s="539"/>
      <c r="K7" s="517"/>
      <c r="L7" s="518"/>
      <c r="M7" s="519"/>
      <c r="N7" s="209"/>
    </row>
    <row r="8" spans="1:14" s="104" customFormat="1" ht="15" thickTop="1" thickBot="1">
      <c r="A8" s="185"/>
      <c r="B8" s="186"/>
      <c r="C8" s="520"/>
      <c r="D8" s="521"/>
      <c r="E8" s="521"/>
      <c r="F8" s="522"/>
      <c r="G8" s="210"/>
      <c r="H8" s="185"/>
      <c r="I8" s="186"/>
      <c r="J8" s="520"/>
      <c r="K8" s="521"/>
      <c r="L8" s="521"/>
      <c r="M8" s="522"/>
      <c r="N8" s="210"/>
    </row>
    <row r="9" spans="1:14" s="103" customFormat="1" ht="15.75" thickBot="1">
      <c r="A9" s="227" t="s">
        <v>21</v>
      </c>
      <c r="B9" s="228" t="s">
        <v>181</v>
      </c>
      <c r="C9" s="229" t="s">
        <v>105</v>
      </c>
      <c r="D9" s="230" t="s">
        <v>106</v>
      </c>
      <c r="E9" s="231" t="s">
        <v>62</v>
      </c>
      <c r="F9" s="232" t="s">
        <v>63</v>
      </c>
      <c r="H9" s="227" t="s">
        <v>21</v>
      </c>
      <c r="I9" s="228" t="s">
        <v>181</v>
      </c>
      <c r="J9" s="229" t="s">
        <v>105</v>
      </c>
      <c r="K9" s="230" t="s">
        <v>106</v>
      </c>
      <c r="L9" s="231" t="s">
        <v>62</v>
      </c>
      <c r="M9" s="232" t="s">
        <v>63</v>
      </c>
    </row>
    <row r="10" spans="1:14" s="103" customFormat="1" ht="27.75" customHeight="1" thickTop="1" thickBot="1">
      <c r="A10" s="233" t="s">
        <v>72</v>
      </c>
      <c r="B10" s="234" t="s">
        <v>182</v>
      </c>
      <c r="C10" s="235"/>
      <c r="D10" s="236"/>
      <c r="E10" s="237"/>
      <c r="F10" s="238"/>
      <c r="H10" s="233" t="s">
        <v>72</v>
      </c>
      <c r="I10" s="234" t="s">
        <v>182</v>
      </c>
      <c r="J10" s="235"/>
      <c r="K10" s="236"/>
      <c r="L10" s="237"/>
      <c r="M10" s="238"/>
    </row>
    <row r="11" spans="1:14" s="102" customFormat="1" ht="24" customHeight="1" outlineLevel="1" thickTop="1" thickBot="1">
      <c r="A11" s="239" t="s">
        <v>154</v>
      </c>
      <c r="B11" s="240" t="s">
        <v>183</v>
      </c>
      <c r="C11" s="241"/>
      <c r="D11" s="242"/>
      <c r="E11" s="243"/>
      <c r="F11" s="244"/>
      <c r="H11" s="239" t="s">
        <v>154</v>
      </c>
      <c r="I11" s="240" t="s">
        <v>183</v>
      </c>
      <c r="J11" s="241"/>
      <c r="K11" s="242"/>
      <c r="L11" s="243"/>
      <c r="M11" s="244"/>
    </row>
    <row r="12" spans="1:14" s="102" customFormat="1" ht="78.75" customHeight="1" outlineLevel="1" thickTop="1">
      <c r="A12" s="245" t="s">
        <v>74</v>
      </c>
      <c r="B12" s="246" t="s">
        <v>184</v>
      </c>
      <c r="C12" s="247" t="s">
        <v>67</v>
      </c>
      <c r="D12" s="248">
        <v>45</v>
      </c>
      <c r="E12" s="249">
        <v>25000</v>
      </c>
      <c r="F12" s="250">
        <f>+D12*E12</f>
        <v>1125000</v>
      </c>
      <c r="G12" s="211"/>
      <c r="H12" s="245" t="s">
        <v>74</v>
      </c>
      <c r="I12" s="246" t="s">
        <v>184</v>
      </c>
      <c r="J12" s="247" t="s">
        <v>67</v>
      </c>
      <c r="K12" s="248">
        <v>45</v>
      </c>
      <c r="L12" s="249">
        <v>65300</v>
      </c>
      <c r="M12" s="250">
        <f>+K12*L12</f>
        <v>2938500</v>
      </c>
      <c r="N12" s="211"/>
    </row>
    <row r="13" spans="1:14" s="102" customFormat="1" ht="75" outlineLevel="1">
      <c r="A13" s="251" t="s">
        <v>185</v>
      </c>
      <c r="B13" s="252" t="s">
        <v>186</v>
      </c>
      <c r="C13" s="253" t="s">
        <v>140</v>
      </c>
      <c r="D13" s="254">
        <v>25</v>
      </c>
      <c r="E13" s="255">
        <v>75000</v>
      </c>
      <c r="F13" s="256">
        <f>+D13*E13</f>
        <v>1875000</v>
      </c>
      <c r="G13" s="211"/>
      <c r="H13" s="251" t="s">
        <v>185</v>
      </c>
      <c r="I13" s="252" t="s">
        <v>186</v>
      </c>
      <c r="J13" s="253" t="s">
        <v>140</v>
      </c>
      <c r="K13" s="254">
        <v>25</v>
      </c>
      <c r="L13" s="255">
        <v>31800</v>
      </c>
      <c r="M13" s="256">
        <f>+K13*L13</f>
        <v>795000</v>
      </c>
      <c r="N13" s="211"/>
    </row>
    <row r="14" spans="1:14" s="102" customFormat="1" ht="30" outlineLevel="1">
      <c r="A14" s="251" t="s">
        <v>187</v>
      </c>
      <c r="B14" s="252" t="s">
        <v>151</v>
      </c>
      <c r="C14" s="253" t="s">
        <v>141</v>
      </c>
      <c r="D14" s="254">
        <v>31</v>
      </c>
      <c r="E14" s="255">
        <v>80000</v>
      </c>
      <c r="F14" s="256">
        <f>+D14*E14</f>
        <v>2480000</v>
      </c>
      <c r="G14" s="211"/>
      <c r="H14" s="251" t="s">
        <v>187</v>
      </c>
      <c r="I14" s="252" t="s">
        <v>151</v>
      </c>
      <c r="J14" s="253" t="s">
        <v>141</v>
      </c>
      <c r="K14" s="254">
        <v>31</v>
      </c>
      <c r="L14" s="255">
        <v>6200</v>
      </c>
      <c r="M14" s="256">
        <f>+K14*L14</f>
        <v>192200</v>
      </c>
      <c r="N14" s="211"/>
    </row>
    <row r="15" spans="1:14" s="18" customFormat="1" ht="15" outlineLevel="2">
      <c r="A15" s="257" t="s">
        <v>156</v>
      </c>
      <c r="B15" s="258" t="s">
        <v>188</v>
      </c>
      <c r="C15" s="259"/>
      <c r="D15" s="260"/>
      <c r="E15" s="261"/>
      <c r="F15" s="262"/>
      <c r="G15" s="211"/>
      <c r="H15" s="257" t="s">
        <v>156</v>
      </c>
      <c r="I15" s="258" t="s">
        <v>188</v>
      </c>
      <c r="J15" s="259"/>
      <c r="K15" s="260"/>
      <c r="L15" s="261"/>
      <c r="M15" s="262"/>
      <c r="N15" s="211"/>
    </row>
    <row r="16" spans="1:14" s="18" customFormat="1" ht="45" outlineLevel="2">
      <c r="A16" s="251" t="s">
        <v>158</v>
      </c>
      <c r="B16" s="252" t="s">
        <v>189</v>
      </c>
      <c r="C16" s="253" t="s">
        <v>141</v>
      </c>
      <c r="D16" s="254">
        <v>35</v>
      </c>
      <c r="E16" s="255">
        <v>80000</v>
      </c>
      <c r="F16" s="256">
        <f>+D16*E16</f>
        <v>2800000</v>
      </c>
      <c r="G16" s="211"/>
      <c r="H16" s="251" t="s">
        <v>158</v>
      </c>
      <c r="I16" s="252" t="s">
        <v>189</v>
      </c>
      <c r="J16" s="253" t="s">
        <v>141</v>
      </c>
      <c r="K16" s="254">
        <v>35</v>
      </c>
      <c r="L16" s="255">
        <v>53400</v>
      </c>
      <c r="M16" s="256">
        <f>+K16*L16</f>
        <v>1869000</v>
      </c>
      <c r="N16" s="211"/>
    </row>
    <row r="17" spans="1:14" s="18" customFormat="1" ht="15" outlineLevel="2">
      <c r="A17" s="257" t="s">
        <v>190</v>
      </c>
      <c r="B17" s="258" t="s">
        <v>191</v>
      </c>
      <c r="C17" s="259"/>
      <c r="D17" s="260"/>
      <c r="E17" s="261"/>
      <c r="F17" s="262"/>
      <c r="G17" s="211"/>
      <c r="H17" s="257" t="s">
        <v>190</v>
      </c>
      <c r="I17" s="258" t="s">
        <v>191</v>
      </c>
      <c r="J17" s="259"/>
      <c r="K17" s="260"/>
      <c r="L17" s="261"/>
      <c r="M17" s="262"/>
      <c r="N17" s="211"/>
    </row>
    <row r="18" spans="1:14" s="18" customFormat="1" ht="60" outlineLevel="2">
      <c r="A18" s="251" t="s">
        <v>192</v>
      </c>
      <c r="B18" s="252" t="s">
        <v>152</v>
      </c>
      <c r="C18" s="253" t="s">
        <v>141</v>
      </c>
      <c r="D18" s="254">
        <v>17</v>
      </c>
      <c r="E18" s="255">
        <v>45000</v>
      </c>
      <c r="F18" s="256">
        <f>+D18*E18</f>
        <v>765000</v>
      </c>
      <c r="G18" s="211"/>
      <c r="H18" s="251" t="s">
        <v>192</v>
      </c>
      <c r="I18" s="252" t="s">
        <v>152</v>
      </c>
      <c r="J18" s="253" t="s">
        <v>141</v>
      </c>
      <c r="K18" s="254">
        <v>17</v>
      </c>
      <c r="L18" s="255">
        <v>15600</v>
      </c>
      <c r="M18" s="256">
        <f>+K18*L18</f>
        <v>265200</v>
      </c>
      <c r="N18" s="211"/>
    </row>
    <row r="19" spans="1:14" s="18" customFormat="1" ht="60" outlineLevel="2">
      <c r="A19" s="251" t="s">
        <v>193</v>
      </c>
      <c r="B19" s="252" t="s">
        <v>194</v>
      </c>
      <c r="C19" s="253" t="s">
        <v>141</v>
      </c>
      <c r="D19" s="254">
        <f>(4.6*4+3.7*2)*0.2+((19+9+9)*0.5*0.5)</f>
        <v>14.41</v>
      </c>
      <c r="E19" s="255">
        <v>180000</v>
      </c>
      <c r="F19" s="256">
        <f>+D19*E19</f>
        <v>2593800</v>
      </c>
      <c r="G19" s="211"/>
      <c r="H19" s="251" t="s">
        <v>193</v>
      </c>
      <c r="I19" s="252" t="s">
        <v>194</v>
      </c>
      <c r="J19" s="253" t="s">
        <v>141</v>
      </c>
      <c r="K19" s="254">
        <f>(4.6*4+3.7*2)*0.2+((19+9+9)*0.5*0.5)</f>
        <v>14.41</v>
      </c>
      <c r="L19" s="255">
        <v>123200</v>
      </c>
      <c r="M19" s="256">
        <f>+K19*L19</f>
        <v>1775312</v>
      </c>
      <c r="N19" s="211"/>
    </row>
    <row r="20" spans="1:14" s="18" customFormat="1" ht="15" outlineLevel="2">
      <c r="A20" s="257" t="s">
        <v>195</v>
      </c>
      <c r="B20" s="258" t="s">
        <v>153</v>
      </c>
      <c r="C20" s="259"/>
      <c r="D20" s="260"/>
      <c r="E20" s="261"/>
      <c r="F20" s="262"/>
      <c r="G20" s="211"/>
      <c r="H20" s="257" t="s">
        <v>195</v>
      </c>
      <c r="I20" s="258" t="s">
        <v>153</v>
      </c>
      <c r="J20" s="259"/>
      <c r="K20" s="260"/>
      <c r="L20" s="261"/>
      <c r="M20" s="262"/>
      <c r="N20" s="211"/>
    </row>
    <row r="21" spans="1:14" s="18" customFormat="1" ht="90" outlineLevel="2">
      <c r="A21" s="251" t="s">
        <v>196</v>
      </c>
      <c r="B21" s="252" t="s">
        <v>197</v>
      </c>
      <c r="C21" s="253" t="s">
        <v>140</v>
      </c>
      <c r="D21" s="254">
        <f>4.6*4+3.7*2</f>
        <v>25.799999999999997</v>
      </c>
      <c r="E21" s="255">
        <v>160000</v>
      </c>
      <c r="F21" s="256">
        <f>+D21*E21</f>
        <v>4127999.9999999995</v>
      </c>
      <c r="G21" s="211"/>
      <c r="H21" s="251" t="s">
        <v>196</v>
      </c>
      <c r="I21" s="252" t="s">
        <v>197</v>
      </c>
      <c r="J21" s="253" t="s">
        <v>140</v>
      </c>
      <c r="K21" s="254">
        <f>4.6*4+3.7*2</f>
        <v>25.799999999999997</v>
      </c>
      <c r="L21" s="255">
        <v>198300</v>
      </c>
      <c r="M21" s="256">
        <f>+K21*L21</f>
        <v>5116139.9999999991</v>
      </c>
      <c r="N21" s="211"/>
    </row>
    <row r="22" spans="1:14" s="18" customFormat="1" ht="135" outlineLevel="2">
      <c r="A22" s="251" t="s">
        <v>198</v>
      </c>
      <c r="B22" s="252" t="s">
        <v>199</v>
      </c>
      <c r="C22" s="253" t="s">
        <v>150</v>
      </c>
      <c r="D22" s="254">
        <v>77.697674000000006</v>
      </c>
      <c r="E22" s="255">
        <v>200000</v>
      </c>
      <c r="F22" s="256">
        <f t="shared" ref="F22:F23" si="0">+D22*E22</f>
        <v>15539534.800000001</v>
      </c>
      <c r="G22" s="211"/>
      <c r="H22" s="251" t="s">
        <v>198</v>
      </c>
      <c r="I22" s="252" t="s">
        <v>199</v>
      </c>
      <c r="J22" s="253" t="s">
        <v>150</v>
      </c>
      <c r="K22" s="254">
        <v>77.697674000000006</v>
      </c>
      <c r="L22" s="255">
        <v>387600</v>
      </c>
      <c r="M22" s="256">
        <f t="shared" ref="M22:M23" si="1">+K22*L22</f>
        <v>30115618.442400001</v>
      </c>
      <c r="N22" s="211"/>
    </row>
    <row r="23" spans="1:14" s="18" customFormat="1" ht="105" outlineLevel="2">
      <c r="A23" s="251" t="s">
        <v>200</v>
      </c>
      <c r="B23" s="252" t="s">
        <v>201</v>
      </c>
      <c r="C23" s="253" t="s">
        <v>140</v>
      </c>
      <c r="D23" s="254">
        <v>25</v>
      </c>
      <c r="E23" s="255">
        <v>120000</v>
      </c>
      <c r="F23" s="256">
        <f t="shared" si="0"/>
        <v>3000000</v>
      </c>
      <c r="G23" s="211"/>
      <c r="H23" s="251" t="s">
        <v>200</v>
      </c>
      <c r="I23" s="252" t="s">
        <v>201</v>
      </c>
      <c r="J23" s="253" t="s">
        <v>140</v>
      </c>
      <c r="K23" s="254">
        <v>25</v>
      </c>
      <c r="L23" s="255">
        <v>75000</v>
      </c>
      <c r="M23" s="256">
        <f t="shared" si="1"/>
        <v>1875000</v>
      </c>
      <c r="N23" s="211"/>
    </row>
    <row r="24" spans="1:14" s="18" customFormat="1" ht="15" outlineLevel="2">
      <c r="A24" s="257" t="s">
        <v>202</v>
      </c>
      <c r="B24" s="258" t="s">
        <v>203</v>
      </c>
      <c r="C24" s="259"/>
      <c r="D24" s="260"/>
      <c r="E24" s="261"/>
      <c r="F24" s="262"/>
      <c r="G24" s="211"/>
      <c r="H24" s="257" t="s">
        <v>202</v>
      </c>
      <c r="I24" s="258" t="s">
        <v>203</v>
      </c>
      <c r="J24" s="259"/>
      <c r="K24" s="260"/>
      <c r="L24" s="261"/>
      <c r="M24" s="262"/>
      <c r="N24" s="211"/>
    </row>
    <row r="25" spans="1:14" s="18" customFormat="1" ht="75" outlineLevel="1">
      <c r="A25" s="251" t="s">
        <v>204</v>
      </c>
      <c r="B25" s="252" t="s">
        <v>205</v>
      </c>
      <c r="C25" s="253" t="s">
        <v>140</v>
      </c>
      <c r="D25" s="254">
        <v>350</v>
      </c>
      <c r="E25" s="255">
        <v>12500</v>
      </c>
      <c r="F25" s="256">
        <f>+D25*E25</f>
        <v>4375000</v>
      </c>
      <c r="G25" s="211"/>
      <c r="H25" s="251" t="s">
        <v>204</v>
      </c>
      <c r="I25" s="252" t="s">
        <v>205</v>
      </c>
      <c r="J25" s="253" t="s">
        <v>140</v>
      </c>
      <c r="K25" s="254">
        <v>350</v>
      </c>
      <c r="L25" s="255">
        <v>14300</v>
      </c>
      <c r="M25" s="256">
        <f>+K25*L25</f>
        <v>5005000</v>
      </c>
      <c r="N25" s="211"/>
    </row>
    <row r="26" spans="1:14" s="18" customFormat="1" ht="90" outlineLevel="1">
      <c r="A26" s="251" t="s">
        <v>206</v>
      </c>
      <c r="B26" s="252" t="s">
        <v>207</v>
      </c>
      <c r="C26" s="253" t="s">
        <v>140</v>
      </c>
      <c r="D26" s="254">
        <v>50</v>
      </c>
      <c r="E26" s="255">
        <v>18000</v>
      </c>
      <c r="F26" s="256">
        <f>+D26*E26</f>
        <v>900000</v>
      </c>
      <c r="G26" s="211"/>
      <c r="H26" s="251" t="s">
        <v>206</v>
      </c>
      <c r="I26" s="252" t="s">
        <v>207</v>
      </c>
      <c r="J26" s="253" t="s">
        <v>140</v>
      </c>
      <c r="K26" s="254">
        <v>50</v>
      </c>
      <c r="L26" s="255">
        <v>18200</v>
      </c>
      <c r="M26" s="256">
        <f>+K26*L26</f>
        <v>910000</v>
      </c>
      <c r="N26" s="211"/>
    </row>
    <row r="27" spans="1:14" s="18" customFormat="1" ht="15" outlineLevel="1">
      <c r="A27" s="257" t="s">
        <v>208</v>
      </c>
      <c r="B27" s="258" t="s">
        <v>209</v>
      </c>
      <c r="C27" s="259"/>
      <c r="D27" s="260"/>
      <c r="E27" s="261"/>
      <c r="F27" s="262"/>
      <c r="G27" s="211"/>
      <c r="H27" s="257" t="s">
        <v>208</v>
      </c>
      <c r="I27" s="258" t="s">
        <v>209</v>
      </c>
      <c r="J27" s="259"/>
      <c r="K27" s="260"/>
      <c r="L27" s="261"/>
      <c r="M27" s="262"/>
      <c r="N27" s="211"/>
    </row>
    <row r="28" spans="1:14" s="18" customFormat="1" ht="90.75" thickBot="1">
      <c r="A28" s="263" t="s">
        <v>210</v>
      </c>
      <c r="B28" s="264" t="s">
        <v>211</v>
      </c>
      <c r="C28" s="265" t="s">
        <v>150</v>
      </c>
      <c r="D28" s="266">
        <v>72</v>
      </c>
      <c r="E28" s="267">
        <v>130000</v>
      </c>
      <c r="F28" s="268">
        <f>+D28*E28</f>
        <v>9360000</v>
      </c>
      <c r="G28" s="211"/>
      <c r="H28" s="263" t="s">
        <v>210</v>
      </c>
      <c r="I28" s="264" t="s">
        <v>211</v>
      </c>
      <c r="J28" s="265" t="s">
        <v>150</v>
      </c>
      <c r="K28" s="266">
        <v>72</v>
      </c>
      <c r="L28" s="267">
        <v>298600</v>
      </c>
      <c r="M28" s="268">
        <f>+K28*L28</f>
        <v>21499200</v>
      </c>
      <c r="N28" s="211"/>
    </row>
    <row r="29" spans="1:14" s="18" customFormat="1" ht="16.5" outlineLevel="1" thickTop="1" thickBot="1">
      <c r="A29" s="233" t="s">
        <v>75</v>
      </c>
      <c r="B29" s="234" t="s">
        <v>212</v>
      </c>
      <c r="C29" s="235"/>
      <c r="D29" s="236"/>
      <c r="E29" s="237"/>
      <c r="F29" s="238"/>
      <c r="G29" s="211"/>
      <c r="H29" s="233" t="s">
        <v>75</v>
      </c>
      <c r="I29" s="234" t="s">
        <v>212</v>
      </c>
      <c r="J29" s="235"/>
      <c r="K29" s="236"/>
      <c r="L29" s="237"/>
      <c r="M29" s="238"/>
      <c r="N29" s="211"/>
    </row>
    <row r="30" spans="1:14" s="18" customFormat="1" ht="15.75" outlineLevel="1" thickTop="1">
      <c r="A30" s="269" t="s">
        <v>159</v>
      </c>
      <c r="B30" s="270" t="s">
        <v>213</v>
      </c>
      <c r="C30" s="271"/>
      <c r="D30" s="272"/>
      <c r="E30" s="273"/>
      <c r="F30" s="274"/>
      <c r="G30" s="211"/>
      <c r="H30" s="269" t="s">
        <v>159</v>
      </c>
      <c r="I30" s="270" t="s">
        <v>213</v>
      </c>
      <c r="J30" s="271"/>
      <c r="K30" s="272"/>
      <c r="L30" s="273"/>
      <c r="M30" s="274"/>
      <c r="N30" s="211"/>
    </row>
    <row r="31" spans="1:14" s="18" customFormat="1" ht="45" outlineLevel="1">
      <c r="A31" s="263" t="s">
        <v>76</v>
      </c>
      <c r="B31" s="264" t="s">
        <v>214</v>
      </c>
      <c r="C31" s="265" t="s">
        <v>67</v>
      </c>
      <c r="D31" s="266">
        <v>1</v>
      </c>
      <c r="E31" s="267">
        <v>44414743</v>
      </c>
      <c r="F31" s="268">
        <f>E31*D31</f>
        <v>44414743</v>
      </c>
      <c r="G31" s="211"/>
      <c r="H31" s="263" t="s">
        <v>76</v>
      </c>
      <c r="I31" s="264" t="s">
        <v>214</v>
      </c>
      <c r="J31" s="265" t="s">
        <v>67</v>
      </c>
      <c r="K31" s="266">
        <v>1</v>
      </c>
      <c r="L31" s="267">
        <v>48970000</v>
      </c>
      <c r="M31" s="268">
        <f>L31*K31</f>
        <v>48970000</v>
      </c>
      <c r="N31" s="211"/>
    </row>
    <row r="32" spans="1:14" s="18" customFormat="1" ht="30" outlineLevel="1">
      <c r="A32" s="263" t="s">
        <v>160</v>
      </c>
      <c r="B32" s="264" t="s">
        <v>215</v>
      </c>
      <c r="C32" s="265" t="s">
        <v>67</v>
      </c>
      <c r="D32" s="266">
        <v>8</v>
      </c>
      <c r="E32" s="267">
        <v>3741318</v>
      </c>
      <c r="F32" s="268">
        <f t="shared" ref="F32:F54" si="2">E32*D32</f>
        <v>29930544</v>
      </c>
      <c r="G32" s="211"/>
      <c r="H32" s="263" t="s">
        <v>160</v>
      </c>
      <c r="I32" s="264" t="s">
        <v>215</v>
      </c>
      <c r="J32" s="265" t="s">
        <v>67</v>
      </c>
      <c r="K32" s="266">
        <v>8</v>
      </c>
      <c r="L32" s="267">
        <v>5320000</v>
      </c>
      <c r="M32" s="268">
        <f t="shared" ref="M32:M54" si="3">L32*K32</f>
        <v>42560000</v>
      </c>
      <c r="N32" s="211"/>
    </row>
    <row r="33" spans="1:14" s="18" customFormat="1" ht="15" outlineLevel="2">
      <c r="A33" s="263" t="s">
        <v>216</v>
      </c>
      <c r="B33" s="264" t="s">
        <v>217</v>
      </c>
      <c r="C33" s="265" t="s">
        <v>67</v>
      </c>
      <c r="D33" s="266">
        <v>8</v>
      </c>
      <c r="E33" s="267">
        <v>443078</v>
      </c>
      <c r="F33" s="268">
        <f t="shared" si="2"/>
        <v>3544624</v>
      </c>
      <c r="G33" s="211"/>
      <c r="H33" s="263" t="s">
        <v>216</v>
      </c>
      <c r="I33" s="264" t="s">
        <v>217</v>
      </c>
      <c r="J33" s="265" t="s">
        <v>67</v>
      </c>
      <c r="K33" s="266">
        <v>8</v>
      </c>
      <c r="L33" s="267">
        <v>320000</v>
      </c>
      <c r="M33" s="268">
        <f t="shared" si="3"/>
        <v>2560000</v>
      </c>
      <c r="N33" s="211"/>
    </row>
    <row r="34" spans="1:14" s="18" customFormat="1" ht="15" outlineLevel="2">
      <c r="A34" s="263" t="s">
        <v>218</v>
      </c>
      <c r="B34" s="264" t="s">
        <v>219</v>
      </c>
      <c r="C34" s="265" t="s">
        <v>220</v>
      </c>
      <c r="D34" s="266">
        <v>19</v>
      </c>
      <c r="E34" s="267">
        <v>133382</v>
      </c>
      <c r="F34" s="268">
        <f t="shared" si="2"/>
        <v>2534258</v>
      </c>
      <c r="G34" s="211"/>
      <c r="H34" s="263" t="s">
        <v>218</v>
      </c>
      <c r="I34" s="264" t="s">
        <v>219</v>
      </c>
      <c r="J34" s="265" t="s">
        <v>220</v>
      </c>
      <c r="K34" s="266">
        <v>19</v>
      </c>
      <c r="L34" s="267">
        <v>76200</v>
      </c>
      <c r="M34" s="268">
        <f t="shared" si="3"/>
        <v>1447800</v>
      </c>
      <c r="N34" s="211"/>
    </row>
    <row r="35" spans="1:14" s="18" customFormat="1" ht="15" outlineLevel="2">
      <c r="A35" s="263" t="s">
        <v>221</v>
      </c>
      <c r="B35" s="264" t="s">
        <v>222</v>
      </c>
      <c r="C35" s="265" t="s">
        <v>220</v>
      </c>
      <c r="D35" s="266">
        <v>7</v>
      </c>
      <c r="E35" s="267">
        <v>103469</v>
      </c>
      <c r="F35" s="268">
        <f t="shared" si="2"/>
        <v>724283</v>
      </c>
      <c r="G35" s="211"/>
      <c r="H35" s="263" t="s">
        <v>221</v>
      </c>
      <c r="I35" s="264" t="s">
        <v>222</v>
      </c>
      <c r="J35" s="265" t="s">
        <v>220</v>
      </c>
      <c r="K35" s="266">
        <v>7</v>
      </c>
      <c r="L35" s="267">
        <v>51100</v>
      </c>
      <c r="M35" s="268">
        <f t="shared" si="3"/>
        <v>357700</v>
      </c>
      <c r="N35" s="211"/>
    </row>
    <row r="36" spans="1:14" s="18" customFormat="1" ht="15" outlineLevel="2">
      <c r="A36" s="263" t="s">
        <v>223</v>
      </c>
      <c r="B36" s="264" t="s">
        <v>224</v>
      </c>
      <c r="C36" s="265" t="s">
        <v>220</v>
      </c>
      <c r="D36" s="266">
        <v>16</v>
      </c>
      <c r="E36" s="267">
        <v>90240</v>
      </c>
      <c r="F36" s="268">
        <f t="shared" si="2"/>
        <v>1443840</v>
      </c>
      <c r="G36" s="211"/>
      <c r="H36" s="263" t="s">
        <v>223</v>
      </c>
      <c r="I36" s="264" t="s">
        <v>224</v>
      </c>
      <c r="J36" s="265" t="s">
        <v>220</v>
      </c>
      <c r="K36" s="266">
        <v>16</v>
      </c>
      <c r="L36" s="267">
        <v>48100</v>
      </c>
      <c r="M36" s="268">
        <f t="shared" si="3"/>
        <v>769600</v>
      </c>
      <c r="N36" s="211"/>
    </row>
    <row r="37" spans="1:14" s="18" customFormat="1" ht="15" outlineLevel="2">
      <c r="A37" s="263" t="s">
        <v>225</v>
      </c>
      <c r="B37" s="264" t="s">
        <v>226</v>
      </c>
      <c r="C37" s="265" t="s">
        <v>220</v>
      </c>
      <c r="D37" s="266">
        <v>15</v>
      </c>
      <c r="E37" s="267">
        <v>73026</v>
      </c>
      <c r="F37" s="268">
        <f t="shared" si="2"/>
        <v>1095390</v>
      </c>
      <c r="G37" s="211"/>
      <c r="H37" s="263" t="s">
        <v>225</v>
      </c>
      <c r="I37" s="264" t="s">
        <v>226</v>
      </c>
      <c r="J37" s="265" t="s">
        <v>220</v>
      </c>
      <c r="K37" s="266">
        <v>15</v>
      </c>
      <c r="L37" s="267">
        <v>41200</v>
      </c>
      <c r="M37" s="268">
        <f t="shared" si="3"/>
        <v>618000</v>
      </c>
      <c r="N37" s="211"/>
    </row>
    <row r="38" spans="1:14" s="18" customFormat="1" ht="15" outlineLevel="2">
      <c r="A38" s="263" t="s">
        <v>227</v>
      </c>
      <c r="B38" s="264" t="s">
        <v>228</v>
      </c>
      <c r="C38" s="265" t="s">
        <v>220</v>
      </c>
      <c r="D38" s="266">
        <f>7+19</f>
        <v>26</v>
      </c>
      <c r="E38" s="267">
        <v>58918</v>
      </c>
      <c r="F38" s="268">
        <f t="shared" si="2"/>
        <v>1531868</v>
      </c>
      <c r="G38" s="211"/>
      <c r="H38" s="263" t="s">
        <v>227</v>
      </c>
      <c r="I38" s="264" t="s">
        <v>228</v>
      </c>
      <c r="J38" s="265" t="s">
        <v>220</v>
      </c>
      <c r="K38" s="266">
        <f>7+19</f>
        <v>26</v>
      </c>
      <c r="L38" s="267">
        <v>35000</v>
      </c>
      <c r="M38" s="268">
        <f t="shared" si="3"/>
        <v>910000</v>
      </c>
      <c r="N38" s="211"/>
    </row>
    <row r="39" spans="1:14" s="18" customFormat="1" ht="15" outlineLevel="2">
      <c r="A39" s="263" t="s">
        <v>229</v>
      </c>
      <c r="B39" s="264" t="s">
        <v>230</v>
      </c>
      <c r="C39" s="265" t="s">
        <v>220</v>
      </c>
      <c r="D39" s="266">
        <v>47</v>
      </c>
      <c r="E39" s="267">
        <v>52264</v>
      </c>
      <c r="F39" s="268">
        <f t="shared" si="2"/>
        <v>2456408</v>
      </c>
      <c r="G39" s="211"/>
      <c r="H39" s="263" t="s">
        <v>229</v>
      </c>
      <c r="I39" s="264" t="s">
        <v>230</v>
      </c>
      <c r="J39" s="265" t="s">
        <v>220</v>
      </c>
      <c r="K39" s="266">
        <v>47</v>
      </c>
      <c r="L39" s="267">
        <v>28700</v>
      </c>
      <c r="M39" s="268">
        <f t="shared" si="3"/>
        <v>1348900</v>
      </c>
      <c r="N39" s="211"/>
    </row>
    <row r="40" spans="1:14" s="18" customFormat="1" ht="15" outlineLevel="2">
      <c r="A40" s="263" t="s">
        <v>231</v>
      </c>
      <c r="B40" s="264" t="s">
        <v>232</v>
      </c>
      <c r="C40" s="265" t="s">
        <v>220</v>
      </c>
      <c r="D40" s="266">
        <v>16</v>
      </c>
      <c r="E40" s="267">
        <v>46246</v>
      </c>
      <c r="F40" s="268">
        <f t="shared" si="2"/>
        <v>739936</v>
      </c>
      <c r="G40" s="211"/>
      <c r="H40" s="263" t="s">
        <v>231</v>
      </c>
      <c r="I40" s="264" t="s">
        <v>232</v>
      </c>
      <c r="J40" s="265" t="s">
        <v>220</v>
      </c>
      <c r="K40" s="266">
        <v>16</v>
      </c>
      <c r="L40" s="267">
        <v>21300</v>
      </c>
      <c r="M40" s="268">
        <f t="shared" si="3"/>
        <v>340800</v>
      </c>
      <c r="N40" s="211"/>
    </row>
    <row r="41" spans="1:14" s="18" customFormat="1" ht="15" outlineLevel="2">
      <c r="A41" s="263" t="s">
        <v>233</v>
      </c>
      <c r="B41" s="264" t="s">
        <v>234</v>
      </c>
      <c r="C41" s="265" t="s">
        <v>220</v>
      </c>
      <c r="D41" s="266">
        <f>47+15</f>
        <v>62</v>
      </c>
      <c r="E41" s="267">
        <v>38572</v>
      </c>
      <c r="F41" s="268">
        <f t="shared" si="2"/>
        <v>2391464</v>
      </c>
      <c r="G41" s="211"/>
      <c r="H41" s="263" t="s">
        <v>233</v>
      </c>
      <c r="I41" s="264" t="s">
        <v>234</v>
      </c>
      <c r="J41" s="265" t="s">
        <v>220</v>
      </c>
      <c r="K41" s="266">
        <f>47+15</f>
        <v>62</v>
      </c>
      <c r="L41" s="267">
        <v>19800</v>
      </c>
      <c r="M41" s="268">
        <f t="shared" si="3"/>
        <v>1227600</v>
      </c>
      <c r="N41" s="211"/>
    </row>
    <row r="42" spans="1:14" s="18" customFormat="1" ht="30" outlineLevel="2">
      <c r="A42" s="263" t="s">
        <v>235</v>
      </c>
      <c r="B42" s="264" t="s">
        <v>236</v>
      </c>
      <c r="C42" s="265" t="s">
        <v>67</v>
      </c>
      <c r="D42" s="266">
        <v>1</v>
      </c>
      <c r="E42" s="267">
        <v>560191</v>
      </c>
      <c r="F42" s="268">
        <f t="shared" si="2"/>
        <v>560191</v>
      </c>
      <c r="G42" s="211"/>
      <c r="H42" s="263" t="s">
        <v>235</v>
      </c>
      <c r="I42" s="264" t="s">
        <v>236</v>
      </c>
      <c r="J42" s="265" t="s">
        <v>67</v>
      </c>
      <c r="K42" s="266">
        <v>1</v>
      </c>
      <c r="L42" s="267">
        <v>350000</v>
      </c>
      <c r="M42" s="268">
        <f t="shared" si="3"/>
        <v>350000</v>
      </c>
      <c r="N42" s="211"/>
    </row>
    <row r="43" spans="1:14" s="18" customFormat="1" ht="30" outlineLevel="2">
      <c r="A43" s="263" t="s">
        <v>237</v>
      </c>
      <c r="B43" s="264" t="s">
        <v>238</v>
      </c>
      <c r="C43" s="265" t="s">
        <v>67</v>
      </c>
      <c r="D43" s="266">
        <v>1</v>
      </c>
      <c r="E43" s="267">
        <v>448121</v>
      </c>
      <c r="F43" s="268">
        <f t="shared" si="2"/>
        <v>448121</v>
      </c>
      <c r="G43" s="211"/>
      <c r="H43" s="263" t="s">
        <v>237</v>
      </c>
      <c r="I43" s="264" t="s">
        <v>238</v>
      </c>
      <c r="J43" s="265" t="s">
        <v>67</v>
      </c>
      <c r="K43" s="266">
        <v>1</v>
      </c>
      <c r="L43" s="267">
        <v>280000</v>
      </c>
      <c r="M43" s="268">
        <f t="shared" si="3"/>
        <v>280000</v>
      </c>
      <c r="N43" s="211"/>
    </row>
    <row r="44" spans="1:14" s="18" customFormat="1" ht="30" outlineLevel="2">
      <c r="A44" s="263" t="s">
        <v>239</v>
      </c>
      <c r="B44" s="264" t="s">
        <v>240</v>
      </c>
      <c r="C44" s="265" t="s">
        <v>67</v>
      </c>
      <c r="D44" s="266">
        <v>5</v>
      </c>
      <c r="E44" s="267">
        <v>400275</v>
      </c>
      <c r="F44" s="268">
        <f t="shared" si="2"/>
        <v>2001375</v>
      </c>
      <c r="G44" s="211"/>
      <c r="H44" s="263" t="s">
        <v>239</v>
      </c>
      <c r="I44" s="264" t="s">
        <v>240</v>
      </c>
      <c r="J44" s="265" t="s">
        <v>67</v>
      </c>
      <c r="K44" s="266">
        <v>5</v>
      </c>
      <c r="L44" s="267">
        <v>180000</v>
      </c>
      <c r="M44" s="268">
        <f t="shared" si="3"/>
        <v>900000</v>
      </c>
      <c r="N44" s="211"/>
    </row>
    <row r="45" spans="1:14" s="18" customFormat="1" ht="30" outlineLevel="2">
      <c r="A45" s="263" t="s">
        <v>241</v>
      </c>
      <c r="B45" s="264" t="s">
        <v>242</v>
      </c>
      <c r="C45" s="265" t="s">
        <v>67</v>
      </c>
      <c r="D45" s="266">
        <v>1</v>
      </c>
      <c r="E45" s="267">
        <v>496150</v>
      </c>
      <c r="F45" s="268">
        <f t="shared" si="2"/>
        <v>496150</v>
      </c>
      <c r="G45" s="211"/>
      <c r="H45" s="263" t="s">
        <v>241</v>
      </c>
      <c r="I45" s="264" t="s">
        <v>242</v>
      </c>
      <c r="J45" s="265" t="s">
        <v>67</v>
      </c>
      <c r="K45" s="266">
        <v>1</v>
      </c>
      <c r="L45" s="267">
        <v>290000</v>
      </c>
      <c r="M45" s="268">
        <f t="shared" si="3"/>
        <v>290000</v>
      </c>
      <c r="N45" s="211"/>
    </row>
    <row r="46" spans="1:14" s="18" customFormat="1" ht="15" outlineLevel="2">
      <c r="A46" s="263" t="s">
        <v>243</v>
      </c>
      <c r="B46" s="264" t="s">
        <v>244</v>
      </c>
      <c r="C46" s="265" t="s">
        <v>245</v>
      </c>
      <c r="D46" s="266">
        <v>39</v>
      </c>
      <c r="E46" s="267">
        <v>20716</v>
      </c>
      <c r="F46" s="268">
        <f t="shared" si="2"/>
        <v>807924</v>
      </c>
      <c r="G46" s="211"/>
      <c r="H46" s="263" t="s">
        <v>243</v>
      </c>
      <c r="I46" s="264" t="s">
        <v>244</v>
      </c>
      <c r="J46" s="265" t="s">
        <v>245</v>
      </c>
      <c r="K46" s="266">
        <v>39</v>
      </c>
      <c r="L46" s="267">
        <v>23200</v>
      </c>
      <c r="M46" s="268">
        <f t="shared" si="3"/>
        <v>904800</v>
      </c>
      <c r="N46" s="211"/>
    </row>
    <row r="47" spans="1:14" s="18" customFormat="1" ht="15" outlineLevel="2">
      <c r="A47" s="263" t="s">
        <v>246</v>
      </c>
      <c r="B47" s="264" t="s">
        <v>247</v>
      </c>
      <c r="C47" s="265" t="s">
        <v>67</v>
      </c>
      <c r="D47" s="266">
        <v>8</v>
      </c>
      <c r="E47" s="267">
        <v>214965</v>
      </c>
      <c r="F47" s="268">
        <f t="shared" si="2"/>
        <v>1719720</v>
      </c>
      <c r="G47" s="211"/>
      <c r="H47" s="263" t="s">
        <v>246</v>
      </c>
      <c r="I47" s="264" t="s">
        <v>247</v>
      </c>
      <c r="J47" s="265" t="s">
        <v>67</v>
      </c>
      <c r="K47" s="266">
        <v>8</v>
      </c>
      <c r="L47" s="267">
        <v>190000</v>
      </c>
      <c r="M47" s="268">
        <f t="shared" si="3"/>
        <v>1520000</v>
      </c>
      <c r="N47" s="211"/>
    </row>
    <row r="48" spans="1:14" s="18" customFormat="1" ht="15" outlineLevel="2">
      <c r="A48" s="263" t="s">
        <v>248</v>
      </c>
      <c r="B48" s="264" t="s">
        <v>249</v>
      </c>
      <c r="C48" s="265" t="s">
        <v>67</v>
      </c>
      <c r="D48" s="266">
        <v>150</v>
      </c>
      <c r="E48" s="267">
        <v>11603</v>
      </c>
      <c r="F48" s="268">
        <f t="shared" si="2"/>
        <v>1740450</v>
      </c>
      <c r="G48" s="211"/>
      <c r="H48" s="263" t="s">
        <v>248</v>
      </c>
      <c r="I48" s="264" t="s">
        <v>249</v>
      </c>
      <c r="J48" s="265" t="s">
        <v>67</v>
      </c>
      <c r="K48" s="266">
        <v>150</v>
      </c>
      <c r="L48" s="267">
        <v>6200</v>
      </c>
      <c r="M48" s="268">
        <f t="shared" si="3"/>
        <v>930000</v>
      </c>
      <c r="N48" s="211"/>
    </row>
    <row r="49" spans="1:14" s="18" customFormat="1" ht="30" outlineLevel="2">
      <c r="A49" s="263" t="s">
        <v>250</v>
      </c>
      <c r="B49" s="264" t="s">
        <v>251</v>
      </c>
      <c r="C49" s="265" t="s">
        <v>220</v>
      </c>
      <c r="D49" s="266">
        <v>150</v>
      </c>
      <c r="E49" s="267">
        <v>21905</v>
      </c>
      <c r="F49" s="268">
        <f t="shared" si="2"/>
        <v>3285750</v>
      </c>
      <c r="G49" s="211"/>
      <c r="H49" s="263" t="s">
        <v>250</v>
      </c>
      <c r="I49" s="264" t="s">
        <v>251</v>
      </c>
      <c r="J49" s="265" t="s">
        <v>220</v>
      </c>
      <c r="K49" s="266">
        <v>150</v>
      </c>
      <c r="L49" s="267">
        <v>9800</v>
      </c>
      <c r="M49" s="268">
        <f t="shared" si="3"/>
        <v>1470000</v>
      </c>
      <c r="N49" s="211"/>
    </row>
    <row r="50" spans="1:14" s="18" customFormat="1" ht="30" outlineLevel="2">
      <c r="A50" s="263" t="s">
        <v>252</v>
      </c>
      <c r="B50" s="264" t="s">
        <v>253</v>
      </c>
      <c r="C50" s="265" t="s">
        <v>67</v>
      </c>
      <c r="D50" s="266">
        <v>12</v>
      </c>
      <c r="E50" s="267">
        <v>17017</v>
      </c>
      <c r="F50" s="268">
        <f t="shared" si="2"/>
        <v>204204</v>
      </c>
      <c r="G50" s="211"/>
      <c r="H50" s="263" t="s">
        <v>252</v>
      </c>
      <c r="I50" s="264" t="s">
        <v>253</v>
      </c>
      <c r="J50" s="265" t="s">
        <v>67</v>
      </c>
      <c r="K50" s="266">
        <v>12</v>
      </c>
      <c r="L50" s="267">
        <v>16300</v>
      </c>
      <c r="M50" s="268">
        <f t="shared" si="3"/>
        <v>195600</v>
      </c>
      <c r="N50" s="211"/>
    </row>
    <row r="51" spans="1:14" s="18" customFormat="1" ht="30" outlineLevel="2">
      <c r="A51" s="263" t="s">
        <v>254</v>
      </c>
      <c r="B51" s="264" t="s">
        <v>255</v>
      </c>
      <c r="C51" s="265" t="s">
        <v>220</v>
      </c>
      <c r="D51" s="266">
        <v>9</v>
      </c>
      <c r="E51" s="267">
        <v>66516</v>
      </c>
      <c r="F51" s="268">
        <f t="shared" si="2"/>
        <v>598644</v>
      </c>
      <c r="G51" s="211"/>
      <c r="H51" s="263" t="s">
        <v>254</v>
      </c>
      <c r="I51" s="264" t="s">
        <v>255</v>
      </c>
      <c r="J51" s="265" t="s">
        <v>220</v>
      </c>
      <c r="K51" s="266">
        <v>9</v>
      </c>
      <c r="L51" s="267">
        <v>5600</v>
      </c>
      <c r="M51" s="268">
        <f t="shared" si="3"/>
        <v>50400</v>
      </c>
      <c r="N51" s="211"/>
    </row>
    <row r="52" spans="1:14" s="18" customFormat="1" ht="30" outlineLevel="2">
      <c r="A52" s="263" t="s">
        <v>256</v>
      </c>
      <c r="B52" s="264" t="s">
        <v>257</v>
      </c>
      <c r="C52" s="265" t="s">
        <v>220</v>
      </c>
      <c r="D52" s="266">
        <v>150</v>
      </c>
      <c r="E52" s="267">
        <v>39449</v>
      </c>
      <c r="F52" s="268">
        <f t="shared" si="2"/>
        <v>5917350</v>
      </c>
      <c r="G52" s="211"/>
      <c r="H52" s="263" t="s">
        <v>256</v>
      </c>
      <c r="I52" s="264" t="s">
        <v>257</v>
      </c>
      <c r="J52" s="265" t="s">
        <v>220</v>
      </c>
      <c r="K52" s="266">
        <v>150</v>
      </c>
      <c r="L52" s="267">
        <v>2500</v>
      </c>
      <c r="M52" s="268">
        <f t="shared" si="3"/>
        <v>375000</v>
      </c>
      <c r="N52" s="211"/>
    </row>
    <row r="53" spans="1:14" s="18" customFormat="1" ht="15" outlineLevel="2">
      <c r="A53" s="263" t="s">
        <v>258</v>
      </c>
      <c r="B53" s="264" t="s">
        <v>259</v>
      </c>
      <c r="C53" s="265" t="s">
        <v>67</v>
      </c>
      <c r="D53" s="266">
        <v>1</v>
      </c>
      <c r="E53" s="267">
        <v>4377214</v>
      </c>
      <c r="F53" s="268">
        <f t="shared" si="2"/>
        <v>4377214</v>
      </c>
      <c r="G53" s="211"/>
      <c r="H53" s="263" t="s">
        <v>258</v>
      </c>
      <c r="I53" s="264" t="s">
        <v>259</v>
      </c>
      <c r="J53" s="265" t="s">
        <v>67</v>
      </c>
      <c r="K53" s="266">
        <v>1</v>
      </c>
      <c r="L53" s="267">
        <v>1700000</v>
      </c>
      <c r="M53" s="268">
        <f t="shared" si="3"/>
        <v>1700000</v>
      </c>
      <c r="N53" s="211"/>
    </row>
    <row r="54" spans="1:14" s="18" customFormat="1" ht="30" outlineLevel="2">
      <c r="A54" s="263" t="s">
        <v>260</v>
      </c>
      <c r="B54" s="264" t="s">
        <v>261</v>
      </c>
      <c r="C54" s="265" t="s">
        <v>262</v>
      </c>
      <c r="D54" s="266">
        <v>1</v>
      </c>
      <c r="E54" s="267">
        <v>53000000</v>
      </c>
      <c r="F54" s="268">
        <f t="shared" si="2"/>
        <v>53000000</v>
      </c>
      <c r="G54" s="211"/>
      <c r="H54" s="263" t="s">
        <v>260</v>
      </c>
      <c r="I54" s="264" t="s">
        <v>261</v>
      </c>
      <c r="J54" s="265" t="s">
        <v>262</v>
      </c>
      <c r="K54" s="266">
        <v>1</v>
      </c>
      <c r="L54" s="267">
        <v>10000000</v>
      </c>
      <c r="M54" s="268">
        <f t="shared" si="3"/>
        <v>10000000</v>
      </c>
      <c r="N54" s="211"/>
    </row>
    <row r="55" spans="1:14" s="18" customFormat="1" ht="15" outlineLevel="2">
      <c r="A55" s="257" t="s">
        <v>263</v>
      </c>
      <c r="B55" s="275" t="s">
        <v>264</v>
      </c>
      <c r="C55" s="276"/>
      <c r="D55" s="277"/>
      <c r="E55" s="278"/>
      <c r="F55" s="279"/>
      <c r="G55" s="211"/>
      <c r="H55" s="257" t="s">
        <v>263</v>
      </c>
      <c r="I55" s="275" t="s">
        <v>264</v>
      </c>
      <c r="J55" s="276"/>
      <c r="K55" s="277"/>
      <c r="L55" s="278"/>
      <c r="M55" s="279"/>
      <c r="N55" s="211"/>
    </row>
    <row r="56" spans="1:14" s="18" customFormat="1" ht="45" outlineLevel="2">
      <c r="A56" s="263" t="s">
        <v>265</v>
      </c>
      <c r="B56" s="264" t="s">
        <v>266</v>
      </c>
      <c r="C56" s="265" t="s">
        <v>67</v>
      </c>
      <c r="D56" s="266">
        <v>1</v>
      </c>
      <c r="E56" s="267">
        <v>45274385</v>
      </c>
      <c r="F56" s="268">
        <f>E56*D56</f>
        <v>45274385</v>
      </c>
      <c r="G56" s="211"/>
      <c r="H56" s="263" t="s">
        <v>265</v>
      </c>
      <c r="I56" s="264" t="s">
        <v>266</v>
      </c>
      <c r="J56" s="265" t="s">
        <v>67</v>
      </c>
      <c r="K56" s="266">
        <v>1</v>
      </c>
      <c r="L56" s="267">
        <v>33560000</v>
      </c>
      <c r="M56" s="268">
        <f>L56*K56</f>
        <v>33560000</v>
      </c>
      <c r="N56" s="211"/>
    </row>
    <row r="57" spans="1:14" s="18" customFormat="1" ht="60" outlineLevel="2">
      <c r="A57" s="263" t="s">
        <v>267</v>
      </c>
      <c r="B57" s="264" t="s">
        <v>268</v>
      </c>
      <c r="C57" s="265" t="s">
        <v>67</v>
      </c>
      <c r="D57" s="266">
        <v>1</v>
      </c>
      <c r="E57" s="267">
        <v>43240556</v>
      </c>
      <c r="F57" s="268">
        <f>E57*D57</f>
        <v>43240556</v>
      </c>
      <c r="G57" s="211"/>
      <c r="H57" s="263" t="s">
        <v>267</v>
      </c>
      <c r="I57" s="264" t="s">
        <v>268</v>
      </c>
      <c r="J57" s="265" t="s">
        <v>67</v>
      </c>
      <c r="K57" s="266">
        <v>1</v>
      </c>
      <c r="L57" s="267">
        <v>39870000</v>
      </c>
      <c r="M57" s="268">
        <f>L57*K57</f>
        <v>39870000</v>
      </c>
      <c r="N57" s="211"/>
    </row>
    <row r="58" spans="1:14" s="18" customFormat="1" ht="30" outlineLevel="2">
      <c r="A58" s="263" t="s">
        <v>269</v>
      </c>
      <c r="B58" s="264" t="s">
        <v>215</v>
      </c>
      <c r="C58" s="265" t="s">
        <v>67</v>
      </c>
      <c r="D58" s="266">
        <v>4</v>
      </c>
      <c r="E58" s="267">
        <v>3360971</v>
      </c>
      <c r="F58" s="268">
        <f t="shared" ref="F58:F85" si="4">E58*D58</f>
        <v>13443884</v>
      </c>
      <c r="G58" s="211"/>
      <c r="H58" s="263" t="s">
        <v>269</v>
      </c>
      <c r="I58" s="264" t="s">
        <v>215</v>
      </c>
      <c r="J58" s="265" t="s">
        <v>67</v>
      </c>
      <c r="K58" s="266">
        <v>4</v>
      </c>
      <c r="L58" s="267">
        <v>5320000</v>
      </c>
      <c r="M58" s="268">
        <f t="shared" ref="M58:M85" si="5">L58*K58</f>
        <v>21280000</v>
      </c>
      <c r="N58" s="211"/>
    </row>
    <row r="59" spans="1:14" s="18" customFormat="1" ht="15" outlineLevel="2">
      <c r="A59" s="263" t="s">
        <v>270</v>
      </c>
      <c r="B59" s="264" t="s">
        <v>217</v>
      </c>
      <c r="C59" s="265" t="s">
        <v>67</v>
      </c>
      <c r="D59" s="266">
        <v>4</v>
      </c>
      <c r="E59" s="267">
        <v>443078</v>
      </c>
      <c r="F59" s="268">
        <f t="shared" si="4"/>
        <v>1772312</v>
      </c>
      <c r="G59" s="211"/>
      <c r="H59" s="263" t="s">
        <v>270</v>
      </c>
      <c r="I59" s="264" t="s">
        <v>217</v>
      </c>
      <c r="J59" s="265" t="s">
        <v>67</v>
      </c>
      <c r="K59" s="266">
        <v>4</v>
      </c>
      <c r="L59" s="267">
        <v>320000</v>
      </c>
      <c r="M59" s="268">
        <f t="shared" si="5"/>
        <v>1280000</v>
      </c>
      <c r="N59" s="211"/>
    </row>
    <row r="60" spans="1:14" s="18" customFormat="1" ht="30" outlineLevel="2">
      <c r="A60" s="263" t="s">
        <v>271</v>
      </c>
      <c r="B60" s="264" t="s">
        <v>272</v>
      </c>
      <c r="C60" s="265" t="s">
        <v>67</v>
      </c>
      <c r="D60" s="266">
        <v>4</v>
      </c>
      <c r="E60" s="267">
        <v>1424582</v>
      </c>
      <c r="F60" s="268">
        <f t="shared" si="4"/>
        <v>5698328</v>
      </c>
      <c r="G60" s="211"/>
      <c r="H60" s="263" t="s">
        <v>271</v>
      </c>
      <c r="I60" s="264" t="s">
        <v>272</v>
      </c>
      <c r="J60" s="265" t="s">
        <v>67</v>
      </c>
      <c r="K60" s="266">
        <v>4</v>
      </c>
      <c r="L60" s="267">
        <v>1450000</v>
      </c>
      <c r="M60" s="268">
        <f t="shared" si="5"/>
        <v>5800000</v>
      </c>
      <c r="N60" s="211"/>
    </row>
    <row r="61" spans="1:14" s="18" customFormat="1" ht="30" outlineLevel="2">
      <c r="A61" s="263" t="s">
        <v>273</v>
      </c>
      <c r="B61" s="264" t="s">
        <v>274</v>
      </c>
      <c r="C61" s="265" t="s">
        <v>67</v>
      </c>
      <c r="D61" s="266">
        <v>9</v>
      </c>
      <c r="E61" s="267">
        <v>1526428</v>
      </c>
      <c r="F61" s="268">
        <f t="shared" si="4"/>
        <v>13737852</v>
      </c>
      <c r="G61" s="211"/>
      <c r="H61" s="263" t="s">
        <v>273</v>
      </c>
      <c r="I61" s="264" t="s">
        <v>274</v>
      </c>
      <c r="J61" s="265" t="s">
        <v>67</v>
      </c>
      <c r="K61" s="266">
        <v>9</v>
      </c>
      <c r="L61" s="267">
        <v>1650000</v>
      </c>
      <c r="M61" s="268">
        <f t="shared" si="5"/>
        <v>14850000</v>
      </c>
      <c r="N61" s="211"/>
    </row>
    <row r="62" spans="1:14" s="18" customFormat="1" ht="30" outlineLevel="2">
      <c r="A62" s="263" t="s">
        <v>275</v>
      </c>
      <c r="B62" s="264" t="s">
        <v>276</v>
      </c>
      <c r="C62" s="265" t="s">
        <v>67</v>
      </c>
      <c r="D62" s="266">
        <v>3</v>
      </c>
      <c r="E62" s="267">
        <v>6219052</v>
      </c>
      <c r="F62" s="268">
        <f t="shared" si="4"/>
        <v>18657156</v>
      </c>
      <c r="G62" s="211"/>
      <c r="H62" s="263" t="s">
        <v>275</v>
      </c>
      <c r="I62" s="264" t="s">
        <v>276</v>
      </c>
      <c r="J62" s="265" t="s">
        <v>67</v>
      </c>
      <c r="K62" s="266">
        <v>3</v>
      </c>
      <c r="L62" s="267">
        <v>4200000</v>
      </c>
      <c r="M62" s="268">
        <f t="shared" si="5"/>
        <v>12600000</v>
      </c>
      <c r="N62" s="211"/>
    </row>
    <row r="63" spans="1:14" s="18" customFormat="1" ht="15" outlineLevel="2">
      <c r="A63" s="263" t="s">
        <v>277</v>
      </c>
      <c r="B63" s="264" t="s">
        <v>219</v>
      </c>
      <c r="C63" s="265" t="s">
        <v>220</v>
      </c>
      <c r="D63" s="266">
        <v>58</v>
      </c>
      <c r="E63" s="267">
        <v>133382</v>
      </c>
      <c r="F63" s="268">
        <f t="shared" si="4"/>
        <v>7736156</v>
      </c>
      <c r="G63" s="211"/>
      <c r="H63" s="263" t="s">
        <v>277</v>
      </c>
      <c r="I63" s="264" t="s">
        <v>219</v>
      </c>
      <c r="J63" s="265" t="s">
        <v>220</v>
      </c>
      <c r="K63" s="266">
        <v>58</v>
      </c>
      <c r="L63" s="267">
        <v>76200</v>
      </c>
      <c r="M63" s="268">
        <f t="shared" si="5"/>
        <v>4419600</v>
      </c>
      <c r="N63" s="211"/>
    </row>
    <row r="64" spans="1:14" s="18" customFormat="1" ht="15" outlineLevel="2">
      <c r="A64" s="263" t="s">
        <v>278</v>
      </c>
      <c r="B64" s="264" t="s">
        <v>222</v>
      </c>
      <c r="C64" s="265" t="s">
        <v>220</v>
      </c>
      <c r="D64" s="266">
        <v>10</v>
      </c>
      <c r="E64" s="267">
        <v>103469</v>
      </c>
      <c r="F64" s="268">
        <f t="shared" si="4"/>
        <v>1034690</v>
      </c>
      <c r="G64" s="211"/>
      <c r="H64" s="263" t="s">
        <v>278</v>
      </c>
      <c r="I64" s="264" t="s">
        <v>222</v>
      </c>
      <c r="J64" s="265" t="s">
        <v>220</v>
      </c>
      <c r="K64" s="266">
        <v>10</v>
      </c>
      <c r="L64" s="267">
        <v>51100</v>
      </c>
      <c r="M64" s="268">
        <f t="shared" si="5"/>
        <v>511000</v>
      </c>
      <c r="N64" s="211"/>
    </row>
    <row r="65" spans="1:14" s="18" customFormat="1" ht="15" outlineLevel="2">
      <c r="A65" s="263" t="s">
        <v>279</v>
      </c>
      <c r="B65" s="264" t="s">
        <v>224</v>
      </c>
      <c r="C65" s="265" t="s">
        <v>220</v>
      </c>
      <c r="D65" s="266">
        <f>10+5</f>
        <v>15</v>
      </c>
      <c r="E65" s="267">
        <v>90240</v>
      </c>
      <c r="F65" s="268">
        <f t="shared" si="4"/>
        <v>1353600</v>
      </c>
      <c r="G65" s="211"/>
      <c r="H65" s="263" t="s">
        <v>279</v>
      </c>
      <c r="I65" s="264" t="s">
        <v>224</v>
      </c>
      <c r="J65" s="265" t="s">
        <v>220</v>
      </c>
      <c r="K65" s="266">
        <f>10+5</f>
        <v>15</v>
      </c>
      <c r="L65" s="267">
        <v>48100</v>
      </c>
      <c r="M65" s="268">
        <f t="shared" si="5"/>
        <v>721500</v>
      </c>
      <c r="N65" s="211"/>
    </row>
    <row r="66" spans="1:14" s="18" customFormat="1" ht="15" outlineLevel="2">
      <c r="A66" s="263" t="s">
        <v>280</v>
      </c>
      <c r="B66" s="264" t="s">
        <v>226</v>
      </c>
      <c r="C66" s="265" t="s">
        <v>220</v>
      </c>
      <c r="D66" s="266">
        <v>15</v>
      </c>
      <c r="E66" s="267">
        <v>73026</v>
      </c>
      <c r="F66" s="268">
        <f t="shared" si="4"/>
        <v>1095390</v>
      </c>
      <c r="G66" s="211"/>
      <c r="H66" s="263" t="s">
        <v>280</v>
      </c>
      <c r="I66" s="264" t="s">
        <v>226</v>
      </c>
      <c r="J66" s="265" t="s">
        <v>220</v>
      </c>
      <c r="K66" s="266">
        <v>15</v>
      </c>
      <c r="L66" s="267">
        <v>41200</v>
      </c>
      <c r="M66" s="268">
        <f t="shared" si="5"/>
        <v>618000</v>
      </c>
      <c r="N66" s="211"/>
    </row>
    <row r="67" spans="1:14" s="18" customFormat="1" ht="15" outlineLevel="2">
      <c r="A67" s="263" t="s">
        <v>281</v>
      </c>
      <c r="B67" s="264" t="s">
        <v>228</v>
      </c>
      <c r="C67" s="265" t="s">
        <v>220</v>
      </c>
      <c r="D67" s="266">
        <f>25+10+58</f>
        <v>93</v>
      </c>
      <c r="E67" s="267">
        <v>58918</v>
      </c>
      <c r="F67" s="268">
        <f t="shared" si="4"/>
        <v>5479374</v>
      </c>
      <c r="G67" s="211"/>
      <c r="H67" s="263" t="s">
        <v>281</v>
      </c>
      <c r="I67" s="264" t="s">
        <v>228</v>
      </c>
      <c r="J67" s="265" t="s">
        <v>220</v>
      </c>
      <c r="K67" s="266">
        <f>25+10+58</f>
        <v>93</v>
      </c>
      <c r="L67" s="267">
        <v>35000</v>
      </c>
      <c r="M67" s="268">
        <f t="shared" si="5"/>
        <v>3255000</v>
      </c>
      <c r="N67" s="211"/>
    </row>
    <row r="68" spans="1:14" s="18" customFormat="1" ht="15" outlineLevel="2">
      <c r="A68" s="263" t="s">
        <v>282</v>
      </c>
      <c r="B68" s="264" t="s">
        <v>230</v>
      </c>
      <c r="C68" s="265" t="s">
        <v>220</v>
      </c>
      <c r="D68" s="266">
        <f>28+10</f>
        <v>38</v>
      </c>
      <c r="E68" s="267">
        <v>52264</v>
      </c>
      <c r="F68" s="268">
        <f t="shared" si="4"/>
        <v>1986032</v>
      </c>
      <c r="G68" s="211"/>
      <c r="H68" s="263" t="s">
        <v>282</v>
      </c>
      <c r="I68" s="264" t="s">
        <v>230</v>
      </c>
      <c r="J68" s="265" t="s">
        <v>220</v>
      </c>
      <c r="K68" s="266">
        <f>28+10</f>
        <v>38</v>
      </c>
      <c r="L68" s="267">
        <v>28700</v>
      </c>
      <c r="M68" s="268">
        <f t="shared" si="5"/>
        <v>1090600</v>
      </c>
      <c r="N68" s="211"/>
    </row>
    <row r="69" spans="1:14" s="18" customFormat="1" ht="15" outlineLevel="2">
      <c r="A69" s="263" t="s">
        <v>283</v>
      </c>
      <c r="B69" s="264" t="s">
        <v>232</v>
      </c>
      <c r="C69" s="265" t="s">
        <v>220</v>
      </c>
      <c r="D69" s="266">
        <f>5+5</f>
        <v>10</v>
      </c>
      <c r="E69" s="267">
        <v>46246</v>
      </c>
      <c r="F69" s="268">
        <f t="shared" si="4"/>
        <v>462460</v>
      </c>
      <c r="G69" s="211"/>
      <c r="H69" s="263" t="s">
        <v>283</v>
      </c>
      <c r="I69" s="264" t="s">
        <v>232</v>
      </c>
      <c r="J69" s="265" t="s">
        <v>220</v>
      </c>
      <c r="K69" s="266">
        <f>5+5</f>
        <v>10</v>
      </c>
      <c r="L69" s="267">
        <v>21300</v>
      </c>
      <c r="M69" s="268">
        <f t="shared" si="5"/>
        <v>213000</v>
      </c>
      <c r="N69" s="211"/>
    </row>
    <row r="70" spans="1:14" s="18" customFormat="1" ht="15" outlineLevel="2">
      <c r="A70" s="263" t="s">
        <v>284</v>
      </c>
      <c r="B70" s="264" t="s">
        <v>234</v>
      </c>
      <c r="C70" s="265" t="s">
        <v>220</v>
      </c>
      <c r="D70" s="266">
        <f>28+25+15</f>
        <v>68</v>
      </c>
      <c r="E70" s="267">
        <v>38572</v>
      </c>
      <c r="F70" s="268">
        <f t="shared" si="4"/>
        <v>2622896</v>
      </c>
      <c r="G70" s="211"/>
      <c r="H70" s="263" t="s">
        <v>284</v>
      </c>
      <c r="I70" s="264" t="s">
        <v>234</v>
      </c>
      <c r="J70" s="265" t="s">
        <v>220</v>
      </c>
      <c r="K70" s="266">
        <f>28+25+15</f>
        <v>68</v>
      </c>
      <c r="L70" s="267">
        <v>19800</v>
      </c>
      <c r="M70" s="268">
        <f t="shared" si="5"/>
        <v>1346400</v>
      </c>
      <c r="N70" s="211"/>
    </row>
    <row r="71" spans="1:14" s="18" customFormat="1" ht="15" outlineLevel="2">
      <c r="A71" s="263" t="s">
        <v>285</v>
      </c>
      <c r="B71" s="264" t="s">
        <v>286</v>
      </c>
      <c r="C71" s="265" t="s">
        <v>220</v>
      </c>
      <c r="D71" s="266">
        <v>5</v>
      </c>
      <c r="E71" s="267">
        <v>33787</v>
      </c>
      <c r="F71" s="268">
        <f t="shared" si="4"/>
        <v>168935</v>
      </c>
      <c r="G71" s="211"/>
      <c r="H71" s="263" t="s">
        <v>285</v>
      </c>
      <c r="I71" s="264" t="s">
        <v>286</v>
      </c>
      <c r="J71" s="265" t="s">
        <v>220</v>
      </c>
      <c r="K71" s="266">
        <v>5</v>
      </c>
      <c r="L71" s="267">
        <v>15000</v>
      </c>
      <c r="M71" s="268">
        <f t="shared" si="5"/>
        <v>75000</v>
      </c>
      <c r="N71" s="211"/>
    </row>
    <row r="72" spans="1:14" s="18" customFormat="1" ht="30" outlineLevel="2">
      <c r="A72" s="263" t="s">
        <v>287</v>
      </c>
      <c r="B72" s="264" t="s">
        <v>236</v>
      </c>
      <c r="C72" s="265" t="s">
        <v>67</v>
      </c>
      <c r="D72" s="266">
        <v>6</v>
      </c>
      <c r="E72" s="267">
        <v>560191</v>
      </c>
      <c r="F72" s="268">
        <f t="shared" si="4"/>
        <v>3361146</v>
      </c>
      <c r="G72" s="211"/>
      <c r="H72" s="263" t="s">
        <v>287</v>
      </c>
      <c r="I72" s="264" t="s">
        <v>236</v>
      </c>
      <c r="J72" s="265" t="s">
        <v>67</v>
      </c>
      <c r="K72" s="266">
        <v>6</v>
      </c>
      <c r="L72" s="267">
        <v>350000</v>
      </c>
      <c r="M72" s="268">
        <f t="shared" si="5"/>
        <v>2100000</v>
      </c>
      <c r="N72" s="211"/>
    </row>
    <row r="73" spans="1:14" s="18" customFormat="1" ht="30" outlineLevel="2">
      <c r="A73" s="263" t="s">
        <v>288</v>
      </c>
      <c r="B73" s="264" t="s">
        <v>238</v>
      </c>
      <c r="C73" s="265" t="s">
        <v>67</v>
      </c>
      <c r="D73" s="266">
        <v>6</v>
      </c>
      <c r="E73" s="267">
        <v>448121</v>
      </c>
      <c r="F73" s="268">
        <f t="shared" si="4"/>
        <v>2688726</v>
      </c>
      <c r="G73" s="211"/>
      <c r="H73" s="263" t="s">
        <v>288</v>
      </c>
      <c r="I73" s="264" t="s">
        <v>238</v>
      </c>
      <c r="J73" s="265" t="s">
        <v>67</v>
      </c>
      <c r="K73" s="266">
        <v>6</v>
      </c>
      <c r="L73" s="267">
        <v>280000</v>
      </c>
      <c r="M73" s="268">
        <f t="shared" si="5"/>
        <v>1680000</v>
      </c>
      <c r="N73" s="211"/>
    </row>
    <row r="74" spans="1:14" s="18" customFormat="1" ht="30" outlineLevel="2">
      <c r="A74" s="263" t="s">
        <v>289</v>
      </c>
      <c r="B74" s="264" t="s">
        <v>240</v>
      </c>
      <c r="C74" s="265" t="s">
        <v>67</v>
      </c>
      <c r="D74" s="266">
        <v>3</v>
      </c>
      <c r="E74" s="267">
        <v>400275</v>
      </c>
      <c r="F74" s="268">
        <f t="shared" si="4"/>
        <v>1200825</v>
      </c>
      <c r="G74" s="211"/>
      <c r="H74" s="263" t="s">
        <v>289</v>
      </c>
      <c r="I74" s="264" t="s">
        <v>240</v>
      </c>
      <c r="J74" s="265" t="s">
        <v>67</v>
      </c>
      <c r="K74" s="266">
        <v>3</v>
      </c>
      <c r="L74" s="267">
        <v>180000</v>
      </c>
      <c r="M74" s="268">
        <f t="shared" si="5"/>
        <v>540000</v>
      </c>
      <c r="N74" s="211"/>
    </row>
    <row r="75" spans="1:14" s="18" customFormat="1" ht="30" outlineLevel="2">
      <c r="A75" s="263" t="s">
        <v>290</v>
      </c>
      <c r="B75" s="264" t="s">
        <v>291</v>
      </c>
      <c r="C75" s="265" t="s">
        <v>67</v>
      </c>
      <c r="D75" s="266">
        <v>3</v>
      </c>
      <c r="E75" s="267">
        <v>400275</v>
      </c>
      <c r="F75" s="268">
        <f t="shared" si="4"/>
        <v>1200825</v>
      </c>
      <c r="G75" s="211"/>
      <c r="H75" s="263" t="s">
        <v>290</v>
      </c>
      <c r="I75" s="264" t="s">
        <v>291</v>
      </c>
      <c r="J75" s="265" t="s">
        <v>67</v>
      </c>
      <c r="K75" s="266">
        <v>3</v>
      </c>
      <c r="L75" s="267">
        <v>124541</v>
      </c>
      <c r="M75" s="268">
        <f t="shared" si="5"/>
        <v>373623</v>
      </c>
      <c r="N75" s="211"/>
    </row>
    <row r="76" spans="1:14" s="18" customFormat="1" ht="30" outlineLevel="2">
      <c r="A76" s="263" t="s">
        <v>292</v>
      </c>
      <c r="B76" s="264" t="s">
        <v>293</v>
      </c>
      <c r="C76" s="265" t="s">
        <v>67</v>
      </c>
      <c r="D76" s="266">
        <v>1</v>
      </c>
      <c r="E76" s="267">
        <v>496150</v>
      </c>
      <c r="F76" s="268">
        <f t="shared" si="4"/>
        <v>496150</v>
      </c>
      <c r="G76" s="211"/>
      <c r="H76" s="263" t="s">
        <v>292</v>
      </c>
      <c r="I76" s="264" t="s">
        <v>293</v>
      </c>
      <c r="J76" s="265" t="s">
        <v>67</v>
      </c>
      <c r="K76" s="266">
        <v>1</v>
      </c>
      <c r="L76" s="267">
        <v>335000</v>
      </c>
      <c r="M76" s="268">
        <f t="shared" si="5"/>
        <v>335000</v>
      </c>
      <c r="N76" s="211"/>
    </row>
    <row r="77" spans="1:14" s="18" customFormat="1" ht="30" outlineLevel="2">
      <c r="A77" s="263" t="s">
        <v>294</v>
      </c>
      <c r="B77" s="264" t="s">
        <v>242</v>
      </c>
      <c r="C77" s="265" t="s">
        <v>67</v>
      </c>
      <c r="D77" s="266">
        <v>2</v>
      </c>
      <c r="E77" s="267">
        <v>496150</v>
      </c>
      <c r="F77" s="268">
        <f t="shared" si="4"/>
        <v>992300</v>
      </c>
      <c r="G77" s="211"/>
      <c r="H77" s="263" t="s">
        <v>294</v>
      </c>
      <c r="I77" s="264" t="s">
        <v>242</v>
      </c>
      <c r="J77" s="265" t="s">
        <v>67</v>
      </c>
      <c r="K77" s="266">
        <v>2</v>
      </c>
      <c r="L77" s="267">
        <v>290000</v>
      </c>
      <c r="M77" s="268">
        <f t="shared" si="5"/>
        <v>580000</v>
      </c>
      <c r="N77" s="211"/>
    </row>
    <row r="78" spans="1:14" s="18" customFormat="1" ht="15" outlineLevel="2">
      <c r="A78" s="263" t="s">
        <v>295</v>
      </c>
      <c r="B78" s="264" t="s">
        <v>244</v>
      </c>
      <c r="C78" s="265" t="s">
        <v>245</v>
      </c>
      <c r="D78" s="266">
        <f>43+31</f>
        <v>74</v>
      </c>
      <c r="E78" s="267">
        <v>20716</v>
      </c>
      <c r="F78" s="268">
        <f t="shared" si="4"/>
        <v>1532984</v>
      </c>
      <c r="G78" s="211"/>
      <c r="H78" s="263" t="s">
        <v>295</v>
      </c>
      <c r="I78" s="264" t="s">
        <v>244</v>
      </c>
      <c r="J78" s="265" t="s">
        <v>245</v>
      </c>
      <c r="K78" s="266">
        <f>43+31</f>
        <v>74</v>
      </c>
      <c r="L78" s="267">
        <v>23200</v>
      </c>
      <c r="M78" s="268">
        <f t="shared" si="5"/>
        <v>1716800</v>
      </c>
      <c r="N78" s="211"/>
    </row>
    <row r="79" spans="1:14" s="18" customFormat="1" ht="15" outlineLevel="2">
      <c r="A79" s="263" t="s">
        <v>296</v>
      </c>
      <c r="B79" s="264" t="s">
        <v>247</v>
      </c>
      <c r="C79" s="265" t="s">
        <v>67</v>
      </c>
      <c r="D79" s="266">
        <v>17</v>
      </c>
      <c r="E79" s="267">
        <v>214965</v>
      </c>
      <c r="F79" s="268">
        <f t="shared" si="4"/>
        <v>3654405</v>
      </c>
      <c r="G79" s="211"/>
      <c r="H79" s="263" t="s">
        <v>296</v>
      </c>
      <c r="I79" s="264" t="s">
        <v>247</v>
      </c>
      <c r="J79" s="265" t="s">
        <v>67</v>
      </c>
      <c r="K79" s="266">
        <v>17</v>
      </c>
      <c r="L79" s="267">
        <v>190000</v>
      </c>
      <c r="M79" s="268">
        <f t="shared" si="5"/>
        <v>3230000</v>
      </c>
      <c r="N79" s="211"/>
    </row>
    <row r="80" spans="1:14" s="18" customFormat="1" ht="15" outlineLevel="2">
      <c r="A80" s="263" t="s">
        <v>297</v>
      </c>
      <c r="B80" s="264" t="s">
        <v>298</v>
      </c>
      <c r="C80" s="265" t="s">
        <v>67</v>
      </c>
      <c r="D80" s="266">
        <v>3</v>
      </c>
      <c r="E80" s="267">
        <v>227032</v>
      </c>
      <c r="F80" s="268">
        <f t="shared" si="4"/>
        <v>681096</v>
      </c>
      <c r="G80" s="211"/>
      <c r="H80" s="263" t="s">
        <v>297</v>
      </c>
      <c r="I80" s="264" t="s">
        <v>298</v>
      </c>
      <c r="J80" s="265" t="s">
        <v>67</v>
      </c>
      <c r="K80" s="266">
        <v>3</v>
      </c>
      <c r="L80" s="267">
        <v>6200</v>
      </c>
      <c r="M80" s="268">
        <f t="shared" si="5"/>
        <v>18600</v>
      </c>
      <c r="N80" s="211"/>
    </row>
    <row r="81" spans="1:14" s="18" customFormat="1" ht="15" outlineLevel="2">
      <c r="A81" s="263" t="s">
        <v>299</v>
      </c>
      <c r="B81" s="264" t="s">
        <v>300</v>
      </c>
      <c r="C81" s="265" t="s">
        <v>67</v>
      </c>
      <c r="D81" s="266">
        <v>13</v>
      </c>
      <c r="E81" s="267">
        <v>464120</v>
      </c>
      <c r="F81" s="268">
        <f t="shared" si="4"/>
        <v>6033560</v>
      </c>
      <c r="G81" s="211"/>
      <c r="H81" s="263" t="s">
        <v>299</v>
      </c>
      <c r="I81" s="264" t="s">
        <v>300</v>
      </c>
      <c r="J81" s="265" t="s">
        <v>67</v>
      </c>
      <c r="K81" s="266">
        <v>13</v>
      </c>
      <c r="L81" s="267">
        <v>450000</v>
      </c>
      <c r="M81" s="268">
        <f t="shared" si="5"/>
        <v>5850000</v>
      </c>
      <c r="N81" s="211"/>
    </row>
    <row r="82" spans="1:14" s="18" customFormat="1" ht="15" outlineLevel="2">
      <c r="A82" s="263" t="s">
        <v>301</v>
      </c>
      <c r="B82" s="264" t="s">
        <v>249</v>
      </c>
      <c r="C82" s="265" t="s">
        <v>67</v>
      </c>
      <c r="D82" s="266">
        <v>240</v>
      </c>
      <c r="E82" s="267">
        <v>11603</v>
      </c>
      <c r="F82" s="268">
        <f t="shared" si="4"/>
        <v>2784720</v>
      </c>
      <c r="G82" s="211"/>
      <c r="H82" s="263" t="s">
        <v>301</v>
      </c>
      <c r="I82" s="264" t="s">
        <v>249</v>
      </c>
      <c r="J82" s="265" t="s">
        <v>67</v>
      </c>
      <c r="K82" s="266">
        <v>240</v>
      </c>
      <c r="L82" s="267">
        <v>6200</v>
      </c>
      <c r="M82" s="268">
        <f t="shared" si="5"/>
        <v>1488000</v>
      </c>
      <c r="N82" s="211"/>
    </row>
    <row r="83" spans="1:14" s="18" customFormat="1" ht="30" outlineLevel="2">
      <c r="A83" s="263" t="s">
        <v>302</v>
      </c>
      <c r="B83" s="264" t="s">
        <v>251</v>
      </c>
      <c r="C83" s="265" t="s">
        <v>220</v>
      </c>
      <c r="D83" s="266">
        <v>240</v>
      </c>
      <c r="E83" s="267">
        <v>19063</v>
      </c>
      <c r="F83" s="268">
        <f t="shared" si="4"/>
        <v>4575120</v>
      </c>
      <c r="G83" s="211"/>
      <c r="H83" s="263" t="s">
        <v>302</v>
      </c>
      <c r="I83" s="264" t="s">
        <v>251</v>
      </c>
      <c r="J83" s="265" t="s">
        <v>220</v>
      </c>
      <c r="K83" s="266">
        <v>240</v>
      </c>
      <c r="L83" s="267">
        <v>9800</v>
      </c>
      <c r="M83" s="268">
        <f t="shared" si="5"/>
        <v>2352000</v>
      </c>
      <c r="N83" s="211"/>
    </row>
    <row r="84" spans="1:14" s="18" customFormat="1" ht="30" outlineLevel="2">
      <c r="A84" s="263" t="s">
        <v>303</v>
      </c>
      <c r="B84" s="264" t="s">
        <v>253</v>
      </c>
      <c r="C84" s="265" t="s">
        <v>67</v>
      </c>
      <c r="D84" s="266">
        <v>23</v>
      </c>
      <c r="E84" s="267">
        <v>17017</v>
      </c>
      <c r="F84" s="268">
        <f t="shared" si="4"/>
        <v>391391</v>
      </c>
      <c r="G84" s="211"/>
      <c r="H84" s="263" t="s">
        <v>303</v>
      </c>
      <c r="I84" s="264" t="s">
        <v>253</v>
      </c>
      <c r="J84" s="265" t="s">
        <v>67</v>
      </c>
      <c r="K84" s="266">
        <v>23</v>
      </c>
      <c r="L84" s="267">
        <v>16300</v>
      </c>
      <c r="M84" s="268">
        <f t="shared" si="5"/>
        <v>374900</v>
      </c>
      <c r="N84" s="211"/>
    </row>
    <row r="85" spans="1:14" s="18" customFormat="1" ht="30" outlineLevel="2">
      <c r="A85" s="263" t="s">
        <v>304</v>
      </c>
      <c r="B85" s="264" t="s">
        <v>255</v>
      </c>
      <c r="C85" s="265" t="s">
        <v>220</v>
      </c>
      <c r="D85" s="266">
        <v>20</v>
      </c>
      <c r="E85" s="267">
        <v>66516</v>
      </c>
      <c r="F85" s="268">
        <f t="shared" si="4"/>
        <v>1330320</v>
      </c>
      <c r="G85" s="211"/>
      <c r="H85" s="263" t="s">
        <v>304</v>
      </c>
      <c r="I85" s="264" t="s">
        <v>255</v>
      </c>
      <c r="J85" s="265" t="s">
        <v>220</v>
      </c>
      <c r="K85" s="266">
        <v>20</v>
      </c>
      <c r="L85" s="267">
        <v>5600</v>
      </c>
      <c r="M85" s="268">
        <f t="shared" si="5"/>
        <v>112000</v>
      </c>
      <c r="N85" s="211"/>
    </row>
    <row r="86" spans="1:14" s="18" customFormat="1" ht="15" outlineLevel="2">
      <c r="A86" s="280" t="s">
        <v>305</v>
      </c>
      <c r="B86" s="275" t="s">
        <v>306</v>
      </c>
      <c r="C86" s="276"/>
      <c r="D86" s="277"/>
      <c r="E86" s="278"/>
      <c r="F86" s="279"/>
      <c r="G86" s="211"/>
      <c r="H86" s="280" t="s">
        <v>305</v>
      </c>
      <c r="I86" s="275" t="s">
        <v>306</v>
      </c>
      <c r="J86" s="276"/>
      <c r="K86" s="277"/>
      <c r="L86" s="278"/>
      <c r="M86" s="279"/>
      <c r="N86" s="211"/>
    </row>
    <row r="87" spans="1:14" s="18" customFormat="1" ht="15" outlineLevel="2">
      <c r="A87" s="263"/>
      <c r="B87" s="264" t="s">
        <v>307</v>
      </c>
      <c r="C87" s="265"/>
      <c r="D87" s="266"/>
      <c r="E87" s="281"/>
      <c r="F87" s="268"/>
      <c r="G87" s="211"/>
      <c r="H87" s="263"/>
      <c r="I87" s="264" t="s">
        <v>307</v>
      </c>
      <c r="J87" s="265"/>
      <c r="K87" s="266"/>
      <c r="L87" s="281"/>
      <c r="M87" s="268"/>
      <c r="N87" s="211"/>
    </row>
    <row r="88" spans="1:14" s="18" customFormat="1" ht="30" outlineLevel="2">
      <c r="A88" s="263" t="s">
        <v>308</v>
      </c>
      <c r="B88" s="264" t="s">
        <v>309</v>
      </c>
      <c r="C88" s="265" t="s">
        <v>310</v>
      </c>
      <c r="D88" s="266">
        <v>1245</v>
      </c>
      <c r="E88" s="267">
        <v>20639</v>
      </c>
      <c r="F88" s="268">
        <f t="shared" ref="F88:F100" si="6">E88*D88</f>
        <v>25695555</v>
      </c>
      <c r="G88" s="211"/>
      <c r="H88" s="263" t="s">
        <v>308</v>
      </c>
      <c r="I88" s="264" t="s">
        <v>309</v>
      </c>
      <c r="J88" s="265" t="s">
        <v>310</v>
      </c>
      <c r="K88" s="266">
        <v>1245</v>
      </c>
      <c r="L88" s="267">
        <v>16500</v>
      </c>
      <c r="M88" s="268">
        <f t="shared" ref="M88:M100" si="7">L88*K88</f>
        <v>20542500</v>
      </c>
      <c r="N88" s="211"/>
    </row>
    <row r="89" spans="1:14" s="18" customFormat="1" ht="15" outlineLevel="2">
      <c r="A89" s="263" t="s">
        <v>311</v>
      </c>
      <c r="B89" s="264" t="s">
        <v>312</v>
      </c>
      <c r="C89" s="265" t="s">
        <v>140</v>
      </c>
      <c r="D89" s="266">
        <v>237</v>
      </c>
      <c r="E89" s="267">
        <v>26147</v>
      </c>
      <c r="F89" s="268">
        <f t="shared" si="6"/>
        <v>6196839</v>
      </c>
      <c r="G89" s="211"/>
      <c r="H89" s="263" t="s">
        <v>311</v>
      </c>
      <c r="I89" s="264" t="s">
        <v>312</v>
      </c>
      <c r="J89" s="265" t="s">
        <v>140</v>
      </c>
      <c r="K89" s="266">
        <v>237</v>
      </c>
      <c r="L89" s="267">
        <v>6200</v>
      </c>
      <c r="M89" s="268">
        <f t="shared" si="7"/>
        <v>1469400</v>
      </c>
      <c r="N89" s="211"/>
    </row>
    <row r="90" spans="1:14" s="18" customFormat="1" ht="15" outlineLevel="2">
      <c r="A90" s="263" t="s">
        <v>313</v>
      </c>
      <c r="B90" s="264" t="s">
        <v>314</v>
      </c>
      <c r="C90" s="265" t="s">
        <v>315</v>
      </c>
      <c r="D90" s="266">
        <v>18</v>
      </c>
      <c r="E90" s="267">
        <v>166939</v>
      </c>
      <c r="F90" s="268">
        <f t="shared" si="6"/>
        <v>3004902</v>
      </c>
      <c r="G90" s="211"/>
      <c r="H90" s="263" t="s">
        <v>313</v>
      </c>
      <c r="I90" s="264" t="s">
        <v>314</v>
      </c>
      <c r="J90" s="265" t="s">
        <v>315</v>
      </c>
      <c r="K90" s="266">
        <v>18</v>
      </c>
      <c r="L90" s="267">
        <v>118900</v>
      </c>
      <c r="M90" s="268">
        <f t="shared" si="7"/>
        <v>2140200</v>
      </c>
      <c r="N90" s="211"/>
    </row>
    <row r="91" spans="1:14" s="18" customFormat="1" ht="15" outlineLevel="2">
      <c r="A91" s="263" t="s">
        <v>316</v>
      </c>
      <c r="B91" s="264" t="s">
        <v>317</v>
      </c>
      <c r="C91" s="265" t="s">
        <v>315</v>
      </c>
      <c r="D91" s="266">
        <v>6</v>
      </c>
      <c r="E91" s="267">
        <v>139724</v>
      </c>
      <c r="F91" s="268">
        <f t="shared" si="6"/>
        <v>838344</v>
      </c>
      <c r="G91" s="211"/>
      <c r="H91" s="263" t="s">
        <v>316</v>
      </c>
      <c r="I91" s="264" t="s">
        <v>317</v>
      </c>
      <c r="J91" s="265" t="s">
        <v>315</v>
      </c>
      <c r="K91" s="266">
        <v>6</v>
      </c>
      <c r="L91" s="267">
        <v>98900</v>
      </c>
      <c r="M91" s="268">
        <f t="shared" si="7"/>
        <v>593400</v>
      </c>
      <c r="N91" s="211"/>
    </row>
    <row r="92" spans="1:14" s="18" customFormat="1" ht="15" outlineLevel="2">
      <c r="A92" s="263" t="s">
        <v>318</v>
      </c>
      <c r="B92" s="264" t="s">
        <v>319</v>
      </c>
      <c r="C92" s="265" t="s">
        <v>315</v>
      </c>
      <c r="D92" s="266">
        <v>3</v>
      </c>
      <c r="E92" s="267">
        <v>95498</v>
      </c>
      <c r="F92" s="268">
        <f t="shared" si="6"/>
        <v>286494</v>
      </c>
      <c r="G92" s="211"/>
      <c r="H92" s="263" t="s">
        <v>318</v>
      </c>
      <c r="I92" s="264" t="s">
        <v>319</v>
      </c>
      <c r="J92" s="265" t="s">
        <v>315</v>
      </c>
      <c r="K92" s="266">
        <v>3</v>
      </c>
      <c r="L92" s="267">
        <v>98700</v>
      </c>
      <c r="M92" s="268">
        <f t="shared" si="7"/>
        <v>296100</v>
      </c>
      <c r="N92" s="211"/>
    </row>
    <row r="93" spans="1:14" s="18" customFormat="1" ht="15" outlineLevel="2">
      <c r="A93" s="263" t="s">
        <v>320</v>
      </c>
      <c r="B93" s="264" t="s">
        <v>321</v>
      </c>
      <c r="C93" s="265" t="s">
        <v>315</v>
      </c>
      <c r="D93" s="266">
        <v>12</v>
      </c>
      <c r="E93" s="267">
        <v>55627</v>
      </c>
      <c r="F93" s="268">
        <f t="shared" si="6"/>
        <v>667524</v>
      </c>
      <c r="G93" s="211"/>
      <c r="H93" s="263" t="s">
        <v>320</v>
      </c>
      <c r="I93" s="264" t="s">
        <v>321</v>
      </c>
      <c r="J93" s="265" t="s">
        <v>315</v>
      </c>
      <c r="K93" s="266">
        <v>12</v>
      </c>
      <c r="L93" s="267">
        <v>61200</v>
      </c>
      <c r="M93" s="268">
        <f t="shared" si="7"/>
        <v>734400</v>
      </c>
      <c r="N93" s="211"/>
    </row>
    <row r="94" spans="1:14" s="18" customFormat="1" ht="15" outlineLevel="2">
      <c r="A94" s="263" t="s">
        <v>322</v>
      </c>
      <c r="B94" s="264" t="s">
        <v>323</v>
      </c>
      <c r="C94" s="265" t="s">
        <v>315</v>
      </c>
      <c r="D94" s="266">
        <v>3</v>
      </c>
      <c r="E94" s="267">
        <v>467813</v>
      </c>
      <c r="F94" s="268">
        <f t="shared" si="6"/>
        <v>1403439</v>
      </c>
      <c r="G94" s="211"/>
      <c r="H94" s="263" t="s">
        <v>322</v>
      </c>
      <c r="I94" s="264" t="s">
        <v>323</v>
      </c>
      <c r="J94" s="265" t="s">
        <v>315</v>
      </c>
      <c r="K94" s="266">
        <v>3</v>
      </c>
      <c r="L94" s="267">
        <v>320000</v>
      </c>
      <c r="M94" s="268">
        <f t="shared" si="7"/>
        <v>960000</v>
      </c>
      <c r="N94" s="211"/>
    </row>
    <row r="95" spans="1:14" s="18" customFormat="1" ht="15" outlineLevel="2">
      <c r="A95" s="263" t="s">
        <v>324</v>
      </c>
      <c r="B95" s="264" t="s">
        <v>325</v>
      </c>
      <c r="C95" s="265" t="s">
        <v>315</v>
      </c>
      <c r="D95" s="266">
        <v>3</v>
      </c>
      <c r="E95" s="267">
        <v>376683</v>
      </c>
      <c r="F95" s="268">
        <f t="shared" si="6"/>
        <v>1130049</v>
      </c>
      <c r="G95" s="211"/>
      <c r="H95" s="263" t="s">
        <v>324</v>
      </c>
      <c r="I95" s="264" t="s">
        <v>325</v>
      </c>
      <c r="J95" s="265" t="s">
        <v>315</v>
      </c>
      <c r="K95" s="266">
        <v>3</v>
      </c>
      <c r="L95" s="267">
        <v>161200</v>
      </c>
      <c r="M95" s="268">
        <f t="shared" si="7"/>
        <v>483600</v>
      </c>
      <c r="N95" s="211"/>
    </row>
    <row r="96" spans="1:14" s="18" customFormat="1" ht="15" outlineLevel="2">
      <c r="A96" s="263" t="s">
        <v>326</v>
      </c>
      <c r="B96" s="264" t="s">
        <v>327</v>
      </c>
      <c r="C96" s="265" t="s">
        <v>315</v>
      </c>
      <c r="D96" s="266">
        <v>3</v>
      </c>
      <c r="E96" s="267">
        <v>629968</v>
      </c>
      <c r="F96" s="268">
        <f t="shared" si="6"/>
        <v>1889904</v>
      </c>
      <c r="G96" s="211"/>
      <c r="H96" s="263" t="s">
        <v>326</v>
      </c>
      <c r="I96" s="264" t="s">
        <v>327</v>
      </c>
      <c r="J96" s="265" t="s">
        <v>315</v>
      </c>
      <c r="K96" s="266">
        <v>3</v>
      </c>
      <c r="L96" s="267">
        <v>230000</v>
      </c>
      <c r="M96" s="268">
        <f t="shared" si="7"/>
        <v>690000</v>
      </c>
      <c r="N96" s="211"/>
    </row>
    <row r="97" spans="1:14" s="18" customFormat="1" ht="15" outlineLevel="2">
      <c r="A97" s="263" t="s">
        <v>328</v>
      </c>
      <c r="B97" s="264" t="s">
        <v>329</v>
      </c>
      <c r="C97" s="265" t="s">
        <v>262</v>
      </c>
      <c r="D97" s="266">
        <v>1</v>
      </c>
      <c r="E97" s="267">
        <v>773500</v>
      </c>
      <c r="F97" s="268">
        <f t="shared" si="6"/>
        <v>773500</v>
      </c>
      <c r="G97" s="211"/>
      <c r="H97" s="263" t="s">
        <v>328</v>
      </c>
      <c r="I97" s="264" t="s">
        <v>329</v>
      </c>
      <c r="J97" s="265" t="s">
        <v>262</v>
      </c>
      <c r="K97" s="266">
        <v>1</v>
      </c>
      <c r="L97" s="267">
        <v>800000</v>
      </c>
      <c r="M97" s="268">
        <f t="shared" si="7"/>
        <v>800000</v>
      </c>
      <c r="N97" s="211"/>
    </row>
    <row r="98" spans="1:14" s="18" customFormat="1" ht="30" outlineLevel="2">
      <c r="A98" s="263" t="s">
        <v>330</v>
      </c>
      <c r="B98" s="264" t="s">
        <v>257</v>
      </c>
      <c r="C98" s="265" t="s">
        <v>220</v>
      </c>
      <c r="D98" s="266">
        <v>139</v>
      </c>
      <c r="E98" s="267">
        <v>39449</v>
      </c>
      <c r="F98" s="268">
        <f t="shared" si="6"/>
        <v>5483411</v>
      </c>
      <c r="G98" s="211"/>
      <c r="H98" s="263" t="s">
        <v>330</v>
      </c>
      <c r="I98" s="264" t="s">
        <v>257</v>
      </c>
      <c r="J98" s="265" t="s">
        <v>220</v>
      </c>
      <c r="K98" s="266">
        <v>139</v>
      </c>
      <c r="L98" s="267">
        <v>29800</v>
      </c>
      <c r="M98" s="268">
        <f t="shared" si="7"/>
        <v>4142200</v>
      </c>
      <c r="N98" s="211"/>
    </row>
    <row r="99" spans="1:14" s="18" customFormat="1" ht="15" outlineLevel="2">
      <c r="A99" s="263" t="s">
        <v>331</v>
      </c>
      <c r="B99" s="264" t="s">
        <v>259</v>
      </c>
      <c r="C99" s="265" t="s">
        <v>67</v>
      </c>
      <c r="D99" s="266">
        <v>1</v>
      </c>
      <c r="E99" s="267">
        <v>4377214</v>
      </c>
      <c r="F99" s="268">
        <f t="shared" si="6"/>
        <v>4377214</v>
      </c>
      <c r="G99" s="211"/>
      <c r="H99" s="263" t="s">
        <v>331</v>
      </c>
      <c r="I99" s="264" t="s">
        <v>259</v>
      </c>
      <c r="J99" s="265" t="s">
        <v>67</v>
      </c>
      <c r="K99" s="266">
        <v>1</v>
      </c>
      <c r="L99" s="267">
        <v>2200000</v>
      </c>
      <c r="M99" s="268">
        <f t="shared" si="7"/>
        <v>2200000</v>
      </c>
      <c r="N99" s="211"/>
    </row>
    <row r="100" spans="1:14" s="18" customFormat="1" ht="30.75" outlineLevel="2" thickBot="1">
      <c r="A100" s="263" t="s">
        <v>332</v>
      </c>
      <c r="B100" s="264" t="s">
        <v>261</v>
      </c>
      <c r="C100" s="265" t="s">
        <v>262</v>
      </c>
      <c r="D100" s="266">
        <v>1</v>
      </c>
      <c r="E100" s="267">
        <v>53000000</v>
      </c>
      <c r="F100" s="268">
        <f t="shared" si="6"/>
        <v>53000000</v>
      </c>
      <c r="G100" s="211"/>
      <c r="H100" s="263" t="s">
        <v>332</v>
      </c>
      <c r="I100" s="264" t="s">
        <v>261</v>
      </c>
      <c r="J100" s="265" t="s">
        <v>262</v>
      </c>
      <c r="K100" s="266">
        <v>1</v>
      </c>
      <c r="L100" s="267">
        <v>10000000</v>
      </c>
      <c r="M100" s="268">
        <f t="shared" si="7"/>
        <v>10000000</v>
      </c>
      <c r="N100" s="211"/>
    </row>
    <row r="101" spans="1:14" s="18" customFormat="1" ht="16.5" outlineLevel="2" thickTop="1" thickBot="1">
      <c r="A101" s="233" t="s">
        <v>77</v>
      </c>
      <c r="B101" s="234" t="s">
        <v>333</v>
      </c>
      <c r="C101" s="235"/>
      <c r="D101" s="236"/>
      <c r="E101" s="237"/>
      <c r="F101" s="238"/>
      <c r="G101" s="211"/>
      <c r="H101" s="233" t="s">
        <v>77</v>
      </c>
      <c r="I101" s="234" t="s">
        <v>333</v>
      </c>
      <c r="J101" s="235"/>
      <c r="K101" s="236"/>
      <c r="L101" s="237"/>
      <c r="M101" s="238"/>
      <c r="N101" s="211"/>
    </row>
    <row r="102" spans="1:14" s="18" customFormat="1" ht="15.75" outlineLevel="2" thickTop="1">
      <c r="A102" s="280" t="s">
        <v>64</v>
      </c>
      <c r="B102" s="275" t="s">
        <v>334</v>
      </c>
      <c r="C102" s="276" t="s">
        <v>138</v>
      </c>
      <c r="D102" s="277"/>
      <c r="E102" s="278"/>
      <c r="F102" s="279"/>
      <c r="G102" s="211"/>
      <c r="H102" s="280" t="s">
        <v>64</v>
      </c>
      <c r="I102" s="275" t="s">
        <v>334</v>
      </c>
      <c r="J102" s="276" t="s">
        <v>138</v>
      </c>
      <c r="K102" s="277"/>
      <c r="L102" s="278"/>
      <c r="M102" s="279"/>
      <c r="N102" s="211"/>
    </row>
    <row r="103" spans="1:14" s="18" customFormat="1" ht="60" outlineLevel="2">
      <c r="A103" s="263" t="s">
        <v>80</v>
      </c>
      <c r="B103" s="282" t="s">
        <v>335</v>
      </c>
      <c r="C103" s="265" t="s">
        <v>336</v>
      </c>
      <c r="D103" s="266">
        <v>8</v>
      </c>
      <c r="E103" s="267">
        <v>161433</v>
      </c>
      <c r="F103" s="268">
        <f>+D103*E103</f>
        <v>1291464</v>
      </c>
      <c r="G103" s="211"/>
      <c r="H103" s="263" t="s">
        <v>80</v>
      </c>
      <c r="I103" s="282" t="s">
        <v>335</v>
      </c>
      <c r="J103" s="265" t="s">
        <v>336</v>
      </c>
      <c r="K103" s="266">
        <v>8</v>
      </c>
      <c r="L103" s="267">
        <v>123200</v>
      </c>
      <c r="M103" s="268">
        <f>+K103*L103</f>
        <v>985600</v>
      </c>
      <c r="N103" s="211"/>
    </row>
    <row r="104" spans="1:14" s="18" customFormat="1" ht="60" outlineLevel="2">
      <c r="A104" s="263" t="s">
        <v>337</v>
      </c>
      <c r="B104" s="282" t="s">
        <v>338</v>
      </c>
      <c r="C104" s="265" t="s">
        <v>336</v>
      </c>
      <c r="D104" s="266">
        <v>2</v>
      </c>
      <c r="E104" s="267">
        <v>161433</v>
      </c>
      <c r="F104" s="268">
        <f>+D104*E104</f>
        <v>322866</v>
      </c>
      <c r="G104" s="211"/>
      <c r="H104" s="263" t="s">
        <v>337</v>
      </c>
      <c r="I104" s="282" t="s">
        <v>338</v>
      </c>
      <c r="J104" s="265" t="s">
        <v>336</v>
      </c>
      <c r="K104" s="266">
        <v>2</v>
      </c>
      <c r="L104" s="267">
        <v>123200</v>
      </c>
      <c r="M104" s="268">
        <f>+K104*L104</f>
        <v>246400</v>
      </c>
      <c r="N104" s="211"/>
    </row>
    <row r="105" spans="1:14" s="18" customFormat="1" ht="15" outlineLevel="2">
      <c r="A105" s="280" t="s">
        <v>339</v>
      </c>
      <c r="B105" s="275" t="s">
        <v>340</v>
      </c>
      <c r="C105" s="276" t="s">
        <v>138</v>
      </c>
      <c r="D105" s="277"/>
      <c r="E105" s="278"/>
      <c r="F105" s="279"/>
      <c r="G105" s="211"/>
      <c r="H105" s="280" t="s">
        <v>339</v>
      </c>
      <c r="I105" s="275" t="s">
        <v>340</v>
      </c>
      <c r="J105" s="276" t="s">
        <v>138</v>
      </c>
      <c r="K105" s="277"/>
      <c r="L105" s="278"/>
      <c r="M105" s="279"/>
      <c r="N105" s="211"/>
    </row>
    <row r="106" spans="1:14" s="18" customFormat="1" ht="30" outlineLevel="2">
      <c r="A106" s="263" t="s">
        <v>341</v>
      </c>
      <c r="B106" s="264" t="s">
        <v>342</v>
      </c>
      <c r="C106" s="265" t="s">
        <v>150</v>
      </c>
      <c r="D106" s="266">
        <v>950</v>
      </c>
      <c r="E106" s="267">
        <v>3597</v>
      </c>
      <c r="F106" s="268">
        <f t="shared" ref="F106:F128" si="8">+D106*E106</f>
        <v>3417150</v>
      </c>
      <c r="G106" s="211"/>
      <c r="H106" s="263" t="s">
        <v>341</v>
      </c>
      <c r="I106" s="264" t="s">
        <v>342</v>
      </c>
      <c r="J106" s="265" t="s">
        <v>150</v>
      </c>
      <c r="K106" s="266">
        <v>950</v>
      </c>
      <c r="L106" s="267">
        <v>6800</v>
      </c>
      <c r="M106" s="268">
        <f t="shared" ref="M106:M126" si="9">+K106*L106</f>
        <v>6460000</v>
      </c>
      <c r="N106" s="211"/>
    </row>
    <row r="107" spans="1:14" s="18" customFormat="1" ht="30" outlineLevel="2">
      <c r="A107" s="263" t="s">
        <v>343</v>
      </c>
      <c r="B107" s="264" t="s">
        <v>344</v>
      </c>
      <c r="C107" s="265" t="s">
        <v>150</v>
      </c>
      <c r="D107" s="266">
        <v>450</v>
      </c>
      <c r="E107" s="267">
        <v>4795</v>
      </c>
      <c r="F107" s="268">
        <f t="shared" si="8"/>
        <v>2157750</v>
      </c>
      <c r="G107" s="211"/>
      <c r="H107" s="263" t="s">
        <v>343</v>
      </c>
      <c r="I107" s="264" t="s">
        <v>344</v>
      </c>
      <c r="J107" s="265" t="s">
        <v>150</v>
      </c>
      <c r="K107" s="266">
        <v>450</v>
      </c>
      <c r="L107" s="267">
        <v>8100</v>
      </c>
      <c r="M107" s="268">
        <f t="shared" si="9"/>
        <v>3645000</v>
      </c>
      <c r="N107" s="211"/>
    </row>
    <row r="108" spans="1:14" s="18" customFormat="1" ht="30" outlineLevel="2">
      <c r="A108" s="263" t="s">
        <v>345</v>
      </c>
      <c r="B108" s="264" t="s">
        <v>346</v>
      </c>
      <c r="C108" s="265" t="s">
        <v>150</v>
      </c>
      <c r="D108" s="266">
        <v>680</v>
      </c>
      <c r="E108" s="267">
        <v>6352</v>
      </c>
      <c r="F108" s="268">
        <f t="shared" si="8"/>
        <v>4319360</v>
      </c>
      <c r="G108" s="211"/>
      <c r="H108" s="263" t="s">
        <v>345</v>
      </c>
      <c r="I108" s="264" t="s">
        <v>346</v>
      </c>
      <c r="J108" s="265" t="s">
        <v>150</v>
      </c>
      <c r="K108" s="266">
        <v>680</v>
      </c>
      <c r="L108" s="267">
        <v>10300</v>
      </c>
      <c r="M108" s="268">
        <f t="shared" si="9"/>
        <v>7004000</v>
      </c>
      <c r="N108" s="211"/>
    </row>
    <row r="109" spans="1:14" s="18" customFormat="1" ht="30" outlineLevel="2">
      <c r="A109" s="263" t="s">
        <v>347</v>
      </c>
      <c r="B109" s="264" t="s">
        <v>348</v>
      </c>
      <c r="C109" s="265" t="s">
        <v>150</v>
      </c>
      <c r="D109" s="266">
        <v>300</v>
      </c>
      <c r="E109" s="267">
        <v>8948</v>
      </c>
      <c r="F109" s="268">
        <f t="shared" si="8"/>
        <v>2684400</v>
      </c>
      <c r="G109" s="211"/>
      <c r="H109" s="263" t="s">
        <v>347</v>
      </c>
      <c r="I109" s="264" t="s">
        <v>348</v>
      </c>
      <c r="J109" s="265" t="s">
        <v>150</v>
      </c>
      <c r="K109" s="266">
        <v>300</v>
      </c>
      <c r="L109" s="267">
        <v>16200</v>
      </c>
      <c r="M109" s="268">
        <f t="shared" si="9"/>
        <v>4860000</v>
      </c>
      <c r="N109" s="211"/>
    </row>
    <row r="110" spans="1:14" s="18" customFormat="1" ht="30" outlineLevel="2">
      <c r="A110" s="263" t="s">
        <v>349</v>
      </c>
      <c r="B110" s="264" t="s">
        <v>350</v>
      </c>
      <c r="C110" s="265" t="s">
        <v>150</v>
      </c>
      <c r="D110" s="266">
        <v>50</v>
      </c>
      <c r="E110" s="267">
        <v>12968</v>
      </c>
      <c r="F110" s="268">
        <f t="shared" si="8"/>
        <v>648400</v>
      </c>
      <c r="G110" s="211"/>
      <c r="H110" s="263" t="s">
        <v>349</v>
      </c>
      <c r="I110" s="264" t="s">
        <v>350</v>
      </c>
      <c r="J110" s="265" t="s">
        <v>150</v>
      </c>
      <c r="K110" s="266">
        <v>50</v>
      </c>
      <c r="L110" s="267">
        <v>24300</v>
      </c>
      <c r="M110" s="268">
        <f t="shared" si="9"/>
        <v>1215000</v>
      </c>
      <c r="N110" s="211"/>
    </row>
    <row r="111" spans="1:14" s="18" customFormat="1" ht="30" outlineLevel="2">
      <c r="A111" s="263" t="s">
        <v>351</v>
      </c>
      <c r="B111" s="264" t="s">
        <v>352</v>
      </c>
      <c r="C111" s="265" t="s">
        <v>150</v>
      </c>
      <c r="D111" s="266">
        <v>300</v>
      </c>
      <c r="E111" s="267">
        <v>20454</v>
      </c>
      <c r="F111" s="268">
        <f t="shared" si="8"/>
        <v>6136200</v>
      </c>
      <c r="G111" s="211"/>
      <c r="H111" s="263" t="s">
        <v>351</v>
      </c>
      <c r="I111" s="264" t="s">
        <v>352</v>
      </c>
      <c r="J111" s="265" t="s">
        <v>150</v>
      </c>
      <c r="K111" s="266">
        <v>300</v>
      </c>
      <c r="L111" s="267">
        <v>32900</v>
      </c>
      <c r="M111" s="268">
        <f t="shared" si="9"/>
        <v>9870000</v>
      </c>
      <c r="N111" s="211"/>
    </row>
    <row r="112" spans="1:14" s="18" customFormat="1" ht="30" outlineLevel="2">
      <c r="A112" s="263" t="s">
        <v>353</v>
      </c>
      <c r="B112" s="264" t="s">
        <v>354</v>
      </c>
      <c r="C112" s="265" t="s">
        <v>150</v>
      </c>
      <c r="D112" s="266">
        <v>520</v>
      </c>
      <c r="E112" s="267">
        <v>32630</v>
      </c>
      <c r="F112" s="268">
        <f t="shared" si="8"/>
        <v>16967600</v>
      </c>
      <c r="G112" s="211"/>
      <c r="H112" s="263" t="s">
        <v>353</v>
      </c>
      <c r="I112" s="264" t="s">
        <v>354</v>
      </c>
      <c r="J112" s="265" t="s">
        <v>150</v>
      </c>
      <c r="K112" s="266">
        <v>520</v>
      </c>
      <c r="L112" s="267">
        <v>48700</v>
      </c>
      <c r="M112" s="268">
        <f t="shared" si="9"/>
        <v>25324000</v>
      </c>
      <c r="N112" s="211"/>
    </row>
    <row r="113" spans="1:14" s="18" customFormat="1" ht="75" outlineLevel="2">
      <c r="A113" s="263" t="s">
        <v>355</v>
      </c>
      <c r="B113" s="264" t="s">
        <v>356</v>
      </c>
      <c r="C113" s="265" t="s">
        <v>336</v>
      </c>
      <c r="D113" s="266">
        <v>3</v>
      </c>
      <c r="E113" s="267">
        <v>612324</v>
      </c>
      <c r="F113" s="268">
        <f t="shared" si="8"/>
        <v>1836972</v>
      </c>
      <c r="G113" s="211"/>
      <c r="H113" s="263" t="s">
        <v>355</v>
      </c>
      <c r="I113" s="264" t="s">
        <v>356</v>
      </c>
      <c r="J113" s="265" t="s">
        <v>336</v>
      </c>
      <c r="K113" s="266">
        <v>3</v>
      </c>
      <c r="L113" s="267">
        <v>2340000</v>
      </c>
      <c r="M113" s="268">
        <f t="shared" si="9"/>
        <v>7020000</v>
      </c>
      <c r="N113" s="211"/>
    </row>
    <row r="114" spans="1:14" s="18" customFormat="1" ht="45" outlineLevel="2">
      <c r="A114" s="263" t="s">
        <v>357</v>
      </c>
      <c r="B114" s="264" t="s">
        <v>358</v>
      </c>
      <c r="C114" s="265" t="s">
        <v>150</v>
      </c>
      <c r="D114" s="266">
        <v>80</v>
      </c>
      <c r="E114" s="267">
        <v>25855</v>
      </c>
      <c r="F114" s="268">
        <f t="shared" si="8"/>
        <v>2068400</v>
      </c>
      <c r="G114" s="211"/>
      <c r="H114" s="263" t="s">
        <v>357</v>
      </c>
      <c r="I114" s="264" t="s">
        <v>358</v>
      </c>
      <c r="J114" s="265" t="s">
        <v>150</v>
      </c>
      <c r="K114" s="266">
        <v>80</v>
      </c>
      <c r="L114" s="267">
        <v>29800</v>
      </c>
      <c r="M114" s="268">
        <f t="shared" si="9"/>
        <v>2384000</v>
      </c>
      <c r="N114" s="211"/>
    </row>
    <row r="115" spans="1:14" s="18" customFormat="1" ht="45" outlineLevel="2">
      <c r="A115" s="263" t="s">
        <v>359</v>
      </c>
      <c r="B115" s="264" t="s">
        <v>360</v>
      </c>
      <c r="C115" s="265" t="s">
        <v>150</v>
      </c>
      <c r="D115" s="266">
        <v>10</v>
      </c>
      <c r="E115" s="267">
        <v>59305</v>
      </c>
      <c r="F115" s="268">
        <f t="shared" si="8"/>
        <v>593050</v>
      </c>
      <c r="G115" s="211"/>
      <c r="H115" s="263" t="s">
        <v>359</v>
      </c>
      <c r="I115" s="264" t="s">
        <v>360</v>
      </c>
      <c r="J115" s="265" t="s">
        <v>150</v>
      </c>
      <c r="K115" s="266">
        <v>10</v>
      </c>
      <c r="L115" s="267">
        <v>38900</v>
      </c>
      <c r="M115" s="268">
        <f t="shared" si="9"/>
        <v>389000</v>
      </c>
      <c r="N115" s="211"/>
    </row>
    <row r="116" spans="1:14" s="18" customFormat="1" ht="60" outlineLevel="2">
      <c r="A116" s="263" t="s">
        <v>361</v>
      </c>
      <c r="B116" s="264" t="s">
        <v>362</v>
      </c>
      <c r="C116" s="265" t="s">
        <v>150</v>
      </c>
      <c r="D116" s="266">
        <v>30</v>
      </c>
      <c r="E116" s="267">
        <v>9687</v>
      </c>
      <c r="F116" s="268">
        <f t="shared" si="8"/>
        <v>290610</v>
      </c>
      <c r="G116" s="211"/>
      <c r="H116" s="263" t="s">
        <v>361</v>
      </c>
      <c r="I116" s="264" t="s">
        <v>362</v>
      </c>
      <c r="J116" s="265" t="s">
        <v>150</v>
      </c>
      <c r="K116" s="266">
        <v>30</v>
      </c>
      <c r="L116" s="267">
        <v>38700</v>
      </c>
      <c r="M116" s="268">
        <f t="shared" si="9"/>
        <v>1161000</v>
      </c>
      <c r="N116" s="211"/>
    </row>
    <row r="117" spans="1:14" s="18" customFormat="1" ht="30" outlineLevel="2">
      <c r="A117" s="263" t="s">
        <v>363</v>
      </c>
      <c r="B117" s="264" t="s">
        <v>364</v>
      </c>
      <c r="C117" s="265" t="s">
        <v>336</v>
      </c>
      <c r="D117" s="266">
        <v>9</v>
      </c>
      <c r="E117" s="267">
        <v>40902</v>
      </c>
      <c r="F117" s="268">
        <f t="shared" si="8"/>
        <v>368118</v>
      </c>
      <c r="G117" s="211"/>
      <c r="H117" s="263" t="s">
        <v>363</v>
      </c>
      <c r="I117" s="264" t="s">
        <v>364</v>
      </c>
      <c r="J117" s="265" t="s">
        <v>336</v>
      </c>
      <c r="K117" s="266">
        <v>9</v>
      </c>
      <c r="L117" s="267">
        <v>71200</v>
      </c>
      <c r="M117" s="268">
        <f t="shared" si="9"/>
        <v>640800</v>
      </c>
      <c r="N117" s="211"/>
    </row>
    <row r="118" spans="1:14" s="18" customFormat="1" ht="30" outlineLevel="2">
      <c r="A118" s="263" t="s">
        <v>365</v>
      </c>
      <c r="B118" s="264" t="s">
        <v>366</v>
      </c>
      <c r="C118" s="265" t="s">
        <v>336</v>
      </c>
      <c r="D118" s="266">
        <v>2</v>
      </c>
      <c r="E118" s="267">
        <v>40902</v>
      </c>
      <c r="F118" s="268">
        <f t="shared" si="8"/>
        <v>81804</v>
      </c>
      <c r="G118" s="211"/>
      <c r="H118" s="263" t="s">
        <v>365</v>
      </c>
      <c r="I118" s="264" t="s">
        <v>366</v>
      </c>
      <c r="J118" s="265" t="s">
        <v>336</v>
      </c>
      <c r="K118" s="266">
        <v>2</v>
      </c>
      <c r="L118" s="267">
        <v>82300</v>
      </c>
      <c r="M118" s="268">
        <f t="shared" si="9"/>
        <v>164600</v>
      </c>
      <c r="N118" s="211"/>
    </row>
    <row r="119" spans="1:14" s="18" customFormat="1" ht="30" outlineLevel="2">
      <c r="A119" s="263" t="s">
        <v>367</v>
      </c>
      <c r="B119" s="264" t="s">
        <v>368</v>
      </c>
      <c r="C119" s="265" t="s">
        <v>336</v>
      </c>
      <c r="D119" s="266">
        <v>3</v>
      </c>
      <c r="E119" s="267">
        <v>431553</v>
      </c>
      <c r="F119" s="268">
        <f t="shared" si="8"/>
        <v>1294659</v>
      </c>
      <c r="G119" s="211"/>
      <c r="H119" s="263" t="s">
        <v>367</v>
      </c>
      <c r="I119" s="264" t="s">
        <v>368</v>
      </c>
      <c r="J119" s="265" t="s">
        <v>336</v>
      </c>
      <c r="K119" s="266">
        <v>3</v>
      </c>
      <c r="L119" s="267">
        <v>290000</v>
      </c>
      <c r="M119" s="268">
        <f t="shared" si="9"/>
        <v>870000</v>
      </c>
      <c r="N119" s="211"/>
    </row>
    <row r="120" spans="1:14" s="18" customFormat="1" ht="30" outlineLevel="2">
      <c r="A120" s="263" t="s">
        <v>369</v>
      </c>
      <c r="B120" s="264" t="s">
        <v>370</v>
      </c>
      <c r="C120" s="265" t="s">
        <v>336</v>
      </c>
      <c r="D120" s="266">
        <v>5</v>
      </c>
      <c r="E120" s="267">
        <v>250122</v>
      </c>
      <c r="F120" s="268">
        <f t="shared" si="8"/>
        <v>1250610</v>
      </c>
      <c r="G120" s="211"/>
      <c r="H120" s="263" t="s">
        <v>369</v>
      </c>
      <c r="I120" s="264" t="s">
        <v>370</v>
      </c>
      <c r="J120" s="265" t="s">
        <v>336</v>
      </c>
      <c r="K120" s="266">
        <v>5</v>
      </c>
      <c r="L120" s="267">
        <v>410000</v>
      </c>
      <c r="M120" s="268">
        <f t="shared" si="9"/>
        <v>2050000</v>
      </c>
      <c r="N120" s="211"/>
    </row>
    <row r="121" spans="1:14" s="18" customFormat="1" ht="30" outlineLevel="2">
      <c r="A121" s="263" t="s">
        <v>371</v>
      </c>
      <c r="B121" s="264" t="s">
        <v>372</v>
      </c>
      <c r="C121" s="265" t="s">
        <v>336</v>
      </c>
      <c r="D121" s="266">
        <v>1</v>
      </c>
      <c r="E121" s="267">
        <v>250122</v>
      </c>
      <c r="F121" s="268">
        <f t="shared" si="8"/>
        <v>250122</v>
      </c>
      <c r="G121" s="211"/>
      <c r="H121" s="263" t="s">
        <v>371</v>
      </c>
      <c r="I121" s="264" t="s">
        <v>372</v>
      </c>
      <c r="J121" s="265" t="s">
        <v>336</v>
      </c>
      <c r="K121" s="266">
        <v>1</v>
      </c>
      <c r="L121" s="267">
        <v>543900</v>
      </c>
      <c r="M121" s="268">
        <f t="shared" si="9"/>
        <v>543900</v>
      </c>
      <c r="N121" s="211"/>
    </row>
    <row r="122" spans="1:14" s="18" customFormat="1" ht="30" outlineLevel="2">
      <c r="A122" s="263" t="s">
        <v>373</v>
      </c>
      <c r="B122" s="264" t="s">
        <v>374</v>
      </c>
      <c r="C122" s="265" t="s">
        <v>336</v>
      </c>
      <c r="D122" s="266">
        <v>2</v>
      </c>
      <c r="E122" s="267">
        <v>519918</v>
      </c>
      <c r="F122" s="268">
        <f t="shared" si="8"/>
        <v>1039836</v>
      </c>
      <c r="G122" s="211"/>
      <c r="H122" s="263" t="s">
        <v>373</v>
      </c>
      <c r="I122" s="264" t="s">
        <v>374</v>
      </c>
      <c r="J122" s="265" t="s">
        <v>336</v>
      </c>
      <c r="K122" s="266">
        <v>2</v>
      </c>
      <c r="L122" s="267">
        <v>1230000</v>
      </c>
      <c r="M122" s="268">
        <f t="shared" si="9"/>
        <v>2460000</v>
      </c>
      <c r="N122" s="211"/>
    </row>
    <row r="123" spans="1:14" s="18" customFormat="1" ht="30" outlineLevel="2">
      <c r="A123" s="263" t="s">
        <v>375</v>
      </c>
      <c r="B123" s="264" t="s">
        <v>376</v>
      </c>
      <c r="C123" s="265" t="s">
        <v>336</v>
      </c>
      <c r="D123" s="266">
        <v>1</v>
      </c>
      <c r="E123" s="267">
        <v>622102</v>
      </c>
      <c r="F123" s="268">
        <f t="shared" si="8"/>
        <v>622102</v>
      </c>
      <c r="G123" s="211"/>
      <c r="H123" s="263" t="s">
        <v>375</v>
      </c>
      <c r="I123" s="264" t="s">
        <v>376</v>
      </c>
      <c r="J123" s="265" t="s">
        <v>336</v>
      </c>
      <c r="K123" s="266">
        <v>1</v>
      </c>
      <c r="L123" s="267">
        <v>1450000</v>
      </c>
      <c r="M123" s="268">
        <f t="shared" si="9"/>
        <v>1450000</v>
      </c>
      <c r="N123" s="211"/>
    </row>
    <row r="124" spans="1:14" s="18" customFormat="1" ht="30" outlineLevel="2">
      <c r="A124" s="263" t="s">
        <v>377</v>
      </c>
      <c r="B124" s="264" t="s">
        <v>378</v>
      </c>
      <c r="C124" s="265" t="s">
        <v>336</v>
      </c>
      <c r="D124" s="266">
        <v>1</v>
      </c>
      <c r="E124" s="267">
        <v>650258</v>
      </c>
      <c r="F124" s="268">
        <f t="shared" si="8"/>
        <v>650258</v>
      </c>
      <c r="G124" s="211"/>
      <c r="H124" s="263" t="s">
        <v>377</v>
      </c>
      <c r="I124" s="264" t="s">
        <v>378</v>
      </c>
      <c r="J124" s="265" t="s">
        <v>336</v>
      </c>
      <c r="K124" s="266">
        <v>1</v>
      </c>
      <c r="L124" s="267">
        <v>1680000</v>
      </c>
      <c r="M124" s="268">
        <f t="shared" si="9"/>
        <v>1680000</v>
      </c>
      <c r="N124" s="211"/>
    </row>
    <row r="125" spans="1:14" s="18" customFormat="1" ht="30" outlineLevel="2">
      <c r="A125" s="263" t="s">
        <v>379</v>
      </c>
      <c r="B125" s="264" t="s">
        <v>380</v>
      </c>
      <c r="C125" s="265" t="s">
        <v>336</v>
      </c>
      <c r="D125" s="266">
        <v>2</v>
      </c>
      <c r="E125" s="267">
        <v>36836</v>
      </c>
      <c r="F125" s="268">
        <f t="shared" si="8"/>
        <v>73672</v>
      </c>
      <c r="G125" s="211"/>
      <c r="H125" s="263" t="s">
        <v>379</v>
      </c>
      <c r="I125" s="264" t="s">
        <v>380</v>
      </c>
      <c r="J125" s="265" t="s">
        <v>336</v>
      </c>
      <c r="K125" s="266">
        <v>2</v>
      </c>
      <c r="L125" s="267">
        <v>25400</v>
      </c>
      <c r="M125" s="268">
        <f t="shared" si="9"/>
        <v>50800</v>
      </c>
      <c r="N125" s="211"/>
    </row>
    <row r="126" spans="1:14" s="18" customFormat="1" ht="30" outlineLevel="2">
      <c r="A126" s="263" t="s">
        <v>381</v>
      </c>
      <c r="B126" s="264" t="s">
        <v>382</v>
      </c>
      <c r="C126" s="265" t="s">
        <v>336</v>
      </c>
      <c r="D126" s="266">
        <v>4</v>
      </c>
      <c r="E126" s="267">
        <v>162599</v>
      </c>
      <c r="F126" s="268">
        <f t="shared" si="8"/>
        <v>650396</v>
      </c>
      <c r="G126" s="211"/>
      <c r="H126" s="263" t="s">
        <v>381</v>
      </c>
      <c r="I126" s="264" t="s">
        <v>382</v>
      </c>
      <c r="J126" s="265" t="s">
        <v>336</v>
      </c>
      <c r="K126" s="266">
        <v>4</v>
      </c>
      <c r="L126" s="267">
        <v>326500</v>
      </c>
      <c r="M126" s="268">
        <f t="shared" si="9"/>
        <v>1306000</v>
      </c>
      <c r="N126" s="211"/>
    </row>
    <row r="127" spans="1:14" s="18" customFormat="1" ht="15" outlineLevel="2">
      <c r="A127" s="280" t="s">
        <v>383</v>
      </c>
      <c r="B127" s="275" t="s">
        <v>384</v>
      </c>
      <c r="C127" s="276" t="s">
        <v>138</v>
      </c>
      <c r="D127" s="277"/>
      <c r="E127" s="278"/>
      <c r="F127" s="279"/>
      <c r="G127" s="211"/>
      <c r="H127" s="280" t="s">
        <v>383</v>
      </c>
      <c r="I127" s="275" t="s">
        <v>384</v>
      </c>
      <c r="J127" s="276" t="s">
        <v>138</v>
      </c>
      <c r="K127" s="277"/>
      <c r="L127" s="278"/>
      <c r="M127" s="279"/>
      <c r="N127" s="211"/>
    </row>
    <row r="128" spans="1:14" s="18" customFormat="1" ht="45.75" outlineLevel="2" thickBot="1">
      <c r="A128" s="263" t="s">
        <v>385</v>
      </c>
      <c r="B128" s="264" t="s">
        <v>386</v>
      </c>
      <c r="C128" s="265" t="s">
        <v>387</v>
      </c>
      <c r="D128" s="266">
        <v>2</v>
      </c>
      <c r="E128" s="267">
        <v>219068</v>
      </c>
      <c r="F128" s="268">
        <f t="shared" si="8"/>
        <v>438136</v>
      </c>
      <c r="G128" s="211"/>
      <c r="H128" s="263" t="s">
        <v>385</v>
      </c>
      <c r="I128" s="264" t="s">
        <v>386</v>
      </c>
      <c r="J128" s="265" t="s">
        <v>387</v>
      </c>
      <c r="K128" s="266">
        <v>2</v>
      </c>
      <c r="L128" s="267">
        <v>198000</v>
      </c>
      <c r="M128" s="268">
        <f t="shared" ref="M128" si="10">+K128*L128</f>
        <v>396000</v>
      </c>
      <c r="N128" s="211"/>
    </row>
    <row r="129" spans="1:14" s="18" customFormat="1" ht="16.5" outlineLevel="2" thickTop="1" thickBot="1">
      <c r="A129" s="233" t="s">
        <v>81</v>
      </c>
      <c r="B129" s="234" t="s">
        <v>388</v>
      </c>
      <c r="C129" s="235"/>
      <c r="D129" s="236"/>
      <c r="E129" s="237"/>
      <c r="F129" s="238"/>
      <c r="G129" s="211"/>
      <c r="H129" s="233" t="s">
        <v>81</v>
      </c>
      <c r="I129" s="234" t="s">
        <v>388</v>
      </c>
      <c r="J129" s="235"/>
      <c r="K129" s="236"/>
      <c r="L129" s="237"/>
      <c r="M129" s="238"/>
      <c r="N129" s="211"/>
    </row>
    <row r="130" spans="1:14" s="18" customFormat="1" ht="15.75" outlineLevel="2" thickTop="1">
      <c r="A130" s="280" t="s">
        <v>65</v>
      </c>
      <c r="B130" s="275" t="s">
        <v>334</v>
      </c>
      <c r="C130" s="276" t="s">
        <v>138</v>
      </c>
      <c r="D130" s="277"/>
      <c r="E130" s="278"/>
      <c r="F130" s="279"/>
      <c r="G130" s="211"/>
      <c r="H130" s="280" t="s">
        <v>65</v>
      </c>
      <c r="I130" s="275" t="s">
        <v>334</v>
      </c>
      <c r="J130" s="276" t="s">
        <v>138</v>
      </c>
      <c r="K130" s="277"/>
      <c r="L130" s="278"/>
      <c r="M130" s="279"/>
      <c r="N130" s="211"/>
    </row>
    <row r="131" spans="1:14" s="18" customFormat="1" ht="60" outlineLevel="2">
      <c r="A131" s="263" t="s">
        <v>162</v>
      </c>
      <c r="B131" s="282" t="s">
        <v>389</v>
      </c>
      <c r="C131" s="265" t="s">
        <v>336</v>
      </c>
      <c r="D131" s="266">
        <f>12+12+11</f>
        <v>35</v>
      </c>
      <c r="E131" s="267">
        <v>161433</v>
      </c>
      <c r="F131" s="268">
        <f t="shared" ref="F131:F158" si="11">+D131*E131</f>
        <v>5650155</v>
      </c>
      <c r="G131" s="211"/>
      <c r="H131" s="263" t="s">
        <v>162</v>
      </c>
      <c r="I131" s="282" t="s">
        <v>389</v>
      </c>
      <c r="J131" s="265" t="s">
        <v>336</v>
      </c>
      <c r="K131" s="266">
        <f>12+12+11</f>
        <v>35</v>
      </c>
      <c r="L131" s="267">
        <v>123200</v>
      </c>
      <c r="M131" s="268">
        <f t="shared" ref="M131:M132" si="12">+K131*L131</f>
        <v>4312000</v>
      </c>
      <c r="N131" s="211"/>
    </row>
    <row r="132" spans="1:14" s="18" customFormat="1" ht="60" outlineLevel="2">
      <c r="A132" s="263" t="s">
        <v>163</v>
      </c>
      <c r="B132" s="282" t="s">
        <v>390</v>
      </c>
      <c r="C132" s="265" t="s">
        <v>336</v>
      </c>
      <c r="D132" s="266">
        <f>1+3+2</f>
        <v>6</v>
      </c>
      <c r="E132" s="267">
        <v>161433</v>
      </c>
      <c r="F132" s="268">
        <f t="shared" si="11"/>
        <v>968598</v>
      </c>
      <c r="G132" s="211"/>
      <c r="H132" s="263" t="s">
        <v>163</v>
      </c>
      <c r="I132" s="282" t="s">
        <v>390</v>
      </c>
      <c r="J132" s="265" t="s">
        <v>336</v>
      </c>
      <c r="K132" s="266">
        <f>1+3+2</f>
        <v>6</v>
      </c>
      <c r="L132" s="267">
        <v>123200</v>
      </c>
      <c r="M132" s="268">
        <f t="shared" si="12"/>
        <v>739200</v>
      </c>
      <c r="N132" s="211"/>
    </row>
    <row r="133" spans="1:14" s="18" customFormat="1" ht="15" outlineLevel="2">
      <c r="A133" s="280" t="s">
        <v>66</v>
      </c>
      <c r="B133" s="275" t="s">
        <v>340</v>
      </c>
      <c r="C133" s="276" t="s">
        <v>138</v>
      </c>
      <c r="D133" s="277"/>
      <c r="E133" s="278"/>
      <c r="F133" s="279"/>
      <c r="G133" s="211"/>
      <c r="H133" s="280" t="s">
        <v>66</v>
      </c>
      <c r="I133" s="275" t="s">
        <v>340</v>
      </c>
      <c r="J133" s="276" t="s">
        <v>138</v>
      </c>
      <c r="K133" s="277"/>
      <c r="L133" s="278"/>
      <c r="M133" s="279"/>
      <c r="N133" s="211"/>
    </row>
    <row r="134" spans="1:14" s="18" customFormat="1" ht="30" outlineLevel="2">
      <c r="A134" s="263" t="s">
        <v>391</v>
      </c>
      <c r="B134" s="282" t="s">
        <v>392</v>
      </c>
      <c r="C134" s="265" t="s">
        <v>150</v>
      </c>
      <c r="D134" s="266">
        <f>490+620+390</f>
        <v>1500</v>
      </c>
      <c r="E134" s="267">
        <v>3597</v>
      </c>
      <c r="F134" s="268">
        <f t="shared" si="11"/>
        <v>5395500</v>
      </c>
      <c r="G134" s="211"/>
      <c r="H134" s="263" t="s">
        <v>391</v>
      </c>
      <c r="I134" s="282" t="s">
        <v>392</v>
      </c>
      <c r="J134" s="265" t="s">
        <v>150</v>
      </c>
      <c r="K134" s="266">
        <f>490+620+390</f>
        <v>1500</v>
      </c>
      <c r="L134" s="267">
        <v>6800</v>
      </c>
      <c r="M134" s="268">
        <f t="shared" ref="M134:M151" si="13">+K134*L134</f>
        <v>10200000</v>
      </c>
      <c r="N134" s="211"/>
    </row>
    <row r="135" spans="1:14" s="18" customFormat="1" ht="30" outlineLevel="2">
      <c r="A135" s="263" t="s">
        <v>166</v>
      </c>
      <c r="B135" s="282" t="s">
        <v>393</v>
      </c>
      <c r="C135" s="265" t="s">
        <v>150</v>
      </c>
      <c r="D135" s="266">
        <f>80+83</f>
        <v>163</v>
      </c>
      <c r="E135" s="267">
        <v>6352</v>
      </c>
      <c r="F135" s="268">
        <f t="shared" si="11"/>
        <v>1035376</v>
      </c>
      <c r="G135" s="211"/>
      <c r="H135" s="263" t="s">
        <v>166</v>
      </c>
      <c r="I135" s="282" t="s">
        <v>393</v>
      </c>
      <c r="J135" s="265" t="s">
        <v>150</v>
      </c>
      <c r="K135" s="266">
        <f>80+83</f>
        <v>163</v>
      </c>
      <c r="L135" s="267">
        <v>10300</v>
      </c>
      <c r="M135" s="268">
        <f t="shared" si="13"/>
        <v>1678900</v>
      </c>
      <c r="N135" s="211"/>
    </row>
    <row r="136" spans="1:14" s="18" customFormat="1" ht="30" outlineLevel="2">
      <c r="A136" s="263" t="s">
        <v>167</v>
      </c>
      <c r="B136" s="282" t="s">
        <v>394</v>
      </c>
      <c r="C136" s="265" t="s">
        <v>150</v>
      </c>
      <c r="D136" s="266">
        <v>22</v>
      </c>
      <c r="E136" s="267">
        <v>8948</v>
      </c>
      <c r="F136" s="268">
        <f t="shared" si="11"/>
        <v>196856</v>
      </c>
      <c r="G136" s="211"/>
      <c r="H136" s="263" t="s">
        <v>167</v>
      </c>
      <c r="I136" s="282" t="s">
        <v>394</v>
      </c>
      <c r="J136" s="265" t="s">
        <v>150</v>
      </c>
      <c r="K136" s="266">
        <v>22</v>
      </c>
      <c r="L136" s="267">
        <v>16200</v>
      </c>
      <c r="M136" s="268">
        <f t="shared" si="13"/>
        <v>356400</v>
      </c>
      <c r="N136" s="211"/>
    </row>
    <row r="137" spans="1:14" s="18" customFormat="1" ht="30" outlineLevel="2">
      <c r="A137" s="263" t="s">
        <v>169</v>
      </c>
      <c r="B137" s="282" t="s">
        <v>395</v>
      </c>
      <c r="C137" s="265" t="s">
        <v>150</v>
      </c>
      <c r="D137" s="266">
        <v>120</v>
      </c>
      <c r="E137" s="267">
        <v>12968</v>
      </c>
      <c r="F137" s="268">
        <f t="shared" si="11"/>
        <v>1556160</v>
      </c>
      <c r="G137" s="211"/>
      <c r="H137" s="263" t="s">
        <v>169</v>
      </c>
      <c r="I137" s="282" t="s">
        <v>395</v>
      </c>
      <c r="J137" s="265" t="s">
        <v>150</v>
      </c>
      <c r="K137" s="266">
        <v>120</v>
      </c>
      <c r="L137" s="267">
        <v>24300</v>
      </c>
      <c r="M137" s="268">
        <f t="shared" si="13"/>
        <v>2916000</v>
      </c>
      <c r="N137" s="211"/>
    </row>
    <row r="138" spans="1:14" s="18" customFormat="1" ht="30" outlineLevel="2">
      <c r="A138" s="263" t="s">
        <v>171</v>
      </c>
      <c r="B138" s="282" t="s">
        <v>396</v>
      </c>
      <c r="C138" s="265" t="s">
        <v>150</v>
      </c>
      <c r="D138" s="266">
        <v>88</v>
      </c>
      <c r="E138" s="267">
        <v>32630</v>
      </c>
      <c r="F138" s="268">
        <f t="shared" si="11"/>
        <v>2871440</v>
      </c>
      <c r="G138" s="211"/>
      <c r="H138" s="263" t="s">
        <v>171</v>
      </c>
      <c r="I138" s="282" t="s">
        <v>396</v>
      </c>
      <c r="J138" s="265" t="s">
        <v>150</v>
      </c>
      <c r="K138" s="266">
        <v>88</v>
      </c>
      <c r="L138" s="267">
        <v>48700</v>
      </c>
      <c r="M138" s="268">
        <f t="shared" si="13"/>
        <v>4285600</v>
      </c>
      <c r="N138" s="211"/>
    </row>
    <row r="139" spans="1:14" s="18" customFormat="1" ht="75" outlineLevel="2">
      <c r="A139" s="263" t="s">
        <v>172</v>
      </c>
      <c r="B139" s="282" t="s">
        <v>397</v>
      </c>
      <c r="C139" s="265" t="s">
        <v>67</v>
      </c>
      <c r="D139" s="266">
        <f>1+1+1</f>
        <v>3</v>
      </c>
      <c r="E139" s="267">
        <v>612324</v>
      </c>
      <c r="F139" s="268">
        <f t="shared" si="11"/>
        <v>1836972</v>
      </c>
      <c r="G139" s="211"/>
      <c r="H139" s="263" t="s">
        <v>172</v>
      </c>
      <c r="I139" s="282" t="s">
        <v>397</v>
      </c>
      <c r="J139" s="265" t="s">
        <v>67</v>
      </c>
      <c r="K139" s="266">
        <f>1+1+1</f>
        <v>3</v>
      </c>
      <c r="L139" s="267">
        <v>2340000</v>
      </c>
      <c r="M139" s="268">
        <f t="shared" si="13"/>
        <v>7020000</v>
      </c>
      <c r="N139" s="211"/>
    </row>
    <row r="140" spans="1:14" s="18" customFormat="1" ht="45" outlineLevel="2">
      <c r="A140" s="263" t="s">
        <v>398</v>
      </c>
      <c r="B140" s="282" t="s">
        <v>399</v>
      </c>
      <c r="C140" s="265" t="s">
        <v>150</v>
      </c>
      <c r="D140" s="266">
        <f>163+196+130</f>
        <v>489</v>
      </c>
      <c r="E140" s="267">
        <v>25855</v>
      </c>
      <c r="F140" s="268">
        <f t="shared" si="11"/>
        <v>12643095</v>
      </c>
      <c r="G140" s="211"/>
      <c r="H140" s="263" t="s">
        <v>398</v>
      </c>
      <c r="I140" s="282" t="s">
        <v>399</v>
      </c>
      <c r="J140" s="265" t="s">
        <v>150</v>
      </c>
      <c r="K140" s="266">
        <f>163+196+130</f>
        <v>489</v>
      </c>
      <c r="L140" s="267">
        <v>29800</v>
      </c>
      <c r="M140" s="268">
        <f t="shared" si="13"/>
        <v>14572200</v>
      </c>
      <c r="N140" s="211"/>
    </row>
    <row r="141" spans="1:14" s="18" customFormat="1" ht="45" outlineLevel="2">
      <c r="A141" s="263" t="s">
        <v>400</v>
      </c>
      <c r="B141" s="282" t="s">
        <v>401</v>
      </c>
      <c r="C141" s="265" t="s">
        <v>150</v>
      </c>
      <c r="D141" s="266">
        <f>16+9</f>
        <v>25</v>
      </c>
      <c r="E141" s="267">
        <v>59305</v>
      </c>
      <c r="F141" s="268">
        <f t="shared" si="11"/>
        <v>1482625</v>
      </c>
      <c r="G141" s="211"/>
      <c r="H141" s="263" t="s">
        <v>400</v>
      </c>
      <c r="I141" s="282" t="s">
        <v>401</v>
      </c>
      <c r="J141" s="265" t="s">
        <v>150</v>
      </c>
      <c r="K141" s="266">
        <f>16+9</f>
        <v>25</v>
      </c>
      <c r="L141" s="267">
        <v>38900</v>
      </c>
      <c r="M141" s="268">
        <f t="shared" si="13"/>
        <v>972500</v>
      </c>
      <c r="N141" s="211"/>
    </row>
    <row r="142" spans="1:14" s="18" customFormat="1" ht="45" outlineLevel="2">
      <c r="A142" s="263" t="s">
        <v>402</v>
      </c>
      <c r="B142" s="282" t="s">
        <v>403</v>
      </c>
      <c r="C142" s="265" t="s">
        <v>150</v>
      </c>
      <c r="D142" s="266">
        <v>16</v>
      </c>
      <c r="E142" s="267">
        <v>9687</v>
      </c>
      <c r="F142" s="268">
        <f t="shared" si="11"/>
        <v>154992</v>
      </c>
      <c r="G142" s="211"/>
      <c r="H142" s="263" t="s">
        <v>402</v>
      </c>
      <c r="I142" s="282" t="s">
        <v>403</v>
      </c>
      <c r="J142" s="265" t="s">
        <v>150</v>
      </c>
      <c r="K142" s="266">
        <v>16</v>
      </c>
      <c r="L142" s="267">
        <v>38700</v>
      </c>
      <c r="M142" s="268">
        <f t="shared" si="13"/>
        <v>619200</v>
      </c>
      <c r="N142" s="211"/>
    </row>
    <row r="143" spans="1:14" s="18" customFormat="1" ht="30" outlineLevel="2">
      <c r="A143" s="263" t="s">
        <v>404</v>
      </c>
      <c r="B143" s="282" t="s">
        <v>405</v>
      </c>
      <c r="C143" s="265" t="s">
        <v>336</v>
      </c>
      <c r="D143" s="266">
        <f>6+4+3</f>
        <v>13</v>
      </c>
      <c r="E143" s="267">
        <v>40902</v>
      </c>
      <c r="F143" s="268">
        <f t="shared" si="11"/>
        <v>531726</v>
      </c>
      <c r="G143" s="211"/>
      <c r="H143" s="263" t="s">
        <v>404</v>
      </c>
      <c r="I143" s="282" t="s">
        <v>405</v>
      </c>
      <c r="J143" s="265" t="s">
        <v>336</v>
      </c>
      <c r="K143" s="266">
        <f>6+4+3</f>
        <v>13</v>
      </c>
      <c r="L143" s="267">
        <v>71200</v>
      </c>
      <c r="M143" s="268">
        <f t="shared" si="13"/>
        <v>925600</v>
      </c>
      <c r="N143" s="211"/>
    </row>
    <row r="144" spans="1:14" s="18" customFormat="1" ht="30" outlineLevel="2">
      <c r="A144" s="263" t="s">
        <v>406</v>
      </c>
      <c r="B144" s="282" t="s">
        <v>407</v>
      </c>
      <c r="C144" s="265" t="s">
        <v>336</v>
      </c>
      <c r="D144" s="266">
        <v>3</v>
      </c>
      <c r="E144" s="267">
        <v>87874</v>
      </c>
      <c r="F144" s="268">
        <f t="shared" si="11"/>
        <v>263622</v>
      </c>
      <c r="G144" s="211"/>
      <c r="H144" s="263" t="s">
        <v>406</v>
      </c>
      <c r="I144" s="282" t="s">
        <v>407</v>
      </c>
      <c r="J144" s="265" t="s">
        <v>336</v>
      </c>
      <c r="K144" s="266">
        <v>3</v>
      </c>
      <c r="L144" s="267">
        <v>82300</v>
      </c>
      <c r="M144" s="268">
        <f t="shared" si="13"/>
        <v>246900</v>
      </c>
      <c r="N144" s="211"/>
    </row>
    <row r="145" spans="1:14" s="18" customFormat="1" ht="30" outlineLevel="2">
      <c r="A145" s="263" t="s">
        <v>408</v>
      </c>
      <c r="B145" s="282" t="s">
        <v>409</v>
      </c>
      <c r="C145" s="265" t="s">
        <v>336</v>
      </c>
      <c r="D145" s="266">
        <f>1+3+1</f>
        <v>5</v>
      </c>
      <c r="E145" s="267">
        <v>250122</v>
      </c>
      <c r="F145" s="268">
        <f t="shared" si="11"/>
        <v>1250610</v>
      </c>
      <c r="G145" s="211"/>
      <c r="H145" s="263" t="s">
        <v>408</v>
      </c>
      <c r="I145" s="282" t="s">
        <v>409</v>
      </c>
      <c r="J145" s="265" t="s">
        <v>336</v>
      </c>
      <c r="K145" s="266">
        <f>1+3+1</f>
        <v>5</v>
      </c>
      <c r="L145" s="267">
        <v>410000</v>
      </c>
      <c r="M145" s="268">
        <f t="shared" si="13"/>
        <v>2050000</v>
      </c>
      <c r="N145" s="211"/>
    </row>
    <row r="146" spans="1:14" s="18" customFormat="1" ht="30" outlineLevel="2">
      <c r="A146" s="263" t="s">
        <v>410</v>
      </c>
      <c r="B146" s="282" t="s">
        <v>411</v>
      </c>
      <c r="C146" s="265" t="s">
        <v>336</v>
      </c>
      <c r="D146" s="266">
        <f>1+1</f>
        <v>2</v>
      </c>
      <c r="E146" s="267">
        <v>250122</v>
      </c>
      <c r="F146" s="268">
        <f t="shared" si="11"/>
        <v>500244</v>
      </c>
      <c r="G146" s="211"/>
      <c r="H146" s="263" t="s">
        <v>410</v>
      </c>
      <c r="I146" s="282" t="s">
        <v>411</v>
      </c>
      <c r="J146" s="265" t="s">
        <v>336</v>
      </c>
      <c r="K146" s="266">
        <f>1+1</f>
        <v>2</v>
      </c>
      <c r="L146" s="267">
        <v>543900</v>
      </c>
      <c r="M146" s="268">
        <f t="shared" si="13"/>
        <v>1087800</v>
      </c>
      <c r="N146" s="211"/>
    </row>
    <row r="147" spans="1:14" s="18" customFormat="1" ht="30" outlineLevel="2">
      <c r="A147" s="263" t="s">
        <v>412</v>
      </c>
      <c r="B147" s="282" t="s">
        <v>413</v>
      </c>
      <c r="C147" s="265" t="s">
        <v>336</v>
      </c>
      <c r="D147" s="266">
        <v>1</v>
      </c>
      <c r="E147" s="267">
        <v>622102</v>
      </c>
      <c r="F147" s="268">
        <f t="shared" si="11"/>
        <v>622102</v>
      </c>
      <c r="G147" s="211"/>
      <c r="H147" s="263" t="s">
        <v>412</v>
      </c>
      <c r="I147" s="282" t="s">
        <v>413</v>
      </c>
      <c r="J147" s="265" t="s">
        <v>336</v>
      </c>
      <c r="K147" s="266">
        <v>1</v>
      </c>
      <c r="L147" s="267">
        <v>1450000</v>
      </c>
      <c r="M147" s="268">
        <f t="shared" si="13"/>
        <v>1450000</v>
      </c>
      <c r="N147" s="211"/>
    </row>
    <row r="148" spans="1:14" s="18" customFormat="1" ht="45" outlineLevel="2">
      <c r="A148" s="263" t="s">
        <v>414</v>
      </c>
      <c r="B148" s="282" t="s">
        <v>415</v>
      </c>
      <c r="C148" s="265" t="s">
        <v>336</v>
      </c>
      <c r="D148" s="266">
        <v>3</v>
      </c>
      <c r="E148" s="267">
        <v>5480648</v>
      </c>
      <c r="F148" s="268">
        <f t="shared" si="11"/>
        <v>16441944</v>
      </c>
      <c r="G148" s="211"/>
      <c r="H148" s="263" t="s">
        <v>414</v>
      </c>
      <c r="I148" s="282" t="s">
        <v>415</v>
      </c>
      <c r="J148" s="265" t="s">
        <v>336</v>
      </c>
      <c r="K148" s="266">
        <v>3</v>
      </c>
      <c r="L148" s="267">
        <v>1210000</v>
      </c>
      <c r="M148" s="268">
        <f t="shared" si="13"/>
        <v>3630000</v>
      </c>
      <c r="N148" s="211"/>
    </row>
    <row r="149" spans="1:14" s="18" customFormat="1" ht="30" outlineLevel="2">
      <c r="A149" s="263" t="s">
        <v>416</v>
      </c>
      <c r="B149" s="282" t="s">
        <v>417</v>
      </c>
      <c r="C149" s="265" t="s">
        <v>336</v>
      </c>
      <c r="D149" s="266">
        <f>10+10+6</f>
        <v>26</v>
      </c>
      <c r="E149" s="267">
        <v>36836</v>
      </c>
      <c r="F149" s="268">
        <f t="shared" si="11"/>
        <v>957736</v>
      </c>
      <c r="G149" s="211"/>
      <c r="H149" s="263" t="s">
        <v>416</v>
      </c>
      <c r="I149" s="282" t="s">
        <v>417</v>
      </c>
      <c r="J149" s="265" t="s">
        <v>336</v>
      </c>
      <c r="K149" s="266">
        <f>10+10+6</f>
        <v>26</v>
      </c>
      <c r="L149" s="267">
        <v>25400</v>
      </c>
      <c r="M149" s="268">
        <f t="shared" si="13"/>
        <v>660400</v>
      </c>
      <c r="N149" s="211"/>
    </row>
    <row r="150" spans="1:14" s="18" customFormat="1" ht="150" outlineLevel="2">
      <c r="A150" s="263" t="s">
        <v>418</v>
      </c>
      <c r="B150" s="282" t="s">
        <v>419</v>
      </c>
      <c r="C150" s="265" t="s">
        <v>150</v>
      </c>
      <c r="D150" s="266">
        <v>26</v>
      </c>
      <c r="E150" s="267">
        <v>303025</v>
      </c>
      <c r="F150" s="268">
        <f t="shared" si="11"/>
        <v>7878650</v>
      </c>
      <c r="G150" s="211"/>
      <c r="H150" s="263" t="s">
        <v>418</v>
      </c>
      <c r="I150" s="282" t="s">
        <v>419</v>
      </c>
      <c r="J150" s="265" t="s">
        <v>150</v>
      </c>
      <c r="K150" s="266">
        <v>26</v>
      </c>
      <c r="L150" s="267">
        <v>143200</v>
      </c>
      <c r="M150" s="268">
        <f t="shared" si="13"/>
        <v>3723200</v>
      </c>
      <c r="N150" s="211"/>
    </row>
    <row r="151" spans="1:14" s="18" customFormat="1" ht="30" outlineLevel="2">
      <c r="A151" s="263" t="s">
        <v>420</v>
      </c>
      <c r="B151" s="282" t="s">
        <v>382</v>
      </c>
      <c r="C151" s="265" t="s">
        <v>336</v>
      </c>
      <c r="D151" s="266">
        <v>6</v>
      </c>
      <c r="E151" s="267">
        <v>162599</v>
      </c>
      <c r="F151" s="268">
        <f t="shared" si="11"/>
        <v>975594</v>
      </c>
      <c r="G151" s="211"/>
      <c r="H151" s="263" t="s">
        <v>420</v>
      </c>
      <c r="I151" s="282" t="s">
        <v>382</v>
      </c>
      <c r="J151" s="265" t="s">
        <v>336</v>
      </c>
      <c r="K151" s="266">
        <v>6</v>
      </c>
      <c r="L151" s="267">
        <v>326500</v>
      </c>
      <c r="M151" s="268">
        <f t="shared" si="13"/>
        <v>1959000</v>
      </c>
      <c r="N151" s="211"/>
    </row>
    <row r="152" spans="1:14" s="18" customFormat="1" ht="15" outlineLevel="2">
      <c r="A152" s="280" t="s">
        <v>421</v>
      </c>
      <c r="B152" s="275" t="s">
        <v>422</v>
      </c>
      <c r="C152" s="276"/>
      <c r="D152" s="277"/>
      <c r="E152" s="278"/>
      <c r="F152" s="279"/>
      <c r="G152" s="211"/>
      <c r="H152" s="280" t="s">
        <v>421</v>
      </c>
      <c r="I152" s="275" t="s">
        <v>422</v>
      </c>
      <c r="J152" s="276"/>
      <c r="K152" s="277"/>
      <c r="L152" s="278"/>
      <c r="M152" s="279"/>
      <c r="N152" s="211"/>
    </row>
    <row r="153" spans="1:14" s="18" customFormat="1" ht="45" outlineLevel="2">
      <c r="A153" s="263" t="s">
        <v>423</v>
      </c>
      <c r="B153" s="282" t="s">
        <v>424</v>
      </c>
      <c r="C153" s="265" t="s">
        <v>336</v>
      </c>
      <c r="D153" s="266">
        <v>1</v>
      </c>
      <c r="E153" s="267">
        <v>19126214.409778211</v>
      </c>
      <c r="F153" s="268">
        <f t="shared" si="11"/>
        <v>19126214.409778211</v>
      </c>
      <c r="G153" s="211"/>
      <c r="H153" s="263" t="s">
        <v>423</v>
      </c>
      <c r="I153" s="282" t="s">
        <v>424</v>
      </c>
      <c r="J153" s="265" t="s">
        <v>336</v>
      </c>
      <c r="K153" s="266">
        <v>1</v>
      </c>
      <c r="L153" s="267">
        <v>78200000</v>
      </c>
      <c r="M153" s="268">
        <f t="shared" ref="M153:M156" si="14">+K153*L153</f>
        <v>78200000</v>
      </c>
      <c r="N153" s="211"/>
    </row>
    <row r="154" spans="1:14" s="18" customFormat="1" ht="30" outlineLevel="2">
      <c r="A154" s="263" t="s">
        <v>425</v>
      </c>
      <c r="B154" s="282" t="s">
        <v>426</v>
      </c>
      <c r="C154" s="265" t="s">
        <v>336</v>
      </c>
      <c r="D154" s="266">
        <v>1</v>
      </c>
      <c r="E154" s="267">
        <v>140692.80630505251</v>
      </c>
      <c r="F154" s="268">
        <f t="shared" si="11"/>
        <v>140692.80630505251</v>
      </c>
      <c r="G154" s="211"/>
      <c r="H154" s="263" t="s">
        <v>425</v>
      </c>
      <c r="I154" s="282" t="s">
        <v>426</v>
      </c>
      <c r="J154" s="265" t="s">
        <v>336</v>
      </c>
      <c r="K154" s="266">
        <v>1</v>
      </c>
      <c r="L154" s="267">
        <v>2356000</v>
      </c>
      <c r="M154" s="268">
        <f t="shared" si="14"/>
        <v>2356000</v>
      </c>
      <c r="N154" s="211"/>
    </row>
    <row r="155" spans="1:14" s="18" customFormat="1" ht="60" outlineLevel="2">
      <c r="A155" s="263" t="s">
        <v>427</v>
      </c>
      <c r="B155" s="282" t="s">
        <v>428</v>
      </c>
      <c r="C155" s="265" t="s">
        <v>336</v>
      </c>
      <c r="D155" s="266">
        <v>1</v>
      </c>
      <c r="E155" s="267">
        <v>7274957.2355442531</v>
      </c>
      <c r="F155" s="268">
        <f t="shared" si="11"/>
        <v>7274957.2355442531</v>
      </c>
      <c r="G155" s="211"/>
      <c r="H155" s="263" t="s">
        <v>427</v>
      </c>
      <c r="I155" s="282" t="s">
        <v>428</v>
      </c>
      <c r="J155" s="265" t="s">
        <v>336</v>
      </c>
      <c r="K155" s="266">
        <v>1</v>
      </c>
      <c r="L155" s="267">
        <v>13420000</v>
      </c>
      <c r="M155" s="268">
        <f t="shared" si="14"/>
        <v>13420000</v>
      </c>
      <c r="N155" s="211"/>
    </row>
    <row r="156" spans="1:14" s="18" customFormat="1" ht="30" outlineLevel="2">
      <c r="A156" s="263" t="s">
        <v>429</v>
      </c>
      <c r="B156" s="282" t="s">
        <v>430</v>
      </c>
      <c r="C156" s="265" t="s">
        <v>150</v>
      </c>
      <c r="D156" s="266">
        <v>15</v>
      </c>
      <c r="E156" s="267">
        <v>585825.88567799318</v>
      </c>
      <c r="F156" s="268">
        <f t="shared" si="11"/>
        <v>8787388.2851698976</v>
      </c>
      <c r="G156" s="211"/>
      <c r="H156" s="263" t="s">
        <v>429</v>
      </c>
      <c r="I156" s="282" t="s">
        <v>430</v>
      </c>
      <c r="J156" s="265" t="s">
        <v>150</v>
      </c>
      <c r="K156" s="266">
        <v>15</v>
      </c>
      <c r="L156" s="267">
        <v>110000</v>
      </c>
      <c r="M156" s="268">
        <f t="shared" si="14"/>
        <v>1650000</v>
      </c>
      <c r="N156" s="211"/>
    </row>
    <row r="157" spans="1:14" s="18" customFormat="1" ht="15" outlineLevel="2">
      <c r="A157" s="280" t="s">
        <v>431</v>
      </c>
      <c r="B157" s="275" t="s">
        <v>384</v>
      </c>
      <c r="C157" s="276" t="s">
        <v>138</v>
      </c>
      <c r="D157" s="277"/>
      <c r="E157" s="278"/>
      <c r="F157" s="279"/>
      <c r="G157" s="211"/>
      <c r="H157" s="280" t="s">
        <v>431</v>
      </c>
      <c r="I157" s="275" t="s">
        <v>384</v>
      </c>
      <c r="J157" s="276" t="s">
        <v>138</v>
      </c>
      <c r="K157" s="277"/>
      <c r="L157" s="278"/>
      <c r="M157" s="279"/>
      <c r="N157" s="211"/>
    </row>
    <row r="158" spans="1:14" s="18" customFormat="1" ht="45.75" outlineLevel="2" thickBot="1">
      <c r="A158" s="263" t="s">
        <v>432</v>
      </c>
      <c r="B158" s="282" t="s">
        <v>386</v>
      </c>
      <c r="C158" s="265" t="s">
        <v>387</v>
      </c>
      <c r="D158" s="266">
        <f>2+2+2</f>
        <v>6</v>
      </c>
      <c r="E158" s="267">
        <v>189554.33169369833</v>
      </c>
      <c r="F158" s="268">
        <f t="shared" si="11"/>
        <v>1137325.99016219</v>
      </c>
      <c r="G158" s="211"/>
      <c r="H158" s="263" t="s">
        <v>432</v>
      </c>
      <c r="I158" s="282" t="s">
        <v>386</v>
      </c>
      <c r="J158" s="265" t="s">
        <v>387</v>
      </c>
      <c r="K158" s="266">
        <f>2+2+2</f>
        <v>6</v>
      </c>
      <c r="L158" s="267">
        <v>198000</v>
      </c>
      <c r="M158" s="268">
        <f t="shared" ref="M158" si="15">+K158*L158</f>
        <v>1188000</v>
      </c>
      <c r="N158" s="211"/>
    </row>
    <row r="159" spans="1:14" s="19" customFormat="1" ht="21" customHeight="1" thickTop="1" thickBot="1">
      <c r="A159" s="540" t="s">
        <v>68</v>
      </c>
      <c r="B159" s="541"/>
      <c r="C159" s="541"/>
      <c r="D159" s="541"/>
      <c r="E159" s="283"/>
      <c r="F159" s="284">
        <f>SUM(F12:F158)</f>
        <v>663475045.52695942</v>
      </c>
      <c r="G159" s="212"/>
      <c r="H159" s="540" t="s">
        <v>68</v>
      </c>
      <c r="I159" s="541"/>
      <c r="J159" s="541"/>
      <c r="K159" s="541"/>
      <c r="L159" s="283"/>
      <c r="M159" s="284">
        <f>SUM(M12:M158)</f>
        <v>642120193.44239998</v>
      </c>
      <c r="N159" s="212"/>
    </row>
    <row r="160" spans="1:14" s="19" customFormat="1" ht="19.5" customHeight="1">
      <c r="A160" s="509" t="s">
        <v>69</v>
      </c>
      <c r="B160" s="510"/>
      <c r="C160" s="510"/>
      <c r="D160" s="510"/>
      <c r="E160" s="187">
        <f>+'Analisis A.I.U.'!F34</f>
        <v>0.19980000000000001</v>
      </c>
      <c r="F160" s="188">
        <f>E160*F159</f>
        <v>132562314.09628649</v>
      </c>
      <c r="G160" s="212"/>
      <c r="H160" s="509" t="s">
        <v>69</v>
      </c>
      <c r="I160" s="510"/>
      <c r="J160" s="510"/>
      <c r="K160" s="510"/>
      <c r="L160" s="187">
        <f>+'Analisis A.I.U.'!O34</f>
        <v>0.22789999999999999</v>
      </c>
      <c r="M160" s="188">
        <f>L160*M159</f>
        <v>146339192.08552295</v>
      </c>
      <c r="N160" s="212"/>
    </row>
    <row r="161" spans="1:14" s="19" customFormat="1" ht="20.25" customHeight="1">
      <c r="A161" s="543" t="s">
        <v>70</v>
      </c>
      <c r="B161" s="544"/>
      <c r="C161" s="544"/>
      <c r="D161" s="544"/>
      <c r="E161" s="189">
        <f>+'Analisis A.I.U.'!F35</f>
        <v>0.01</v>
      </c>
      <c r="F161" s="190">
        <f>+F159*E161</f>
        <v>6634750.4552695947</v>
      </c>
      <c r="G161" s="213"/>
      <c r="H161" s="543" t="s">
        <v>70</v>
      </c>
      <c r="I161" s="544"/>
      <c r="J161" s="544"/>
      <c r="K161" s="544"/>
      <c r="L161" s="189">
        <f>+'Analisis A.I.U.'!O35</f>
        <v>0.01</v>
      </c>
      <c r="M161" s="190">
        <f>+M159*L161</f>
        <v>6421201.9344239999</v>
      </c>
      <c r="N161" s="213"/>
    </row>
    <row r="162" spans="1:14" s="19" customFormat="1" ht="18" customHeight="1">
      <c r="A162" s="545" t="s">
        <v>71</v>
      </c>
      <c r="B162" s="546"/>
      <c r="C162" s="546"/>
      <c r="D162" s="546"/>
      <c r="E162" s="191">
        <f>+'Analisis A.I.U.'!F36</f>
        <v>0.03</v>
      </c>
      <c r="F162" s="192">
        <f>E162*F159</f>
        <v>19904251.365808781</v>
      </c>
      <c r="G162" s="213"/>
      <c r="H162" s="545" t="s">
        <v>71</v>
      </c>
      <c r="I162" s="546"/>
      <c r="J162" s="546"/>
      <c r="K162" s="546"/>
      <c r="L162" s="191">
        <f>+'Analisis A.I.U.'!O36</f>
        <v>0.08</v>
      </c>
      <c r="M162" s="192">
        <f>L162*M159</f>
        <v>51369615.475391999</v>
      </c>
      <c r="N162" s="213"/>
    </row>
    <row r="163" spans="1:14" s="19" customFormat="1" ht="15.75" thickBot="1">
      <c r="A163" s="547" t="s">
        <v>139</v>
      </c>
      <c r="B163" s="548"/>
      <c r="C163" s="548"/>
      <c r="D163" s="548"/>
      <c r="E163" s="224">
        <v>0.19</v>
      </c>
      <c r="F163" s="193">
        <f>E163*F162</f>
        <v>3781807.7595036686</v>
      </c>
      <c r="G163" s="213"/>
      <c r="H163" s="547" t="s">
        <v>139</v>
      </c>
      <c r="I163" s="548"/>
      <c r="J163" s="548"/>
      <c r="K163" s="548"/>
      <c r="L163" s="224">
        <v>0.19</v>
      </c>
      <c r="M163" s="193">
        <f>L163*M162</f>
        <v>9760226.9403244797</v>
      </c>
      <c r="N163" s="213"/>
    </row>
    <row r="164" spans="1:14" s="20" customFormat="1" ht="16.5" thickBot="1">
      <c r="A164" s="507" t="s">
        <v>138</v>
      </c>
      <c r="B164" s="508"/>
      <c r="C164" s="508"/>
      <c r="D164" s="508"/>
      <c r="E164" s="121">
        <f>+SUM(E160:E162)</f>
        <v>0.23980000000000001</v>
      </c>
      <c r="F164" s="194">
        <f>SUM(F159:F163)</f>
        <v>826358169.20382798</v>
      </c>
      <c r="G164" s="213"/>
      <c r="H164" s="507" t="s">
        <v>138</v>
      </c>
      <c r="I164" s="508"/>
      <c r="J164" s="508"/>
      <c r="K164" s="508"/>
      <c r="L164" s="121">
        <f>+SUM(L160:L162)</f>
        <v>0.31790000000000002</v>
      </c>
      <c r="M164" s="194">
        <f>SUM(M159:M163)</f>
        <v>856010429.87806332</v>
      </c>
      <c r="N164" s="213"/>
    </row>
    <row r="165" spans="1:14" s="19" customFormat="1" ht="15.75" thickTop="1">
      <c r="A165" s="101"/>
      <c r="G165" s="213"/>
      <c r="H165" s="101"/>
      <c r="N165" s="213"/>
    </row>
    <row r="166" spans="1:14" s="205" customFormat="1" ht="18">
      <c r="A166" s="206"/>
      <c r="E166" s="286" t="s">
        <v>433</v>
      </c>
      <c r="F166" s="207" t="str">
        <f>+IF(SUM(G12:G158)=0,"OK","NO HABILITADO")</f>
        <v>OK</v>
      </c>
      <c r="G166" s="214"/>
      <c r="H166" s="206"/>
      <c r="L166" s="286" t="s">
        <v>433</v>
      </c>
      <c r="M166" s="207" t="str">
        <f>+IF(SUM(N12:N158)=0,"OK","NO HABILITADO")</f>
        <v>OK</v>
      </c>
      <c r="N166" s="214"/>
    </row>
    <row r="167" spans="1:14" s="97" customFormat="1" ht="18">
      <c r="A167" s="100"/>
      <c r="B167" s="99"/>
      <c r="C167" s="98"/>
      <c r="D167" s="98"/>
      <c r="E167" s="286" t="s">
        <v>455</v>
      </c>
      <c r="F167" s="207" t="str">
        <f>+IF(F164&gt;'3.2.1 EXPERIENCIA GRAL'!$F$6,"NO HABILITADO","OK")</f>
        <v>OK</v>
      </c>
      <c r="G167" s="213"/>
      <c r="H167" s="100"/>
      <c r="I167" s="99"/>
      <c r="J167" s="98"/>
      <c r="K167" s="98"/>
      <c r="L167" s="286" t="s">
        <v>455</v>
      </c>
      <c r="M167" s="207" t="str">
        <f>+IF(M164&gt;'3.2.1 EXPERIENCIA GRAL'!$F$6,"NO HABILITADO","OK")</f>
        <v>NO HABILITADO</v>
      </c>
      <c r="N167" s="213"/>
    </row>
    <row r="168" spans="1:14" ht="14.1" customHeight="1" thickBot="1">
      <c r="A168" s="287" t="s">
        <v>434</v>
      </c>
      <c r="B168" s="288"/>
      <c r="C168" s="289"/>
      <c r="D168" s="289"/>
      <c r="E168" s="289"/>
      <c r="F168" s="290"/>
      <c r="H168" s="287" t="s">
        <v>434</v>
      </c>
      <c r="I168" s="288"/>
      <c r="J168" s="289"/>
      <c r="K168" s="289"/>
      <c r="L168" s="289"/>
      <c r="M168" s="290"/>
    </row>
    <row r="169" spans="1:14" ht="12.95" customHeight="1" thickTop="1">
      <c r="A169" s="549" t="s">
        <v>435</v>
      </c>
      <c r="B169" s="550"/>
      <c r="C169" s="550"/>
      <c r="D169" s="550"/>
      <c r="E169" s="550"/>
      <c r="F169" s="551"/>
      <c r="H169" s="549" t="s">
        <v>435</v>
      </c>
      <c r="I169" s="550"/>
      <c r="J169" s="550"/>
      <c r="K169" s="550"/>
      <c r="L169" s="550"/>
      <c r="M169" s="551"/>
    </row>
    <row r="170" spans="1:14" ht="12.75" customHeight="1">
      <c r="A170" s="552"/>
      <c r="B170" s="553"/>
      <c r="C170" s="553"/>
      <c r="D170" s="553"/>
      <c r="E170" s="553"/>
      <c r="F170" s="554"/>
      <c r="H170" s="552"/>
      <c r="I170" s="553"/>
      <c r="J170" s="553"/>
      <c r="K170" s="553"/>
      <c r="L170" s="553"/>
      <c r="M170" s="554"/>
    </row>
    <row r="171" spans="1:14" ht="12.75" customHeight="1" thickBot="1">
      <c r="A171" s="555"/>
      <c r="B171" s="556"/>
      <c r="C171" s="556"/>
      <c r="D171" s="556"/>
      <c r="E171" s="556"/>
      <c r="F171" s="557"/>
      <c r="H171" s="555"/>
      <c r="I171" s="556"/>
      <c r="J171" s="556"/>
      <c r="K171" s="556"/>
      <c r="L171" s="556"/>
      <c r="M171" s="557"/>
    </row>
    <row r="172" spans="1:14" ht="12.75" customHeight="1" thickTop="1">
      <c r="A172" s="549" t="s">
        <v>436</v>
      </c>
      <c r="B172" s="550"/>
      <c r="C172" s="550"/>
      <c r="D172" s="550"/>
      <c r="E172" s="550"/>
      <c r="F172" s="551"/>
      <c r="H172" s="549" t="s">
        <v>436</v>
      </c>
      <c r="I172" s="550"/>
      <c r="J172" s="550"/>
      <c r="K172" s="550"/>
      <c r="L172" s="550"/>
      <c r="M172" s="551"/>
    </row>
    <row r="173" spans="1:14" ht="12.75" customHeight="1">
      <c r="A173" s="552"/>
      <c r="B173" s="553"/>
      <c r="C173" s="553"/>
      <c r="D173" s="553"/>
      <c r="E173" s="553"/>
      <c r="F173" s="554"/>
      <c r="H173" s="552"/>
      <c r="I173" s="553"/>
      <c r="J173" s="553"/>
      <c r="K173" s="553"/>
      <c r="L173" s="553"/>
      <c r="M173" s="554"/>
    </row>
    <row r="174" spans="1:14" ht="12.75" customHeight="1" thickBot="1">
      <c r="A174" s="555"/>
      <c r="B174" s="556"/>
      <c r="C174" s="556"/>
      <c r="D174" s="556"/>
      <c r="E174" s="556"/>
      <c r="F174" s="557"/>
      <c r="H174" s="555"/>
      <c r="I174" s="556"/>
      <c r="J174" s="556"/>
      <c r="K174" s="556"/>
      <c r="L174" s="556"/>
      <c r="M174" s="557"/>
    </row>
    <row r="175" spans="1:14" ht="12.75" customHeight="1" thickTop="1">
      <c r="A175" s="549" t="s">
        <v>437</v>
      </c>
      <c r="B175" s="550"/>
      <c r="C175" s="550"/>
      <c r="D175" s="550"/>
      <c r="E175" s="550"/>
      <c r="F175" s="551"/>
      <c r="H175" s="549" t="s">
        <v>437</v>
      </c>
      <c r="I175" s="550"/>
      <c r="J175" s="550"/>
      <c r="K175" s="550"/>
      <c r="L175" s="550"/>
      <c r="M175" s="551"/>
    </row>
    <row r="176" spans="1:14" ht="21" customHeight="1">
      <c r="A176" s="552"/>
      <c r="B176" s="553"/>
      <c r="C176" s="553"/>
      <c r="D176" s="553"/>
      <c r="E176" s="553"/>
      <c r="F176" s="554"/>
      <c r="H176" s="552"/>
      <c r="I176" s="553"/>
      <c r="J176" s="553"/>
      <c r="K176" s="553"/>
      <c r="L176" s="553"/>
      <c r="M176" s="554"/>
    </row>
    <row r="177" spans="1:13" ht="13.5" thickBot="1">
      <c r="A177" s="555"/>
      <c r="B177" s="556"/>
      <c r="C177" s="556"/>
      <c r="D177" s="556"/>
      <c r="E177" s="556"/>
      <c r="F177" s="557"/>
      <c r="H177" s="555"/>
      <c r="I177" s="556"/>
      <c r="J177" s="556"/>
      <c r="K177" s="556"/>
      <c r="L177" s="556"/>
      <c r="M177" s="557"/>
    </row>
    <row r="178" spans="1:13" ht="13.5" thickTop="1">
      <c r="A178" s="549" t="s">
        <v>438</v>
      </c>
      <c r="B178" s="550"/>
      <c r="C178" s="550"/>
      <c r="D178" s="550"/>
      <c r="E178" s="550"/>
      <c r="F178" s="551"/>
      <c r="H178" s="549" t="s">
        <v>438</v>
      </c>
      <c r="I178" s="550"/>
      <c r="J178" s="550"/>
      <c r="K178" s="550"/>
      <c r="L178" s="550"/>
      <c r="M178" s="551"/>
    </row>
    <row r="179" spans="1:13">
      <c r="A179" s="552"/>
      <c r="B179" s="553"/>
      <c r="C179" s="553"/>
      <c r="D179" s="553"/>
      <c r="E179" s="553"/>
      <c r="F179" s="554"/>
      <c r="H179" s="552"/>
      <c r="I179" s="553"/>
      <c r="J179" s="553"/>
      <c r="K179" s="553"/>
      <c r="L179" s="553"/>
      <c r="M179" s="554"/>
    </row>
    <row r="180" spans="1:13" ht="13.5" thickBot="1">
      <c r="A180" s="555"/>
      <c r="B180" s="556"/>
      <c r="C180" s="556"/>
      <c r="D180" s="556"/>
      <c r="E180" s="556"/>
      <c r="F180" s="557"/>
      <c r="H180" s="555"/>
      <c r="I180" s="556"/>
      <c r="J180" s="556"/>
      <c r="K180" s="556"/>
      <c r="L180" s="556"/>
      <c r="M180" s="557"/>
    </row>
    <row r="181" spans="1:13" ht="13.5" thickTop="1"/>
    <row r="183" spans="1:13">
      <c r="B183" s="97"/>
      <c r="C183" s="97"/>
      <c r="D183" s="97"/>
      <c r="E183" s="97"/>
      <c r="F183" s="97"/>
      <c r="I183" s="97"/>
      <c r="J183" s="97"/>
      <c r="K183" s="97"/>
      <c r="L183" s="97"/>
      <c r="M183" s="97"/>
    </row>
    <row r="184" spans="1:13">
      <c r="B184" s="97"/>
      <c r="C184" s="97"/>
      <c r="D184" s="97"/>
      <c r="E184" s="97"/>
      <c r="F184" s="97"/>
      <c r="I184" s="97"/>
      <c r="J184" s="97"/>
      <c r="K184" s="97"/>
      <c r="L184" s="97"/>
      <c r="M184" s="97"/>
    </row>
    <row r="185" spans="1:13">
      <c r="B185" s="97"/>
      <c r="C185" s="97"/>
      <c r="D185" s="97"/>
      <c r="E185" s="97"/>
      <c r="F185" s="97"/>
      <c r="I185" s="97"/>
      <c r="J185" s="97"/>
      <c r="K185" s="97"/>
      <c r="L185" s="97"/>
      <c r="M185" s="97"/>
    </row>
    <row r="186" spans="1:13">
      <c r="B186" s="97"/>
      <c r="C186" s="97"/>
      <c r="D186" s="97"/>
      <c r="E186" s="97"/>
      <c r="F186" s="97"/>
      <c r="I186" s="97"/>
      <c r="J186" s="97"/>
      <c r="K186" s="97"/>
      <c r="L186" s="97"/>
      <c r="M186" s="97"/>
    </row>
    <row r="187" spans="1:13">
      <c r="B187" s="97"/>
      <c r="C187" s="97"/>
      <c r="D187" s="97"/>
      <c r="E187" s="97"/>
      <c r="F187" s="97"/>
      <c r="I187" s="97"/>
      <c r="J187" s="97"/>
      <c r="K187" s="97"/>
      <c r="L187" s="97"/>
      <c r="M187" s="97"/>
    </row>
    <row r="188" spans="1:13">
      <c r="B188" s="97"/>
      <c r="C188" s="97"/>
      <c r="D188" s="97"/>
      <c r="E188" s="97"/>
      <c r="F188" s="97"/>
      <c r="I188" s="97"/>
      <c r="J188" s="97"/>
      <c r="K188" s="97"/>
      <c r="L188" s="97"/>
      <c r="M188" s="97"/>
    </row>
  </sheetData>
  <sheetProtection algorithmName="SHA-512" hashValue="E2Ag3UjZ/R5TxylsTE9WOkO1NF+F5j1BKeHeDCLrLN83kDqlF0YlHTxKM3xAG6/0mKlfQvI9FQBKhDinj7+nmQ==" saltValue="uhBw6zZZdiinaSRvcRk5tQ==" spinCount="100000" sheet="1" objects="1" scenarios="1"/>
  <mergeCells count="34">
    <mergeCell ref="H169:M171"/>
    <mergeCell ref="H172:M174"/>
    <mergeCell ref="H175:M177"/>
    <mergeCell ref="H178:M180"/>
    <mergeCell ref="A169:F171"/>
    <mergeCell ref="A172:F174"/>
    <mergeCell ref="A175:F177"/>
    <mergeCell ref="A178:F180"/>
    <mergeCell ref="B1:F1"/>
    <mergeCell ref="I1:M1"/>
    <mergeCell ref="H161:K161"/>
    <mergeCell ref="H162:K162"/>
    <mergeCell ref="H163:K163"/>
    <mergeCell ref="A159:D159"/>
    <mergeCell ref="A160:D160"/>
    <mergeCell ref="A161:D161"/>
    <mergeCell ref="A162:D162"/>
    <mergeCell ref="A2:B7"/>
    <mergeCell ref="C6:C7"/>
    <mergeCell ref="A163:D163"/>
    <mergeCell ref="A164:D164"/>
    <mergeCell ref="H160:K160"/>
    <mergeCell ref="C2:F2"/>
    <mergeCell ref="D6:F7"/>
    <mergeCell ref="C8:F8"/>
    <mergeCell ref="C3:F5"/>
    <mergeCell ref="H164:K164"/>
    <mergeCell ref="J3:M5"/>
    <mergeCell ref="H2:I7"/>
    <mergeCell ref="J2:M2"/>
    <mergeCell ref="J6:J7"/>
    <mergeCell ref="K6:M7"/>
    <mergeCell ref="J8:M8"/>
    <mergeCell ref="H159:K159"/>
  </mergeCells>
  <hyperlinks>
    <hyperlink ref="A24" location="A.P.U.!C398" display="2.1"/>
    <hyperlink ref="H24" location="A.P.U.!C398" display="2.1"/>
  </hyperlinks>
  <printOptions horizontalCentered="1"/>
  <pageMargins left="0.70866141732283472" right="0.70866141732283472" top="0.74803149606299213" bottom="0.74803149606299213" header="0.31496062992125984" footer="0.31496062992125984"/>
  <pageSetup scale="57" fitToHeight="0" orientation="portrait" r:id="rId1"/>
  <headerFooter>
    <oddHeader>&amp;L&amp;D&amp;R&amp;G</oddHeader>
    <oddFooter>&amp;L&amp;"Swis721 LtCn BT,Light"&amp;F
&amp;A&amp;C&amp;"Swis721 LtCn BT,Light"&amp;Pde&amp;N&amp;R&amp;"Swis721 LtCn BT,Light"Presupuesto Obra Civil:
Elaborado por : Viviana  Valencia Montoya</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12</vt:i4>
      </vt:variant>
    </vt:vector>
  </HeadingPairs>
  <TitlesOfParts>
    <vt:vector size="22" baseType="lpstr">
      <vt:lpstr>ENTREGA</vt:lpstr>
      <vt:lpstr>APERTURA DE SOBRES</vt:lpstr>
      <vt:lpstr>3. REQUISITOS JURÍDICOS</vt:lpstr>
      <vt:lpstr>3.2.1 EXPERIENCIA GRAL</vt:lpstr>
      <vt:lpstr>3.3 CAP FINANCIERA</vt:lpstr>
      <vt:lpstr>3.4 REQUISITOS COMERCIALES</vt:lpstr>
      <vt:lpstr>10. EVALUACIÓN</vt:lpstr>
      <vt:lpstr>Cálculo Pt3 y Pt4</vt:lpstr>
      <vt:lpstr>Presupuesto Consolidado</vt:lpstr>
      <vt:lpstr>Analisis A.I.U.</vt:lpstr>
      <vt:lpstr>'10. EVALUACIÓN'!Área_de_impresión</vt:lpstr>
      <vt:lpstr>'3.2.1 EXPERIENCIA GRAL'!Área_de_impresión</vt:lpstr>
      <vt:lpstr>'3.3 CAP FINANCIERA'!Área_de_impresión</vt:lpstr>
      <vt:lpstr>'Analisis A.I.U.'!Área_de_impresión</vt:lpstr>
      <vt:lpstr>'Presupuesto Consolidado'!Área_de_impresión</vt:lpstr>
      <vt:lpstr>'3. REQUISITOS JURÍDICOS'!Títulos_a_imprimir</vt:lpstr>
      <vt:lpstr>'3.2.1 EXPERIENCIA GRAL'!Títulos_a_imprimir</vt:lpstr>
      <vt:lpstr>'3.3 CAP FINANCIERA'!Títulos_a_imprimir</vt:lpstr>
      <vt:lpstr>'3.4 REQUISITOS COMERCIALES'!Títulos_a_imprimir</vt:lpstr>
      <vt:lpstr>'Analisis A.I.U.'!Títulos_a_imprimir</vt:lpstr>
      <vt:lpstr>'Cálculo Pt3 y Pt4'!Títulos_a_imprimir</vt:lpstr>
      <vt:lpstr>'Presupuesto Consolidado'!Títulos_a_imprimir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dc:creator>
  <cp:lastModifiedBy>Luz Amparo Medina Fernandez</cp:lastModifiedBy>
  <cp:lastPrinted>2018-04-05T13:57:20Z</cp:lastPrinted>
  <dcterms:created xsi:type="dcterms:W3CDTF">2013-08-04T21:27:49Z</dcterms:created>
  <dcterms:modified xsi:type="dcterms:W3CDTF">2018-12-27T13:13:12Z</dcterms:modified>
</cp:coreProperties>
</file>