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UdeA\CALIFICACION PROPUESTAS\2020\vegas de la clara\"/>
    </mc:Choice>
  </mc:AlternateContent>
  <bookViews>
    <workbookView xWindow="0" yWindow="0" windowWidth="25200" windowHeight="11280" tabRatio="943" firstSheet="2" activeTab="10"/>
  </bookViews>
  <sheets>
    <sheet name="1_ENTREGA" sheetId="2" r:id="rId1"/>
    <sheet name="2_APERTURA DE SOBRES" sheetId="35" r:id="rId2"/>
    <sheet name="5,1. REQUISITOS JURÍDICOS" sheetId="21" r:id="rId3"/>
    <sheet name="5.2.1 EXPERIENCIA GRAL" sheetId="36" r:id="rId4"/>
    <sheet name="5.2,3 CAP FINANCIERA" sheetId="37" r:id="rId5"/>
    <sheet name="PRESUPUESTO" sheetId="53" r:id="rId6"/>
    <sheet name="5.3 REQUISITOS COMERCIALES" sheetId="38" r:id="rId7"/>
    <sheet name="VALORES UNITARIOS" sheetId="55" r:id="rId8"/>
    <sheet name="RESUMEN" sheetId="44" r:id="rId9"/>
    <sheet name="Cálculo Pt2" sheetId="28" r:id="rId10"/>
    <sheet name="10. EVALUACIÓN" sheetId="56" r:id="rId11"/>
  </sheets>
  <externalReferences>
    <externalReference r:id="rId12"/>
  </externalReferences>
  <definedNames>
    <definedName name="_Dist_Bin" hidden="1">[1]MPC3I4!$A$2040:$DD$3161</definedName>
    <definedName name="_Dist_Values" hidden="1">[1]MPC3I4!$A$2552:$IV$3906</definedName>
    <definedName name="_Fill" localSheetId="10" hidden="1">#REF!</definedName>
    <definedName name="_Fill" localSheetId="7" hidden="1">#REF!</definedName>
    <definedName name="_Fill" hidden="1">#REF!</definedName>
    <definedName name="_xlnm.Print_Area" localSheetId="0">'1_ENTREGA'!$A$1:$B$28</definedName>
    <definedName name="_xlnm.Print_Area" localSheetId="1">'2_APERTURA DE SOBRES'!$A$1:$I$26</definedName>
    <definedName name="AU">PRESUPUESTO!$F$119:$G$135</definedName>
    <definedName name="B" localSheetId="10" hidden="1">#REF!</definedName>
    <definedName name="B" localSheetId="7" hidden="1">#REF!</definedName>
    <definedName name="B" hidden="1">#REF!</definedName>
    <definedName name="BANDERA">'5.2.1 EXPERIENCIA GRAL'!$AD$12:$AE$28</definedName>
    <definedName name="C_FINANCIERA">'5.2,3 CAP FINANCIERA'!$M$6:$O$22</definedName>
    <definedName name="CD_1">PRESUPUESTO!$P$82</definedName>
    <definedName name="COSTO_D" localSheetId="7">'VALORES UNITARIOS'!$F$87:$G$103</definedName>
    <definedName name="COSTO_D">PRESUPUESTO!$F$94:$G$110</definedName>
    <definedName name="EST_EXP" localSheetId="7">'VALORES UNITARIOS'!$K$82:$FE$83</definedName>
    <definedName name="EST_EXP">PRESUPUESTO!$K$89:$KK$90</definedName>
    <definedName name="ESTATUS">RESUMEN!$A$5:$H$21</definedName>
    <definedName name="EXPERIENCIA">'5.2.1 EXPERIENCIA GRAL'!$W$12:$Z$28</definedName>
    <definedName name="ITEMS_REPRE">'Cálculo Pt2'!$A$14:$A$70</definedName>
    <definedName name="LISTA_OFERENTES">'1_ENTREGA'!$A$8:$B$24</definedName>
    <definedName name="OFERENTE_1">PRESUPUESTO!$K$12:$P$82</definedName>
    <definedName name="OFERENTE_10">PRESUPUESTO!$FH$12:$FM$82</definedName>
    <definedName name="OFERENTE_11">PRESUPUESTO!$FY$12:$GD$82</definedName>
    <definedName name="OFERENTE_12">PRESUPUESTO!$GP$12:$GU$82</definedName>
    <definedName name="OFERENTE_13">PRESUPUESTO!$HG$12:$HL$82</definedName>
    <definedName name="OFERENTE_14">PRESUPUESTO!$HX$12:$IC$82</definedName>
    <definedName name="OFERENTE_15">PRESUPUESTO!$IO$12:$IT$82</definedName>
    <definedName name="OFERENTE_16">PRESUPUESTO!$JF$12:$JK$82</definedName>
    <definedName name="OFERENTE_17">PRESUPUESTO!$JW$12:$KB$82</definedName>
    <definedName name="OFERENTE_2">PRESUPUESTO!$AB$12:$AG$82</definedName>
    <definedName name="OFERENTE_3">PRESUPUESTO!$AS$12:$AX$82</definedName>
    <definedName name="OFERENTE_4">PRESUPUESTO!$BJ$12:$BO$82</definedName>
    <definedName name="OFERENTE_5">PRESUPUESTO!$CA$12:$CF$82</definedName>
    <definedName name="OFERENTE_6">PRESUPUESTO!$CR$12:$CW$82</definedName>
    <definedName name="OFERENTE_7">PRESUPUESTO!$DI$12:$DN$82</definedName>
    <definedName name="OFERENTE_8">PRESUPUESTO!$DZ$12:$EE$82</definedName>
    <definedName name="OFERENTE_9">PRESUPUESTO!$EQ$12:$EV$82</definedName>
    <definedName name="OFERTA_0">PRESUPUESTO!$B$12:$G$82</definedName>
    <definedName name="ORDEN" localSheetId="10">'10. EVALUACIÓN'!$S$14:$T$30</definedName>
    <definedName name="PRESUPUESTO">PRESUPUESTO!$B$94:$D$110</definedName>
    <definedName name="R_COMERCIALES">'5.3 REQUISITOS COMERCIALES'!$J$4:$L$20</definedName>
    <definedName name="UNITARIO_1">'VALORES UNITARIOS'!$K$11:$P$80</definedName>
    <definedName name="UNITARIO_10">'VALORES UNITARIOS'!$CN$11:$CS$80</definedName>
    <definedName name="UNITARIO_11">'VALORES UNITARIOS'!$CW$11:$DB$80</definedName>
    <definedName name="UNITARIO_12">'VALORES UNITARIOS'!$DF$11:$DK$80</definedName>
    <definedName name="UNITARIO_13">'VALORES UNITARIOS'!$DO$11:$DT$80</definedName>
    <definedName name="UNITARIO_14">'VALORES UNITARIOS'!$DX$11:$EC$80</definedName>
    <definedName name="UNITARIO_15">'VALORES UNITARIOS'!$EG$11:$EL$80</definedName>
    <definedName name="UNITARIO_16">'VALORES UNITARIOS'!$EP$11:$EU$80</definedName>
    <definedName name="UNITARIO_17">'VALORES UNITARIOS'!$EY$11:$FD$80</definedName>
    <definedName name="UNITARIO_2">'VALORES UNITARIOS'!$T$11:$Y$80</definedName>
    <definedName name="UNITARIO_3">'VALORES UNITARIOS'!$AC$11:$AH$80</definedName>
    <definedName name="UNITARIO_4">'VALORES UNITARIOS'!$AL$11:$AQ$80</definedName>
    <definedName name="UNITARIO_5">'VALORES UNITARIOS'!$AU$11:$AZ$80</definedName>
    <definedName name="UNITARIO_6">'VALORES UNITARIOS'!$BD$11:$BI$80</definedName>
    <definedName name="UNITARIO_7">'VALORES UNITARIOS'!$BM$11:$BR$80</definedName>
    <definedName name="UNITARIO_8">'VALORES UNITARIOS'!$BV$11:$CA$80</definedName>
    <definedName name="UNITARIO_9">'VALORES UNITARIOS'!$CE$11:$CJ$80</definedName>
    <definedName name="wrn.GENERAL." localSheetId="10" hidden="1">{"TAB1",#N/A,TRUE,"GENERAL";"TAB2",#N/A,TRUE,"GENERAL";"TAB3",#N/A,TRUE,"GENERAL";"TAB4",#N/A,TRUE,"GENERAL";"TAB5",#N/A,TRUE,"GENERAL"}</definedName>
    <definedName name="wrn.GENERAL." hidden="1">{"TAB1",#N/A,TRUE,"GENERAL";"TAB2",#N/A,TRUE,"GENERAL";"TAB3",#N/A,TRUE,"GENERAL";"TAB4",#N/A,TRUE,"GENERAL";"TAB5",#N/A,TRUE,"GENERAL"}</definedName>
    <definedName name="wrn.items." localSheetId="10" hidden="1">{#N/A,#N/A,FALSE,"Items"}</definedName>
    <definedName name="wrn.items." localSheetId="2" hidden="1">{#N/A,#N/A,FALSE,"Items"}</definedName>
    <definedName name="wrn.items." hidden="1">{#N/A,#N/A,FALSE,"Items"}</definedName>
    <definedName name="wrn.via." localSheetId="10" hidden="1">{"via1",#N/A,TRUE,"general";"via2",#N/A,TRUE,"general";"via3",#N/A,TRUE,"general"}</definedName>
    <definedName name="wrn.via." hidden="1">{"via1",#N/A,TRUE,"general";"via2",#N/A,TRUE,"general";"via3",#N/A,TRUE,"general"}</definedName>
    <definedName name="wrn1.items" localSheetId="10" hidden="1">{#N/A,#N/A,FALSE,"Items"}</definedName>
    <definedName name="wrn1.items" localSheetId="2" hidden="1">{#N/A,#N/A,FALSE,"Items"}</definedName>
    <definedName name="wrn1.items" hidden="1">{#N/A,#N/A,FALSE,"Items"}</definedName>
    <definedName name="yuf" localSheetId="10" hidden="1">{"TAB1",#N/A,TRUE,"GENERAL";"TAB2",#N/A,TRUE,"GENERAL";"TAB3",#N/A,TRUE,"GENERAL";"TAB4",#N/A,TRUE,"GENERAL";"TAB5",#N/A,TRUE,"GENERAL"}</definedName>
    <definedName name="yuf" hidden="1">{"TAB1",#N/A,TRUE,"GENERAL";"TAB2",#N/A,TRUE,"GENERAL";"TAB3",#N/A,TRUE,"GENERAL";"TAB4",#N/A,TRUE,"GENERAL";"TAB5",#N/A,TRUE,"GENERAL"}</definedName>
    <definedName name="Z_0DF4D8E0_70F8_43CF_A6D4_A84D04F4D812_.wvu.Cols" localSheetId="0" hidden="1">'1_ENTREGA'!#REF!</definedName>
    <definedName name="Z_0DF4D8E0_70F8_43CF_A6D4_A84D04F4D812_.wvu.PrintArea" localSheetId="0" hidden="1">'1_ENTREGA'!$A$1:$B$9</definedName>
    <definedName name="Z_0DF4D8E0_70F8_43CF_A6D4_A84D04F4D812_.wvu.Rows" localSheetId="0" hidden="1">'1_ENTREGA'!#REF!</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29" i="36" l="1"/>
  <c r="P78" i="55" l="1"/>
  <c r="P76" i="55"/>
  <c r="P79" i="55" s="1"/>
  <c r="P72" i="55"/>
  <c r="P71" i="55"/>
  <c r="P69" i="55"/>
  <c r="P68" i="55"/>
  <c r="P65" i="55"/>
  <c r="P64" i="55"/>
  <c r="P63" i="55"/>
  <c r="P61" i="55"/>
  <c r="P60" i="55"/>
  <c r="P59" i="55"/>
  <c r="P58" i="55"/>
  <c r="P56" i="55"/>
  <c r="P73" i="55" s="1"/>
  <c r="P52" i="55"/>
  <c r="P49" i="55"/>
  <c r="P47" i="55"/>
  <c r="P46" i="55"/>
  <c r="P45" i="55"/>
  <c r="P44" i="55"/>
  <c r="P42" i="55"/>
  <c r="P53" i="55" s="1"/>
  <c r="P38" i="55"/>
  <c r="P37" i="55"/>
  <c r="P36" i="55"/>
  <c r="P35" i="55"/>
  <c r="P34" i="55"/>
  <c r="P33" i="55"/>
  <c r="P32" i="55"/>
  <c r="P30" i="55"/>
  <c r="P29" i="55"/>
  <c r="P28" i="55"/>
  <c r="P27" i="55"/>
  <c r="P26" i="55"/>
  <c r="P25" i="55"/>
  <c r="P23" i="55"/>
  <c r="P22" i="55"/>
  <c r="P21" i="55"/>
  <c r="P20" i="55"/>
  <c r="P19" i="55"/>
  <c r="P18" i="55"/>
  <c r="P17" i="55"/>
  <c r="P15" i="55"/>
  <c r="P14" i="55"/>
  <c r="P13" i="55"/>
  <c r="P39" i="55" s="1"/>
  <c r="P80" i="55" s="1"/>
  <c r="P84" i="53" l="1"/>
  <c r="P85" i="53" s="1"/>
  <c r="P83" i="53"/>
  <c r="P80" i="53"/>
  <c r="P78" i="53"/>
  <c r="P81" i="53" s="1"/>
  <c r="P74" i="53"/>
  <c r="P73" i="53"/>
  <c r="P71" i="53"/>
  <c r="P70" i="53"/>
  <c r="P67" i="53"/>
  <c r="P66" i="53"/>
  <c r="P65" i="53"/>
  <c r="P63" i="53"/>
  <c r="P62" i="53"/>
  <c r="P61" i="53"/>
  <c r="P60" i="53"/>
  <c r="P58" i="53"/>
  <c r="P75" i="53" s="1"/>
  <c r="P54" i="53"/>
  <c r="P51" i="53"/>
  <c r="P49" i="53"/>
  <c r="P48" i="53"/>
  <c r="P47" i="53"/>
  <c r="P46" i="53"/>
  <c r="P55" i="53" s="1"/>
  <c r="P44" i="53"/>
  <c r="P40" i="53"/>
  <c r="P39" i="53"/>
  <c r="P38" i="53"/>
  <c r="P37" i="53"/>
  <c r="P36" i="53"/>
  <c r="P35" i="53"/>
  <c r="P34" i="53"/>
  <c r="P32" i="53"/>
  <c r="P31" i="53"/>
  <c r="P30" i="53"/>
  <c r="P29" i="53"/>
  <c r="P28" i="53"/>
  <c r="P27" i="53"/>
  <c r="P25" i="53"/>
  <c r="P24" i="53"/>
  <c r="P23" i="53"/>
  <c r="P22" i="53"/>
  <c r="P21" i="53"/>
  <c r="P20" i="53"/>
  <c r="P19" i="53"/>
  <c r="P17" i="53"/>
  <c r="P16" i="53"/>
  <c r="P41" i="53" s="1"/>
  <c r="P15" i="53"/>
  <c r="P82" i="53" l="1"/>
  <c r="BI79" i="55" l="1"/>
  <c r="BI78" i="55"/>
  <c r="BI76" i="55"/>
  <c r="BI72" i="55"/>
  <c r="BI71" i="55"/>
  <c r="BH69" i="55"/>
  <c r="BI69" i="55" s="1"/>
  <c r="BI68" i="55"/>
  <c r="BH68" i="55"/>
  <c r="BI65" i="55"/>
  <c r="BI64" i="55"/>
  <c r="BI63" i="55"/>
  <c r="BH63" i="55"/>
  <c r="BH61" i="55"/>
  <c r="BI61" i="55" s="1"/>
  <c r="BH59" i="55"/>
  <c r="BI59" i="55" s="1"/>
  <c r="BH56" i="55"/>
  <c r="BI56" i="55" s="1"/>
  <c r="BH52" i="55"/>
  <c r="BI52" i="55" s="1"/>
  <c r="BI49" i="55"/>
  <c r="BI47" i="55"/>
  <c r="BH47" i="55"/>
  <c r="BH46" i="55"/>
  <c r="BH60" i="55" s="1"/>
  <c r="BI60" i="55" s="1"/>
  <c r="BI45" i="55"/>
  <c r="BH44" i="55"/>
  <c r="BH58" i="55" s="1"/>
  <c r="BI58" i="55" s="1"/>
  <c r="BH42" i="55"/>
  <c r="BI42" i="55" s="1"/>
  <c r="BI38" i="55"/>
  <c r="BI37" i="55"/>
  <c r="BI36" i="55"/>
  <c r="BI35" i="55"/>
  <c r="BI34" i="55"/>
  <c r="BI33" i="55"/>
  <c r="BI32" i="55"/>
  <c r="BH32" i="55"/>
  <c r="BI30" i="55"/>
  <c r="BI29" i="55"/>
  <c r="BI28" i="55"/>
  <c r="BI27" i="55"/>
  <c r="BI26" i="55"/>
  <c r="BI25" i="55"/>
  <c r="BI23" i="55"/>
  <c r="BI22" i="55"/>
  <c r="BI21" i="55"/>
  <c r="BI20" i="55"/>
  <c r="BI19" i="55"/>
  <c r="BI18" i="55"/>
  <c r="BI17" i="55"/>
  <c r="BI15" i="55"/>
  <c r="BI14" i="55"/>
  <c r="BH14" i="55"/>
  <c r="BI13" i="55"/>
  <c r="BI39" i="55" s="1"/>
  <c r="BI53" i="55" l="1"/>
  <c r="BI80" i="55" s="1"/>
  <c r="BI73" i="55"/>
  <c r="BI46" i="55"/>
  <c r="BI44" i="55"/>
  <c r="AZ79" i="55" l="1"/>
  <c r="AZ78" i="55"/>
  <c r="AZ76" i="55"/>
  <c r="AZ72" i="55"/>
  <c r="AZ71" i="55"/>
  <c r="AZ69" i="55"/>
  <c r="AZ68" i="55"/>
  <c r="AZ65" i="55"/>
  <c r="AZ64" i="55"/>
  <c r="AZ63" i="55"/>
  <c r="AZ61" i="55"/>
  <c r="AZ60" i="55"/>
  <c r="AZ59" i="55"/>
  <c r="AZ58" i="55"/>
  <c r="AZ56" i="55"/>
  <c r="AZ73" i="55" s="1"/>
  <c r="AZ52" i="55"/>
  <c r="AZ49" i="55"/>
  <c r="AZ47" i="55"/>
  <c r="AZ46" i="55"/>
  <c r="AZ53" i="55" s="1"/>
  <c r="AZ45" i="55"/>
  <c r="AZ44" i="55"/>
  <c r="AZ42" i="55"/>
  <c r="AZ38" i="55"/>
  <c r="AZ37" i="55"/>
  <c r="AZ36" i="55"/>
  <c r="AZ35" i="55"/>
  <c r="AZ34" i="55"/>
  <c r="AZ33" i="55"/>
  <c r="AZ32" i="55"/>
  <c r="AZ30" i="55"/>
  <c r="AZ29" i="55"/>
  <c r="AZ28" i="55"/>
  <c r="AZ27" i="55"/>
  <c r="AZ26" i="55"/>
  <c r="AZ25" i="55"/>
  <c r="AZ23" i="55"/>
  <c r="AZ22" i="55"/>
  <c r="AZ21" i="55"/>
  <c r="AZ20" i="55"/>
  <c r="AZ19" i="55"/>
  <c r="AZ18" i="55"/>
  <c r="AZ17" i="55"/>
  <c r="AZ39" i="55" s="1"/>
  <c r="AZ80" i="55" s="1"/>
  <c r="AZ15" i="55"/>
  <c r="AZ14" i="55"/>
  <c r="AZ13" i="55"/>
  <c r="AQ78" i="55" l="1"/>
  <c r="AQ76" i="55"/>
  <c r="AQ79" i="55" s="1"/>
  <c r="AQ72" i="55"/>
  <c r="AQ71" i="55"/>
  <c r="AQ69" i="55"/>
  <c r="AQ68" i="55"/>
  <c r="AQ65" i="55"/>
  <c r="AQ64" i="55"/>
  <c r="AQ63" i="55"/>
  <c r="AQ61" i="55"/>
  <c r="AQ60" i="55"/>
  <c r="AQ59" i="55"/>
  <c r="AQ58" i="55"/>
  <c r="AQ56" i="55"/>
  <c r="AQ73" i="55" s="1"/>
  <c r="AQ52" i="55"/>
  <c r="AQ49" i="55"/>
  <c r="AQ47" i="55"/>
  <c r="AQ46" i="55"/>
  <c r="AQ45" i="55"/>
  <c r="AQ44" i="55"/>
  <c r="AQ42" i="55"/>
  <c r="AQ53" i="55" s="1"/>
  <c r="AQ38" i="55"/>
  <c r="AQ37" i="55"/>
  <c r="AQ36" i="55"/>
  <c r="AQ35" i="55"/>
  <c r="AQ34" i="55"/>
  <c r="AQ33" i="55"/>
  <c r="AQ32" i="55"/>
  <c r="AQ30" i="55"/>
  <c r="AQ29" i="55"/>
  <c r="AQ28" i="55"/>
  <c r="AQ27" i="55"/>
  <c r="AQ26" i="55"/>
  <c r="AQ25" i="55"/>
  <c r="AQ23" i="55"/>
  <c r="AQ22" i="55"/>
  <c r="AQ21" i="55"/>
  <c r="AQ20" i="55"/>
  <c r="AQ19" i="55"/>
  <c r="AQ18" i="55"/>
  <c r="AQ17" i="55"/>
  <c r="AQ15" i="55"/>
  <c r="AQ14" i="55"/>
  <c r="AQ13" i="55"/>
  <c r="AQ39" i="55" s="1"/>
  <c r="AQ80" i="55" s="1"/>
  <c r="AH78" i="55" l="1"/>
  <c r="AH76" i="55"/>
  <c r="AH79" i="55" s="1"/>
  <c r="AH72" i="55"/>
  <c r="AH71" i="55"/>
  <c r="AH69" i="55"/>
  <c r="AG69" i="55"/>
  <c r="AH68" i="55"/>
  <c r="AH65" i="55"/>
  <c r="AH64" i="55"/>
  <c r="AH63" i="55"/>
  <c r="AH61" i="55"/>
  <c r="AH60" i="55"/>
  <c r="AH59" i="55"/>
  <c r="AH58" i="55"/>
  <c r="AH56" i="55"/>
  <c r="AH73" i="55" s="1"/>
  <c r="AH52" i="55"/>
  <c r="AG52" i="55"/>
  <c r="AH49" i="55"/>
  <c r="AH47" i="55"/>
  <c r="AH46" i="55"/>
  <c r="AH45" i="55"/>
  <c r="AH44" i="55"/>
  <c r="AH42" i="55"/>
  <c r="AH53" i="55" s="1"/>
  <c r="AH38" i="55"/>
  <c r="AH37" i="55"/>
  <c r="AH36" i="55"/>
  <c r="AH35" i="55"/>
  <c r="AH34" i="55"/>
  <c r="AH33" i="55"/>
  <c r="AH32" i="55"/>
  <c r="AH30" i="55"/>
  <c r="AH29" i="55"/>
  <c r="AH28" i="55"/>
  <c r="AH27" i="55"/>
  <c r="AH26" i="55"/>
  <c r="AH25" i="55"/>
  <c r="AH23" i="55"/>
  <c r="AH22" i="55"/>
  <c r="AH21" i="55"/>
  <c r="AH20" i="55"/>
  <c r="AH19" i="55"/>
  <c r="AH18" i="55"/>
  <c r="AH17" i="55"/>
  <c r="AH39" i="55" s="1"/>
  <c r="AH80" i="55" s="1"/>
  <c r="AH15" i="55"/>
  <c r="AH14" i="55"/>
  <c r="AH13" i="55"/>
  <c r="Y78" i="55" l="1"/>
  <c r="Y76" i="55"/>
  <c r="Y79" i="55" s="1"/>
  <c r="Y72" i="55"/>
  <c r="Y71" i="55"/>
  <c r="Y69" i="55"/>
  <c r="Y68" i="55"/>
  <c r="Y65" i="55"/>
  <c r="Y64" i="55"/>
  <c r="Y63" i="55"/>
  <c r="Y61" i="55"/>
  <c r="Y60" i="55"/>
  <c r="Y59" i="55"/>
  <c r="Y58" i="55"/>
  <c r="Y56" i="55"/>
  <c r="Y73" i="55" s="1"/>
  <c r="Y52" i="55"/>
  <c r="Y49" i="55"/>
  <c r="Y47" i="55"/>
  <c r="Y46" i="55"/>
  <c r="Y45" i="55"/>
  <c r="Y44" i="55"/>
  <c r="Y42" i="55"/>
  <c r="Y53" i="55" s="1"/>
  <c r="Y38" i="55"/>
  <c r="Y37" i="55"/>
  <c r="Y36" i="55"/>
  <c r="Y35" i="55"/>
  <c r="Y34" i="55"/>
  <c r="Y33" i="55"/>
  <c r="Y32" i="55"/>
  <c r="Y30" i="55"/>
  <c r="Y29" i="55"/>
  <c r="Y28" i="55"/>
  <c r="Y27" i="55"/>
  <c r="Y26" i="55"/>
  <c r="Y25" i="55"/>
  <c r="Y23" i="55"/>
  <c r="Y22" i="55"/>
  <c r="Y21" i="55"/>
  <c r="Y20" i="55"/>
  <c r="Y19" i="55"/>
  <c r="Y18" i="55"/>
  <c r="Y17" i="55"/>
  <c r="Y15" i="55"/>
  <c r="Y14" i="55"/>
  <c r="Y13" i="55"/>
  <c r="Y39" i="55" s="1"/>
  <c r="Y80" i="55" s="1"/>
  <c r="DB90" i="53" l="1"/>
  <c r="DF78" i="53"/>
  <c r="DE78" i="53"/>
  <c r="DC78" i="53"/>
  <c r="DB78" i="53"/>
  <c r="DA78" i="53"/>
  <c r="CZ78" i="53"/>
  <c r="CY78" i="53"/>
  <c r="DD78" i="53" s="1"/>
  <c r="CW80" i="53"/>
  <c r="CW78" i="53"/>
  <c r="CW81" i="53" s="1"/>
  <c r="CW74" i="53"/>
  <c r="CW73" i="53"/>
  <c r="CV70" i="53"/>
  <c r="CW70" i="53" s="1"/>
  <c r="CW67" i="53"/>
  <c r="CW66" i="53"/>
  <c r="CV65" i="53"/>
  <c r="CW65" i="53" s="1"/>
  <c r="CV62" i="53"/>
  <c r="CW62" i="53" s="1"/>
  <c r="CW61" i="53"/>
  <c r="CV61" i="53"/>
  <c r="CW58" i="53"/>
  <c r="CV58" i="53"/>
  <c r="CV54" i="53"/>
  <c r="CV71" i="53" s="1"/>
  <c r="CW71" i="53" s="1"/>
  <c r="CW51" i="53"/>
  <c r="CV49" i="53"/>
  <c r="CV63" i="53" s="1"/>
  <c r="CW63" i="53" s="1"/>
  <c r="CW48" i="53"/>
  <c r="CV48" i="53"/>
  <c r="CW47" i="53"/>
  <c r="CV46" i="53"/>
  <c r="CV60" i="53" s="1"/>
  <c r="CW60" i="53" s="1"/>
  <c r="CV44" i="53"/>
  <c r="CW44" i="53" s="1"/>
  <c r="CW40" i="53"/>
  <c r="CW39" i="53"/>
  <c r="CW38" i="53"/>
  <c r="CW37" i="53"/>
  <c r="CW36" i="53"/>
  <c r="CW35" i="53"/>
  <c r="CV34" i="53"/>
  <c r="CW34" i="53" s="1"/>
  <c r="CW32" i="53"/>
  <c r="CW31" i="53"/>
  <c r="CW30" i="53"/>
  <c r="CW29" i="53"/>
  <c r="CW28" i="53"/>
  <c r="CW27" i="53"/>
  <c r="CW25" i="53"/>
  <c r="CW24" i="53"/>
  <c r="CW23" i="53"/>
  <c r="CW22" i="53"/>
  <c r="CW21" i="53"/>
  <c r="CW20" i="53"/>
  <c r="CW19" i="53"/>
  <c r="CW17" i="53"/>
  <c r="CV16" i="53"/>
  <c r="CW16" i="53" s="1"/>
  <c r="CW15" i="53"/>
  <c r="CW41" i="53" s="1"/>
  <c r="CW75" i="53" l="1"/>
  <c r="CW54" i="53"/>
  <c r="CW55" i="53" s="1"/>
  <c r="CW82" i="53" s="1"/>
  <c r="CW49" i="53"/>
  <c r="CW46" i="53"/>
  <c r="CW83" i="53" l="1"/>
  <c r="CW86" i="53" s="1"/>
  <c r="CW84" i="53"/>
  <c r="CW85" i="53" s="1"/>
  <c r="CI90" i="53" l="1"/>
  <c r="CK90" i="53"/>
  <c r="CI22" i="53"/>
  <c r="CI23" i="53"/>
  <c r="CI24" i="53"/>
  <c r="CN78" i="53"/>
  <c r="CO78" i="53" s="1"/>
  <c r="CL78" i="53"/>
  <c r="CK78" i="53"/>
  <c r="CJ78" i="53"/>
  <c r="CI78" i="53"/>
  <c r="CH78" i="53"/>
  <c r="CM78" i="53" s="1"/>
  <c r="CF81" i="53"/>
  <c r="CF80" i="53"/>
  <c r="CF78" i="53"/>
  <c r="CF74" i="53"/>
  <c r="CF73" i="53"/>
  <c r="CF71" i="53"/>
  <c r="CF70" i="53"/>
  <c r="CF67" i="53"/>
  <c r="CF66" i="53"/>
  <c r="CF65" i="53"/>
  <c r="CF63" i="53"/>
  <c r="CF62" i="53"/>
  <c r="CF61" i="53"/>
  <c r="CF60" i="53"/>
  <c r="CF58" i="53"/>
  <c r="CF75" i="53" s="1"/>
  <c r="CF54" i="53"/>
  <c r="CF51" i="53"/>
  <c r="CF49" i="53"/>
  <c r="CF48" i="53"/>
  <c r="CF55" i="53" s="1"/>
  <c r="CF47" i="53"/>
  <c r="CF46" i="53"/>
  <c r="CF44" i="53"/>
  <c r="CF40" i="53"/>
  <c r="CF39" i="53"/>
  <c r="CF38" i="53"/>
  <c r="CF37" i="53"/>
  <c r="CF36" i="53"/>
  <c r="CF35" i="53"/>
  <c r="CF34" i="53"/>
  <c r="CF32" i="53"/>
  <c r="CF31" i="53"/>
  <c r="CF30" i="53"/>
  <c r="CF29" i="53"/>
  <c r="CF28" i="53"/>
  <c r="CF27" i="53"/>
  <c r="CF25" i="53"/>
  <c r="CF24" i="53"/>
  <c r="CF23" i="53"/>
  <c r="CF22" i="53"/>
  <c r="CF21" i="53"/>
  <c r="CF20" i="53"/>
  <c r="CF19" i="53"/>
  <c r="CF17" i="53"/>
  <c r="CF16" i="53"/>
  <c r="CF41" i="53" s="1"/>
  <c r="CF82" i="53" s="1"/>
  <c r="CF15" i="53"/>
  <c r="CF84" i="53" l="1"/>
  <c r="CF85" i="53" s="1"/>
  <c r="CF83" i="53"/>
  <c r="CF86" i="53" l="1"/>
  <c r="BT90" i="53" l="1"/>
  <c r="BW78" i="53"/>
  <c r="BX78" i="53" s="1"/>
  <c r="BU78" i="53"/>
  <c r="BT78" i="53"/>
  <c r="BS78" i="53"/>
  <c r="BR78" i="53"/>
  <c r="BQ78" i="53"/>
  <c r="BV78" i="53" s="1"/>
  <c r="BO80" i="53"/>
  <c r="BO78" i="53"/>
  <c r="BO81" i="53" s="1"/>
  <c r="BO74" i="53"/>
  <c r="BO73" i="53"/>
  <c r="BO71" i="53"/>
  <c r="BO70" i="53"/>
  <c r="BO67" i="53"/>
  <c r="BO66" i="53"/>
  <c r="BO65" i="53"/>
  <c r="BO63" i="53"/>
  <c r="BO62" i="53"/>
  <c r="BO61" i="53"/>
  <c r="BO60" i="53"/>
  <c r="BO58" i="53"/>
  <c r="BO75" i="53" s="1"/>
  <c r="BO54" i="53"/>
  <c r="BO51" i="53"/>
  <c r="BO49" i="53"/>
  <c r="BO48" i="53"/>
  <c r="BO47" i="53"/>
  <c r="BO46" i="53"/>
  <c r="BO44" i="53"/>
  <c r="BO55" i="53" s="1"/>
  <c r="BO40" i="53"/>
  <c r="BO39" i="53"/>
  <c r="BO38" i="53"/>
  <c r="BO37" i="53"/>
  <c r="BO36" i="53"/>
  <c r="BO35" i="53"/>
  <c r="BO34" i="53"/>
  <c r="BO32" i="53"/>
  <c r="BO31" i="53"/>
  <c r="BO30" i="53"/>
  <c r="BO29" i="53"/>
  <c r="BO28" i="53"/>
  <c r="BO27" i="53"/>
  <c r="BO25" i="53"/>
  <c r="BO24" i="53"/>
  <c r="BO23" i="53"/>
  <c r="BO22" i="53"/>
  <c r="BO21" i="53"/>
  <c r="BO20" i="53"/>
  <c r="BO19" i="53"/>
  <c r="BO17" i="53"/>
  <c r="BO16" i="53"/>
  <c r="BO15" i="53"/>
  <c r="BO41" i="53" s="1"/>
  <c r="BO82" i="53" l="1"/>
  <c r="BO83" i="53" l="1"/>
  <c r="BO86" i="53" s="1"/>
  <c r="BO84" i="53"/>
  <c r="BO85" i="53" s="1"/>
  <c r="U90" i="53" l="1"/>
  <c r="AJ90" i="53"/>
  <c r="BA90" i="53"/>
  <c r="BC90" i="53"/>
  <c r="BF78" i="53"/>
  <c r="BG78" i="53" s="1"/>
  <c r="BD78" i="53"/>
  <c r="BC78" i="53"/>
  <c r="BB78" i="53"/>
  <c r="BA78" i="53"/>
  <c r="AZ78" i="53"/>
  <c r="BE78" i="53" s="1"/>
  <c r="AO78" i="53"/>
  <c r="AP78" i="53" s="1"/>
  <c r="AM78" i="53"/>
  <c r="AL78" i="53"/>
  <c r="AK78" i="53"/>
  <c r="AJ78" i="53"/>
  <c r="AI78" i="53"/>
  <c r="AN78" i="53" s="1"/>
  <c r="X78" i="53"/>
  <c r="Y78" i="53" s="1"/>
  <c r="V78" i="53"/>
  <c r="U78" i="53"/>
  <c r="T78" i="53"/>
  <c r="S78" i="53"/>
  <c r="R78" i="53"/>
  <c r="AX80" i="53"/>
  <c r="AX78" i="53"/>
  <c r="AX81" i="53" s="1"/>
  <c r="AX74" i="53"/>
  <c r="AX73" i="53"/>
  <c r="AW71" i="53"/>
  <c r="AX71" i="53" s="1"/>
  <c r="AX70" i="53"/>
  <c r="AX67" i="53"/>
  <c r="AX66" i="53"/>
  <c r="AX65" i="53"/>
  <c r="AX63" i="53"/>
  <c r="AX62" i="53"/>
  <c r="AX61" i="53"/>
  <c r="AX60" i="53"/>
  <c r="AX58" i="53"/>
  <c r="AW54" i="53"/>
  <c r="AX54" i="53" s="1"/>
  <c r="AX51" i="53"/>
  <c r="AX49" i="53"/>
  <c r="AX48" i="53"/>
  <c r="AX47" i="53"/>
  <c r="AX46" i="53"/>
  <c r="AX44" i="53"/>
  <c r="AX55" i="53" s="1"/>
  <c r="AX40" i="53"/>
  <c r="AX39" i="53"/>
  <c r="AX38" i="53"/>
  <c r="AX37" i="53"/>
  <c r="AX36" i="53"/>
  <c r="AX35" i="53"/>
  <c r="AX34" i="53"/>
  <c r="AX32" i="53"/>
  <c r="AX31" i="53"/>
  <c r="AX30" i="53"/>
  <c r="AX29" i="53"/>
  <c r="AX28" i="53"/>
  <c r="AX27" i="53"/>
  <c r="AX25" i="53"/>
  <c r="AX24" i="53"/>
  <c r="AX23" i="53"/>
  <c r="AX22" i="53"/>
  <c r="AX21" i="53"/>
  <c r="AX20" i="53"/>
  <c r="AX19" i="53"/>
  <c r="AX17" i="53"/>
  <c r="AX41" i="53" s="1"/>
  <c r="AX16" i="53"/>
  <c r="AX15" i="53"/>
  <c r="W78" i="53" l="1"/>
  <c r="AX75" i="53"/>
  <c r="AX82" i="53" s="1"/>
  <c r="AX84" i="53" l="1"/>
  <c r="AX85" i="53" s="1"/>
  <c r="AX83" i="53"/>
  <c r="AX86" i="53" s="1"/>
  <c r="AL90" i="53" l="1"/>
  <c r="AG80" i="53"/>
  <c r="AG78" i="53"/>
  <c r="AG81" i="53" s="1"/>
  <c r="AG74" i="53"/>
  <c r="AG73" i="53"/>
  <c r="AG71" i="53"/>
  <c r="AG70" i="53"/>
  <c r="AG67" i="53"/>
  <c r="AG66" i="53"/>
  <c r="AG65" i="53"/>
  <c r="AG63" i="53"/>
  <c r="AG62" i="53"/>
  <c r="AG61" i="53"/>
  <c r="AG60" i="53"/>
  <c r="AG58" i="53"/>
  <c r="AG75" i="53" s="1"/>
  <c r="AG54" i="53"/>
  <c r="AG51" i="53"/>
  <c r="AG49" i="53"/>
  <c r="AG48" i="53"/>
  <c r="AG47" i="53"/>
  <c r="AG46" i="53"/>
  <c r="AG44" i="53"/>
  <c r="AG55" i="53" s="1"/>
  <c r="AG40" i="53"/>
  <c r="AG39" i="53"/>
  <c r="AG38" i="53"/>
  <c r="AG37" i="53"/>
  <c r="AG36" i="53"/>
  <c r="AG35" i="53"/>
  <c r="AG34" i="53"/>
  <c r="AG32" i="53"/>
  <c r="AG31" i="53"/>
  <c r="AG30" i="53"/>
  <c r="AG29" i="53"/>
  <c r="AG28" i="53"/>
  <c r="AG27" i="53"/>
  <c r="AG25" i="53"/>
  <c r="AG24" i="53"/>
  <c r="AG23" i="53"/>
  <c r="AG22" i="53"/>
  <c r="AG21" i="53"/>
  <c r="AG20" i="53"/>
  <c r="AG19" i="53"/>
  <c r="AG17" i="53"/>
  <c r="AG16" i="53"/>
  <c r="AG15" i="53"/>
  <c r="AG41" i="53" s="1"/>
  <c r="AG82" i="53" s="1"/>
  <c r="AG84" i="53" l="1"/>
  <c r="AG85" i="53" s="1"/>
  <c r="AG83" i="53"/>
  <c r="AG86" i="53" l="1"/>
  <c r="S57" i="36" l="1"/>
  <c r="T99" i="36"/>
  <c r="H103" i="55" l="1"/>
  <c r="H102" i="55"/>
  <c r="H101" i="55"/>
  <c r="H100" i="55"/>
  <c r="H99" i="55"/>
  <c r="H98" i="55"/>
  <c r="H97" i="55"/>
  <c r="H96" i="55"/>
  <c r="H95" i="55"/>
  <c r="H94" i="55"/>
  <c r="H93" i="55"/>
  <c r="H92" i="55"/>
  <c r="H91" i="55"/>
  <c r="H90" i="55"/>
  <c r="H89" i="55"/>
  <c r="H88" i="55"/>
  <c r="H87" i="55"/>
  <c r="G78" i="55"/>
  <c r="G76" i="55"/>
  <c r="G79" i="55" s="1"/>
  <c r="G72" i="55"/>
  <c r="G71" i="55"/>
  <c r="G69" i="55"/>
  <c r="G68" i="55"/>
  <c r="G65" i="55"/>
  <c r="G64" i="55"/>
  <c r="G63" i="55"/>
  <c r="G61" i="55"/>
  <c r="G60" i="55"/>
  <c r="G59" i="55"/>
  <c r="G58" i="55"/>
  <c r="G56" i="55"/>
  <c r="G73" i="55" s="1"/>
  <c r="G52" i="55"/>
  <c r="G49" i="55"/>
  <c r="G47" i="55"/>
  <c r="G46" i="55"/>
  <c r="G45" i="55"/>
  <c r="G44" i="55"/>
  <c r="G42" i="55"/>
  <c r="G53" i="55" s="1"/>
  <c r="G38" i="55"/>
  <c r="G37" i="55"/>
  <c r="G36" i="55"/>
  <c r="G35" i="55"/>
  <c r="G34" i="55"/>
  <c r="G33" i="55"/>
  <c r="G32" i="55"/>
  <c r="G30" i="55"/>
  <c r="G29" i="55"/>
  <c r="G28" i="55"/>
  <c r="G27" i="55"/>
  <c r="G26" i="55"/>
  <c r="G25" i="55"/>
  <c r="G23" i="55"/>
  <c r="G22" i="55"/>
  <c r="G21" i="55"/>
  <c r="G20" i="55"/>
  <c r="G19" i="55"/>
  <c r="G18" i="55"/>
  <c r="G17" i="55"/>
  <c r="G15" i="55"/>
  <c r="G14" i="55"/>
  <c r="G13" i="55"/>
  <c r="G39" i="55" s="1"/>
  <c r="H135" i="53"/>
  <c r="H134" i="53"/>
  <c r="H133" i="53"/>
  <c r="H132" i="53"/>
  <c r="H131" i="53"/>
  <c r="H130" i="53"/>
  <c r="H129" i="53"/>
  <c r="H128" i="53"/>
  <c r="H127" i="53"/>
  <c r="H126" i="53"/>
  <c r="H125" i="53"/>
  <c r="H124" i="53"/>
  <c r="H123" i="53"/>
  <c r="H122" i="53"/>
  <c r="H121" i="53"/>
  <c r="H120" i="53"/>
  <c r="H119" i="53"/>
  <c r="H110" i="53"/>
  <c r="H109" i="53"/>
  <c r="H108" i="53"/>
  <c r="H107" i="53"/>
  <c r="H106" i="53"/>
  <c r="H105" i="53"/>
  <c r="H104" i="53"/>
  <c r="H103" i="53"/>
  <c r="H102" i="53"/>
  <c r="H101" i="53"/>
  <c r="H100" i="53"/>
  <c r="H99" i="53"/>
  <c r="H98" i="53"/>
  <c r="H97" i="53"/>
  <c r="H96" i="53"/>
  <c r="H95" i="53"/>
  <c r="H94" i="53"/>
  <c r="DE80" i="53"/>
  <c r="DF80" i="53" s="1"/>
  <c r="DC80" i="53"/>
  <c r="DB80" i="53"/>
  <c r="DA80" i="53"/>
  <c r="CZ80" i="53"/>
  <c r="CY80" i="53"/>
  <c r="DE74" i="53"/>
  <c r="DF74" i="53" s="1"/>
  <c r="DC74" i="53"/>
  <c r="DB74" i="53"/>
  <c r="DA74" i="53"/>
  <c r="CZ74" i="53"/>
  <c r="CY74" i="53"/>
  <c r="DE73" i="53"/>
  <c r="DF73" i="53" s="1"/>
  <c r="DC73" i="53"/>
  <c r="DB73" i="53"/>
  <c r="DA73" i="53"/>
  <c r="CZ73" i="53"/>
  <c r="CY73" i="53"/>
  <c r="DE71" i="53"/>
  <c r="DF71" i="53" s="1"/>
  <c r="DC71" i="53"/>
  <c r="DB71" i="53"/>
  <c r="DA71" i="53"/>
  <c r="CZ71" i="53"/>
  <c r="CY71" i="53"/>
  <c r="DE70" i="53"/>
  <c r="DF70" i="53" s="1"/>
  <c r="DC70" i="53"/>
  <c r="DB70" i="53"/>
  <c r="DA70" i="53"/>
  <c r="CZ70" i="53"/>
  <c r="CY70" i="53"/>
  <c r="DE67" i="53"/>
  <c r="DF67" i="53" s="1"/>
  <c r="DC67" i="53"/>
  <c r="DB67" i="53"/>
  <c r="DA67" i="53"/>
  <c r="CZ67" i="53"/>
  <c r="CY67" i="53"/>
  <c r="DE66" i="53"/>
  <c r="DF66" i="53" s="1"/>
  <c r="DC66" i="53"/>
  <c r="DB66" i="53"/>
  <c r="DA66" i="53"/>
  <c r="CZ66" i="53"/>
  <c r="CY66" i="53"/>
  <c r="DE65" i="53"/>
  <c r="DF65" i="53" s="1"/>
  <c r="DC65" i="53"/>
  <c r="DB65" i="53"/>
  <c r="DA65" i="53"/>
  <c r="CZ65" i="53"/>
  <c r="CY65" i="53"/>
  <c r="DE63" i="53"/>
  <c r="DF63" i="53" s="1"/>
  <c r="DC63" i="53"/>
  <c r="DB63" i="53"/>
  <c r="DA63" i="53"/>
  <c r="CZ63" i="53"/>
  <c r="CY63" i="53"/>
  <c r="DE62" i="53"/>
  <c r="DF62" i="53" s="1"/>
  <c r="DC62" i="53"/>
  <c r="DB62" i="53"/>
  <c r="DA62" i="53"/>
  <c r="CZ62" i="53"/>
  <c r="CY62" i="53"/>
  <c r="DE61" i="53"/>
  <c r="DF61" i="53" s="1"/>
  <c r="DC61" i="53"/>
  <c r="DB61" i="53"/>
  <c r="DA61" i="53"/>
  <c r="CZ61" i="53"/>
  <c r="CY61" i="53"/>
  <c r="DE60" i="53"/>
  <c r="DF60" i="53" s="1"/>
  <c r="DC60" i="53"/>
  <c r="DB60" i="53"/>
  <c r="DA60" i="53"/>
  <c r="CZ60" i="53"/>
  <c r="CY60" i="53"/>
  <c r="DE58" i="53"/>
  <c r="DF58" i="53" s="1"/>
  <c r="DC58" i="53"/>
  <c r="DB58" i="53"/>
  <c r="DA58" i="53"/>
  <c r="CZ58" i="53"/>
  <c r="CY58" i="53"/>
  <c r="DE54" i="53"/>
  <c r="DF54" i="53" s="1"/>
  <c r="DC54" i="53"/>
  <c r="DB54" i="53"/>
  <c r="DA54" i="53"/>
  <c r="CZ54" i="53"/>
  <c r="CY54" i="53"/>
  <c r="DE51" i="53"/>
  <c r="DF51" i="53" s="1"/>
  <c r="DC51" i="53"/>
  <c r="DB51" i="53"/>
  <c r="DA51" i="53"/>
  <c r="CZ51" i="53"/>
  <c r="CY51" i="53"/>
  <c r="DD51" i="53" s="1"/>
  <c r="DE49" i="53"/>
  <c r="DF49" i="53" s="1"/>
  <c r="DC49" i="53"/>
  <c r="DB49" i="53"/>
  <c r="DA49" i="53"/>
  <c r="CZ49" i="53"/>
  <c r="CY49" i="53"/>
  <c r="DD49" i="53" s="1"/>
  <c r="DE48" i="53"/>
  <c r="DF48" i="53" s="1"/>
  <c r="DC48" i="53"/>
  <c r="DB48" i="53"/>
  <c r="DA48" i="53"/>
  <c r="CZ48" i="53"/>
  <c r="DD48" i="53" s="1"/>
  <c r="CY48" i="53"/>
  <c r="DE47" i="53"/>
  <c r="DF47" i="53" s="1"/>
  <c r="DC47" i="53"/>
  <c r="DB47" i="53"/>
  <c r="DA47" i="53"/>
  <c r="CZ47" i="53"/>
  <c r="DD47" i="53" s="1"/>
  <c r="CY47" i="53"/>
  <c r="DE46" i="53"/>
  <c r="DF46" i="53" s="1"/>
  <c r="DC46" i="53"/>
  <c r="DB46" i="53"/>
  <c r="DA46" i="53"/>
  <c r="CZ46" i="53"/>
  <c r="CY46" i="53"/>
  <c r="DD46" i="53" s="1"/>
  <c r="DE44" i="53"/>
  <c r="DF44" i="53" s="1"/>
  <c r="DC44" i="53"/>
  <c r="DB44" i="53"/>
  <c r="DA44" i="53"/>
  <c r="CZ44" i="53"/>
  <c r="CY44" i="53"/>
  <c r="DD44" i="53" s="1"/>
  <c r="DE40" i="53"/>
  <c r="DF40" i="53" s="1"/>
  <c r="DC40" i="53"/>
  <c r="DB40" i="53"/>
  <c r="DA40" i="53"/>
  <c r="CZ40" i="53"/>
  <c r="DD40" i="53" s="1"/>
  <c r="CY40" i="53"/>
  <c r="DE39" i="53"/>
  <c r="DF39" i="53" s="1"/>
  <c r="DC39" i="53"/>
  <c r="DB39" i="53"/>
  <c r="DA39" i="53"/>
  <c r="CZ39" i="53"/>
  <c r="DD39" i="53" s="1"/>
  <c r="CY39" i="53"/>
  <c r="DE38" i="53"/>
  <c r="DF38" i="53" s="1"/>
  <c r="DC38" i="53"/>
  <c r="DB38" i="53"/>
  <c r="DA38" i="53"/>
  <c r="CZ38" i="53"/>
  <c r="CY38" i="53"/>
  <c r="DD38" i="53" s="1"/>
  <c r="DE37" i="53"/>
  <c r="DF37" i="53" s="1"/>
  <c r="DC37" i="53"/>
  <c r="DB37" i="53"/>
  <c r="DA37" i="53"/>
  <c r="CZ37" i="53"/>
  <c r="CY37" i="53"/>
  <c r="DD37" i="53" s="1"/>
  <c r="DE36" i="53"/>
  <c r="DF36" i="53" s="1"/>
  <c r="DC36" i="53"/>
  <c r="DB36" i="53"/>
  <c r="DA36" i="53"/>
  <c r="CZ36" i="53"/>
  <c r="DD36" i="53" s="1"/>
  <c r="CY36" i="53"/>
  <c r="DE35" i="53"/>
  <c r="DF35" i="53" s="1"/>
  <c r="DC35" i="53"/>
  <c r="DB35" i="53"/>
  <c r="DA35" i="53"/>
  <c r="CZ35" i="53"/>
  <c r="DD35" i="53" s="1"/>
  <c r="CY35" i="53"/>
  <c r="DE34" i="53"/>
  <c r="DF34" i="53" s="1"/>
  <c r="DC34" i="53"/>
  <c r="DB34" i="53"/>
  <c r="DA34" i="53"/>
  <c r="CZ34" i="53"/>
  <c r="CY34" i="53"/>
  <c r="DD34" i="53" s="1"/>
  <c r="DE32" i="53"/>
  <c r="DF32" i="53" s="1"/>
  <c r="DC32" i="53"/>
  <c r="DB32" i="53"/>
  <c r="DA32" i="53"/>
  <c r="CZ32" i="53"/>
  <c r="CY32" i="53"/>
  <c r="DD32" i="53" s="1"/>
  <c r="DE31" i="53"/>
  <c r="DF31" i="53" s="1"/>
  <c r="DC31" i="53"/>
  <c r="DB31" i="53"/>
  <c r="DA31" i="53"/>
  <c r="CZ31" i="53"/>
  <c r="DD31" i="53" s="1"/>
  <c r="CY31" i="53"/>
  <c r="DE30" i="53"/>
  <c r="DF30" i="53" s="1"/>
  <c r="DC30" i="53"/>
  <c r="DB30" i="53"/>
  <c r="DA30" i="53"/>
  <c r="CZ30" i="53"/>
  <c r="DD30" i="53" s="1"/>
  <c r="CY30" i="53"/>
  <c r="DE29" i="53"/>
  <c r="DF29" i="53" s="1"/>
  <c r="DC29" i="53"/>
  <c r="DB29" i="53"/>
  <c r="DA29" i="53"/>
  <c r="CZ29" i="53"/>
  <c r="CY29" i="53"/>
  <c r="DD29" i="53" s="1"/>
  <c r="DE28" i="53"/>
  <c r="DF28" i="53" s="1"/>
  <c r="DC28" i="53"/>
  <c r="DB28" i="53"/>
  <c r="DA28" i="53"/>
  <c r="CZ28" i="53"/>
  <c r="CY28" i="53"/>
  <c r="DD28" i="53" s="1"/>
  <c r="DE27" i="53"/>
  <c r="DF27" i="53" s="1"/>
  <c r="DC27" i="53"/>
  <c r="DB27" i="53"/>
  <c r="DA27" i="53"/>
  <c r="CZ27" i="53"/>
  <c r="DD27" i="53" s="1"/>
  <c r="CY27" i="53"/>
  <c r="DE25" i="53"/>
  <c r="DF25" i="53" s="1"/>
  <c r="DC25" i="53"/>
  <c r="DB25" i="53"/>
  <c r="DA25" i="53"/>
  <c r="CZ25" i="53"/>
  <c r="DD25" i="53" s="1"/>
  <c r="CY25" i="53"/>
  <c r="DE24" i="53"/>
  <c r="DF24" i="53" s="1"/>
  <c r="DC24" i="53"/>
  <c r="DB24" i="53"/>
  <c r="DA24" i="53"/>
  <c r="CZ24" i="53"/>
  <c r="CY24" i="53"/>
  <c r="DD24" i="53" s="1"/>
  <c r="DE23" i="53"/>
  <c r="DF23" i="53" s="1"/>
  <c r="DC23" i="53"/>
  <c r="DB23" i="53"/>
  <c r="DA23" i="53"/>
  <c r="CZ23" i="53"/>
  <c r="CY23" i="53"/>
  <c r="DD23" i="53" s="1"/>
  <c r="DE22" i="53"/>
  <c r="DF22" i="53" s="1"/>
  <c r="DC22" i="53"/>
  <c r="DB22" i="53"/>
  <c r="DA22" i="53"/>
  <c r="CZ22" i="53"/>
  <c r="DD22" i="53" s="1"/>
  <c r="CY22" i="53"/>
  <c r="DE21" i="53"/>
  <c r="DF21" i="53" s="1"/>
  <c r="DC21" i="53"/>
  <c r="DB21" i="53"/>
  <c r="DA21" i="53"/>
  <c r="CZ21" i="53"/>
  <c r="DD21" i="53" s="1"/>
  <c r="CY21" i="53"/>
  <c r="DE20" i="53"/>
  <c r="DF20" i="53" s="1"/>
  <c r="DC20" i="53"/>
  <c r="DB20" i="53"/>
  <c r="DA20" i="53"/>
  <c r="CZ20" i="53"/>
  <c r="CY20" i="53"/>
  <c r="DD20" i="53" s="1"/>
  <c r="DE19" i="53"/>
  <c r="DF19" i="53" s="1"/>
  <c r="DC19" i="53"/>
  <c r="DB19" i="53"/>
  <c r="DA19" i="53"/>
  <c r="CZ19" i="53"/>
  <c r="CY19" i="53"/>
  <c r="DD19" i="53" s="1"/>
  <c r="DE17" i="53"/>
  <c r="DF17" i="53" s="1"/>
  <c r="DC17" i="53"/>
  <c r="DB17" i="53"/>
  <c r="DA17" i="53"/>
  <c r="CZ17" i="53"/>
  <c r="DD17" i="53" s="1"/>
  <c r="CY17" i="53"/>
  <c r="DE16" i="53"/>
  <c r="DF16" i="53" s="1"/>
  <c r="DC16" i="53"/>
  <c r="DB16" i="53"/>
  <c r="DA16" i="53"/>
  <c r="CZ16" i="53"/>
  <c r="DD16" i="53" s="1"/>
  <c r="CY16" i="53"/>
  <c r="DE15" i="53"/>
  <c r="DF15" i="53" s="1"/>
  <c r="DC15" i="53"/>
  <c r="DB15" i="53"/>
  <c r="DA15" i="53"/>
  <c r="CZ15" i="53"/>
  <c r="CY15" i="53"/>
  <c r="DD15" i="53" s="1"/>
  <c r="CN80" i="53"/>
  <c r="CO80" i="53" s="1"/>
  <c r="CL80" i="53"/>
  <c r="CK80" i="53"/>
  <c r="CJ80" i="53"/>
  <c r="CI80" i="53"/>
  <c r="CH80" i="53"/>
  <c r="CO74" i="53"/>
  <c r="CN74" i="53"/>
  <c r="CL74" i="53"/>
  <c r="CK74" i="53"/>
  <c r="CJ74" i="53"/>
  <c r="CI74" i="53"/>
  <c r="CH74" i="53"/>
  <c r="CN73" i="53"/>
  <c r="CO73" i="53" s="1"/>
  <c r="CL73" i="53"/>
  <c r="CK73" i="53"/>
  <c r="CJ73" i="53"/>
  <c r="CI73" i="53"/>
  <c r="CH73" i="53"/>
  <c r="CN71" i="53"/>
  <c r="CO71" i="53" s="1"/>
  <c r="CL71" i="53"/>
  <c r="CK71" i="53"/>
  <c r="CJ71" i="53"/>
  <c r="CI71" i="53"/>
  <c r="CH71" i="53"/>
  <c r="CM71" i="53" s="1"/>
  <c r="CN70" i="53"/>
  <c r="CO70" i="53" s="1"/>
  <c r="CL70" i="53"/>
  <c r="CK70" i="53"/>
  <c r="CJ70" i="53"/>
  <c r="CI70" i="53"/>
  <c r="CH70" i="53"/>
  <c r="CO67" i="53"/>
  <c r="CN67" i="53"/>
  <c r="CL67" i="53"/>
  <c r="CK67" i="53"/>
  <c r="CJ67" i="53"/>
  <c r="CI67" i="53"/>
  <c r="CH67" i="53"/>
  <c r="CN66" i="53"/>
  <c r="CO66" i="53" s="1"/>
  <c r="CL66" i="53"/>
  <c r="CK66" i="53"/>
  <c r="CJ66" i="53"/>
  <c r="CI66" i="53"/>
  <c r="CH66" i="53"/>
  <c r="CN65" i="53"/>
  <c r="CO65" i="53" s="1"/>
  <c r="CL65" i="53"/>
  <c r="CK65" i="53"/>
  <c r="CJ65" i="53"/>
  <c r="CI65" i="53"/>
  <c r="CH65" i="53"/>
  <c r="CN63" i="53"/>
  <c r="CO63" i="53" s="1"/>
  <c r="CL63" i="53"/>
  <c r="CK63" i="53"/>
  <c r="CJ63" i="53"/>
  <c r="CI63" i="53"/>
  <c r="CH63" i="53"/>
  <c r="CN62" i="53"/>
  <c r="CO62" i="53" s="1"/>
  <c r="CL62" i="53"/>
  <c r="CK62" i="53"/>
  <c r="CJ62" i="53"/>
  <c r="CI62" i="53"/>
  <c r="CH62" i="53"/>
  <c r="CN61" i="53"/>
  <c r="CO61" i="53" s="1"/>
  <c r="CL61" i="53"/>
  <c r="CK61" i="53"/>
  <c r="CJ61" i="53"/>
  <c r="CI61" i="53"/>
  <c r="CH61" i="53"/>
  <c r="CN60" i="53"/>
  <c r="CO60" i="53" s="1"/>
  <c r="CL60" i="53"/>
  <c r="CK60" i="53"/>
  <c r="CJ60" i="53"/>
  <c r="CI60" i="53"/>
  <c r="CH60" i="53"/>
  <c r="CN58" i="53"/>
  <c r="CO58" i="53" s="1"/>
  <c r="CL58" i="53"/>
  <c r="CK58" i="53"/>
  <c r="CJ58" i="53"/>
  <c r="CI58" i="53"/>
  <c r="CH58" i="53"/>
  <c r="CN54" i="53"/>
  <c r="CO54" i="53" s="1"/>
  <c r="CL54" i="53"/>
  <c r="CK54" i="53"/>
  <c r="CJ54" i="53"/>
  <c r="CI54" i="53"/>
  <c r="CH54" i="53"/>
  <c r="CN51" i="53"/>
  <c r="CO51" i="53" s="1"/>
  <c r="CL51" i="53"/>
  <c r="CK51" i="53"/>
  <c r="CJ51" i="53"/>
  <c r="CI51" i="53"/>
  <c r="CH51" i="53"/>
  <c r="CN49" i="53"/>
  <c r="CO49" i="53" s="1"/>
  <c r="CL49" i="53"/>
  <c r="CK49" i="53"/>
  <c r="CJ49" i="53"/>
  <c r="CI49" i="53"/>
  <c r="CH49" i="53"/>
  <c r="CN48" i="53"/>
  <c r="CO48" i="53" s="1"/>
  <c r="CL48" i="53"/>
  <c r="CK48" i="53"/>
  <c r="CJ48" i="53"/>
  <c r="CI48" i="53"/>
  <c r="CH48" i="53"/>
  <c r="CN47" i="53"/>
  <c r="CO47" i="53" s="1"/>
  <c r="CL47" i="53"/>
  <c r="CK47" i="53"/>
  <c r="CJ47" i="53"/>
  <c r="CI47" i="53"/>
  <c r="CH47" i="53"/>
  <c r="CN46" i="53"/>
  <c r="CO46" i="53" s="1"/>
  <c r="CL46" i="53"/>
  <c r="CK46" i="53"/>
  <c r="CJ46" i="53"/>
  <c r="CI46" i="53"/>
  <c r="CH46" i="53"/>
  <c r="CN44" i="53"/>
  <c r="CO44" i="53" s="1"/>
  <c r="CL44" i="53"/>
  <c r="CK44" i="53"/>
  <c r="CJ44" i="53"/>
  <c r="CI44" i="53"/>
  <c r="CH44" i="53"/>
  <c r="CN40" i="53"/>
  <c r="CO40" i="53" s="1"/>
  <c r="CL40" i="53"/>
  <c r="CK40" i="53"/>
  <c r="CJ40" i="53"/>
  <c r="CI40" i="53"/>
  <c r="CH40" i="53"/>
  <c r="CN39" i="53"/>
  <c r="CO39" i="53" s="1"/>
  <c r="CL39" i="53"/>
  <c r="CK39" i="53"/>
  <c r="CJ39" i="53"/>
  <c r="CI39" i="53"/>
  <c r="CH39" i="53"/>
  <c r="CN38" i="53"/>
  <c r="CO38" i="53" s="1"/>
  <c r="CL38" i="53"/>
  <c r="CK38" i="53"/>
  <c r="CJ38" i="53"/>
  <c r="CI38" i="53"/>
  <c r="CH38" i="53"/>
  <c r="CN37" i="53"/>
  <c r="CO37" i="53" s="1"/>
  <c r="CL37" i="53"/>
  <c r="CK37" i="53"/>
  <c r="CJ37" i="53"/>
  <c r="CI37" i="53"/>
  <c r="CH37" i="53"/>
  <c r="CN36" i="53"/>
  <c r="CO36" i="53" s="1"/>
  <c r="CL36" i="53"/>
  <c r="CK36" i="53"/>
  <c r="CJ36" i="53"/>
  <c r="CI36" i="53"/>
  <c r="CH36" i="53"/>
  <c r="CN35" i="53"/>
  <c r="CO35" i="53" s="1"/>
  <c r="CL35" i="53"/>
  <c r="CK35" i="53"/>
  <c r="CJ35" i="53"/>
  <c r="CI35" i="53"/>
  <c r="CH35" i="53"/>
  <c r="CN34" i="53"/>
  <c r="CO34" i="53" s="1"/>
  <c r="CL34" i="53"/>
  <c r="CK34" i="53"/>
  <c r="CJ34" i="53"/>
  <c r="CI34" i="53"/>
  <c r="CH34" i="53"/>
  <c r="CN32" i="53"/>
  <c r="CO32" i="53" s="1"/>
  <c r="CL32" i="53"/>
  <c r="CK32" i="53"/>
  <c r="CJ32" i="53"/>
  <c r="CI32" i="53"/>
  <c r="CH32" i="53"/>
  <c r="CN31" i="53"/>
  <c r="CO31" i="53" s="1"/>
  <c r="CL31" i="53"/>
  <c r="CK31" i="53"/>
  <c r="CJ31" i="53"/>
  <c r="CI31" i="53"/>
  <c r="CH31" i="53"/>
  <c r="CN30" i="53"/>
  <c r="CO30" i="53" s="1"/>
  <c r="CL30" i="53"/>
  <c r="CK30" i="53"/>
  <c r="CJ30" i="53"/>
  <c r="CI30" i="53"/>
  <c r="CH30" i="53"/>
  <c r="CN29" i="53"/>
  <c r="CO29" i="53" s="1"/>
  <c r="CL29" i="53"/>
  <c r="CK29" i="53"/>
  <c r="CJ29" i="53"/>
  <c r="CH29" i="53"/>
  <c r="CN28" i="53"/>
  <c r="CO28" i="53" s="1"/>
  <c r="CL28" i="53"/>
  <c r="CK28" i="53"/>
  <c r="CJ28" i="53"/>
  <c r="CH28" i="53"/>
  <c r="CN27" i="53"/>
  <c r="CO27" i="53" s="1"/>
  <c r="CL27" i="53"/>
  <c r="CK27" i="53"/>
  <c r="CJ27" i="53"/>
  <c r="CH27" i="53"/>
  <c r="CN25" i="53"/>
  <c r="CO25" i="53" s="1"/>
  <c r="CL25" i="53"/>
  <c r="CK25" i="53"/>
  <c r="CJ25" i="53"/>
  <c r="CH25" i="53"/>
  <c r="CN24" i="53"/>
  <c r="CO24" i="53" s="1"/>
  <c r="CL24" i="53"/>
  <c r="CK24" i="53"/>
  <c r="CJ24" i="53"/>
  <c r="CH24" i="53"/>
  <c r="CN23" i="53"/>
  <c r="CO23" i="53" s="1"/>
  <c r="CL23" i="53"/>
  <c r="CK23" i="53"/>
  <c r="CJ23" i="53"/>
  <c r="CM23" i="53"/>
  <c r="CH23" i="53"/>
  <c r="CN22" i="53"/>
  <c r="CO22" i="53" s="1"/>
  <c r="CL22" i="53"/>
  <c r="CK22" i="53"/>
  <c r="CJ22" i="53"/>
  <c r="CM22" i="53"/>
  <c r="CH22" i="53"/>
  <c r="CN21" i="53"/>
  <c r="CO21" i="53" s="1"/>
  <c r="CL21" i="53"/>
  <c r="CK21" i="53"/>
  <c r="CJ21" i="53"/>
  <c r="CH21" i="53"/>
  <c r="CM21" i="53" s="1"/>
  <c r="CN20" i="53"/>
  <c r="CO20" i="53" s="1"/>
  <c r="CL20" i="53"/>
  <c r="CK20" i="53"/>
  <c r="CJ20" i="53"/>
  <c r="CI20" i="53"/>
  <c r="CH20" i="53"/>
  <c r="CM20" i="53" s="1"/>
  <c r="CN19" i="53"/>
  <c r="CO19" i="53" s="1"/>
  <c r="CL19" i="53"/>
  <c r="CK19" i="53"/>
  <c r="CJ19" i="53"/>
  <c r="CI19" i="53"/>
  <c r="CM19" i="53" s="1"/>
  <c r="CH19" i="53"/>
  <c r="CN17" i="53"/>
  <c r="CO17" i="53" s="1"/>
  <c r="CL17" i="53"/>
  <c r="CK17" i="53"/>
  <c r="CJ17" i="53"/>
  <c r="CI17" i="53"/>
  <c r="CM17" i="53" s="1"/>
  <c r="CH17" i="53"/>
  <c r="CN16" i="53"/>
  <c r="CO16" i="53" s="1"/>
  <c r="CL16" i="53"/>
  <c r="CK16" i="53"/>
  <c r="CJ16" i="53"/>
  <c r="CI16" i="53"/>
  <c r="CH16" i="53"/>
  <c r="CM16" i="53" s="1"/>
  <c r="CN15" i="53"/>
  <c r="CO15" i="53" s="1"/>
  <c r="CL15" i="53"/>
  <c r="CK15" i="53"/>
  <c r="CJ15" i="53"/>
  <c r="CI15" i="53"/>
  <c r="CH15" i="53"/>
  <c r="CM15" i="53" s="1"/>
  <c r="BX80" i="53"/>
  <c r="BW80" i="53"/>
  <c r="BU80" i="53"/>
  <c r="BT80" i="53"/>
  <c r="BS80" i="53"/>
  <c r="BR80" i="53"/>
  <c r="BQ80" i="53"/>
  <c r="BW74" i="53"/>
  <c r="BX74" i="53" s="1"/>
  <c r="BU74" i="53"/>
  <c r="BT74" i="53"/>
  <c r="BS74" i="53"/>
  <c r="BR74" i="53"/>
  <c r="BQ74" i="53"/>
  <c r="BW73" i="53"/>
  <c r="BX73" i="53" s="1"/>
  <c r="BU73" i="53"/>
  <c r="BT73" i="53"/>
  <c r="BS73" i="53"/>
  <c r="BR73" i="53"/>
  <c r="BQ73" i="53"/>
  <c r="BV73" i="53" s="1"/>
  <c r="BW71" i="53"/>
  <c r="BX71" i="53" s="1"/>
  <c r="BU71" i="53"/>
  <c r="BT71" i="53"/>
  <c r="BS71" i="53"/>
  <c r="BR71" i="53"/>
  <c r="BQ71" i="53"/>
  <c r="BW70" i="53"/>
  <c r="BX70" i="53" s="1"/>
  <c r="BU70" i="53"/>
  <c r="BT70" i="53"/>
  <c r="BS70" i="53"/>
  <c r="BR70" i="53"/>
  <c r="BQ70" i="53"/>
  <c r="BW67" i="53"/>
  <c r="BX67" i="53" s="1"/>
  <c r="BU67" i="53"/>
  <c r="BT67" i="53"/>
  <c r="BS67" i="53"/>
  <c r="BR67" i="53"/>
  <c r="BQ67" i="53"/>
  <c r="BW66" i="53"/>
  <c r="BX66" i="53" s="1"/>
  <c r="BU66" i="53"/>
  <c r="BT66" i="53"/>
  <c r="BS66" i="53"/>
  <c r="BR66" i="53"/>
  <c r="BQ66" i="53"/>
  <c r="BW65" i="53"/>
  <c r="BX65" i="53" s="1"/>
  <c r="BU65" i="53"/>
  <c r="BT65" i="53"/>
  <c r="BS65" i="53"/>
  <c r="BR65" i="53"/>
  <c r="BQ65" i="53"/>
  <c r="BW63" i="53"/>
  <c r="BX63" i="53" s="1"/>
  <c r="BU63" i="53"/>
  <c r="BT63" i="53"/>
  <c r="BS63" i="53"/>
  <c r="BR63" i="53"/>
  <c r="BQ63" i="53"/>
  <c r="BW62" i="53"/>
  <c r="BX62" i="53" s="1"/>
  <c r="BU62" i="53"/>
  <c r="BT62" i="53"/>
  <c r="BS62" i="53"/>
  <c r="BR62" i="53"/>
  <c r="BQ62" i="53"/>
  <c r="BW61" i="53"/>
  <c r="BX61" i="53" s="1"/>
  <c r="BU61" i="53"/>
  <c r="BT61" i="53"/>
  <c r="BS61" i="53"/>
  <c r="BR61" i="53"/>
  <c r="BQ61" i="53"/>
  <c r="BW60" i="53"/>
  <c r="BX60" i="53" s="1"/>
  <c r="BU60" i="53"/>
  <c r="BT60" i="53"/>
  <c r="BS60" i="53"/>
  <c r="BR60" i="53"/>
  <c r="BQ60" i="53"/>
  <c r="BW58" i="53"/>
  <c r="BX58" i="53" s="1"/>
  <c r="BU58" i="53"/>
  <c r="BT58" i="53"/>
  <c r="BS58" i="53"/>
  <c r="BR58" i="53"/>
  <c r="BQ58" i="53"/>
  <c r="BW54" i="53"/>
  <c r="BX54" i="53" s="1"/>
  <c r="BU54" i="53"/>
  <c r="BT54" i="53"/>
  <c r="BS54" i="53"/>
  <c r="BR54" i="53"/>
  <c r="BQ54" i="53"/>
  <c r="BW51" i="53"/>
  <c r="BX51" i="53" s="1"/>
  <c r="BU51" i="53"/>
  <c r="BT51" i="53"/>
  <c r="BS51" i="53"/>
  <c r="BR51" i="53"/>
  <c r="BQ51" i="53"/>
  <c r="BW49" i="53"/>
  <c r="BX49" i="53" s="1"/>
  <c r="BU49" i="53"/>
  <c r="BT49" i="53"/>
  <c r="BS49" i="53"/>
  <c r="BR49" i="53"/>
  <c r="BQ49" i="53"/>
  <c r="BW48" i="53"/>
  <c r="BX48" i="53" s="1"/>
  <c r="BU48" i="53"/>
  <c r="BT48" i="53"/>
  <c r="BS48" i="53"/>
  <c r="BR48" i="53"/>
  <c r="BQ48" i="53"/>
  <c r="BW47" i="53"/>
  <c r="BX47" i="53" s="1"/>
  <c r="BU47" i="53"/>
  <c r="BT47" i="53"/>
  <c r="BS47" i="53"/>
  <c r="BR47" i="53"/>
  <c r="BQ47" i="53"/>
  <c r="BW46" i="53"/>
  <c r="BX46" i="53" s="1"/>
  <c r="BU46" i="53"/>
  <c r="BT46" i="53"/>
  <c r="BS46" i="53"/>
  <c r="BR46" i="53"/>
  <c r="BQ46" i="53"/>
  <c r="BW44" i="53"/>
  <c r="BX44" i="53" s="1"/>
  <c r="BU44" i="53"/>
  <c r="BT44" i="53"/>
  <c r="BS44" i="53"/>
  <c r="BR44" i="53"/>
  <c r="BQ44" i="53"/>
  <c r="BW40" i="53"/>
  <c r="BX40" i="53" s="1"/>
  <c r="BU40" i="53"/>
  <c r="BT40" i="53"/>
  <c r="BS40" i="53"/>
  <c r="BR40" i="53"/>
  <c r="BQ40" i="53"/>
  <c r="BW39" i="53"/>
  <c r="BX39" i="53" s="1"/>
  <c r="BU39" i="53"/>
  <c r="BT39" i="53"/>
  <c r="BS39" i="53"/>
  <c r="BR39" i="53"/>
  <c r="BQ39" i="53"/>
  <c r="BW38" i="53"/>
  <c r="BX38" i="53" s="1"/>
  <c r="BU38" i="53"/>
  <c r="BT38" i="53"/>
  <c r="BS38" i="53"/>
  <c r="BR38" i="53"/>
  <c r="BQ38" i="53"/>
  <c r="BW37" i="53"/>
  <c r="BX37" i="53" s="1"/>
  <c r="BU37" i="53"/>
  <c r="BT37" i="53"/>
  <c r="BS37" i="53"/>
  <c r="BR37" i="53"/>
  <c r="BQ37" i="53"/>
  <c r="BW36" i="53"/>
  <c r="BX36" i="53" s="1"/>
  <c r="BU36" i="53"/>
  <c r="BT36" i="53"/>
  <c r="BS36" i="53"/>
  <c r="BR36" i="53"/>
  <c r="BQ36" i="53"/>
  <c r="BW35" i="53"/>
  <c r="BX35" i="53" s="1"/>
  <c r="BU35" i="53"/>
  <c r="BT35" i="53"/>
  <c r="BS35" i="53"/>
  <c r="BR35" i="53"/>
  <c r="BQ35" i="53"/>
  <c r="BW34" i="53"/>
  <c r="BX34" i="53" s="1"/>
  <c r="BU34" i="53"/>
  <c r="BT34" i="53"/>
  <c r="BS34" i="53"/>
  <c r="BR34" i="53"/>
  <c r="BQ34" i="53"/>
  <c r="BW32" i="53"/>
  <c r="BX32" i="53" s="1"/>
  <c r="BU32" i="53"/>
  <c r="BT32" i="53"/>
  <c r="BS32" i="53"/>
  <c r="BR32" i="53"/>
  <c r="BQ32" i="53"/>
  <c r="BW31" i="53"/>
  <c r="BX31" i="53" s="1"/>
  <c r="BU31" i="53"/>
  <c r="BT31" i="53"/>
  <c r="BS31" i="53"/>
  <c r="BR31" i="53"/>
  <c r="BQ31" i="53"/>
  <c r="BW30" i="53"/>
  <c r="BX30" i="53" s="1"/>
  <c r="BU30" i="53"/>
  <c r="BT30" i="53"/>
  <c r="BS30" i="53"/>
  <c r="BR30" i="53"/>
  <c r="BQ30" i="53"/>
  <c r="BW29" i="53"/>
  <c r="BX29" i="53" s="1"/>
  <c r="BU29" i="53"/>
  <c r="BT29" i="53"/>
  <c r="BS29" i="53"/>
  <c r="BR29" i="53"/>
  <c r="BQ29" i="53"/>
  <c r="BW28" i="53"/>
  <c r="BX28" i="53" s="1"/>
  <c r="BU28" i="53"/>
  <c r="BT28" i="53"/>
  <c r="BS28" i="53"/>
  <c r="BR28" i="53"/>
  <c r="BQ28" i="53"/>
  <c r="BW27" i="53"/>
  <c r="BX27" i="53" s="1"/>
  <c r="BU27" i="53"/>
  <c r="BT27" i="53"/>
  <c r="BS27" i="53"/>
  <c r="BR27" i="53"/>
  <c r="BQ27" i="53"/>
  <c r="BW25" i="53"/>
  <c r="BX25" i="53" s="1"/>
  <c r="BU25" i="53"/>
  <c r="BT25" i="53"/>
  <c r="BS25" i="53"/>
  <c r="BR25" i="53"/>
  <c r="BQ25" i="53"/>
  <c r="BW24" i="53"/>
  <c r="BX24" i="53" s="1"/>
  <c r="BU24" i="53"/>
  <c r="BT24" i="53"/>
  <c r="BS24" i="53"/>
  <c r="BR24" i="53"/>
  <c r="BQ24" i="53"/>
  <c r="BW23" i="53"/>
  <c r="BX23" i="53" s="1"/>
  <c r="BU23" i="53"/>
  <c r="BT23" i="53"/>
  <c r="BS23" i="53"/>
  <c r="BR23" i="53"/>
  <c r="BQ23" i="53"/>
  <c r="BW22" i="53"/>
  <c r="BX22" i="53" s="1"/>
  <c r="BU22" i="53"/>
  <c r="BT22" i="53"/>
  <c r="BS22" i="53"/>
  <c r="BR22" i="53"/>
  <c r="BQ22" i="53"/>
  <c r="BW21" i="53"/>
  <c r="BX21" i="53" s="1"/>
  <c r="BU21" i="53"/>
  <c r="BT21" i="53"/>
  <c r="BS21" i="53"/>
  <c r="BR21" i="53"/>
  <c r="BQ21" i="53"/>
  <c r="BW20" i="53"/>
  <c r="BX20" i="53" s="1"/>
  <c r="BU20" i="53"/>
  <c r="BT20" i="53"/>
  <c r="BS20" i="53"/>
  <c r="BR20" i="53"/>
  <c r="BQ20" i="53"/>
  <c r="BW19" i="53"/>
  <c r="BX19" i="53" s="1"/>
  <c r="BU19" i="53"/>
  <c r="BT19" i="53"/>
  <c r="BS19" i="53"/>
  <c r="BR19" i="53"/>
  <c r="BQ19" i="53"/>
  <c r="BW17" i="53"/>
  <c r="BX17" i="53" s="1"/>
  <c r="BU17" i="53"/>
  <c r="BT17" i="53"/>
  <c r="BS17" i="53"/>
  <c r="BR17" i="53"/>
  <c r="BQ17" i="53"/>
  <c r="BW16" i="53"/>
  <c r="BX16" i="53" s="1"/>
  <c r="BU16" i="53"/>
  <c r="BT16" i="53"/>
  <c r="BS16" i="53"/>
  <c r="BR16" i="53"/>
  <c r="BQ16" i="53"/>
  <c r="BW15" i="53"/>
  <c r="BX15" i="53" s="1"/>
  <c r="BU15" i="53"/>
  <c r="BT15" i="53"/>
  <c r="BS15" i="53"/>
  <c r="BR15" i="53"/>
  <c r="BQ15" i="53"/>
  <c r="BG80" i="53"/>
  <c r="BF80" i="53"/>
  <c r="BD80" i="53"/>
  <c r="BC80" i="53"/>
  <c r="BB80" i="53"/>
  <c r="BA80" i="53"/>
  <c r="AZ80" i="53"/>
  <c r="BF74" i="53"/>
  <c r="BG74" i="53" s="1"/>
  <c r="BD74" i="53"/>
  <c r="BC74" i="53"/>
  <c r="BB74" i="53"/>
  <c r="BA74" i="53"/>
  <c r="AZ74" i="53"/>
  <c r="BG73" i="53"/>
  <c r="BF73" i="53"/>
  <c r="BD73" i="53"/>
  <c r="BC73" i="53"/>
  <c r="BB73" i="53"/>
  <c r="BA73" i="53"/>
  <c r="AZ73" i="53"/>
  <c r="BE73" i="53" s="1"/>
  <c r="BF71" i="53"/>
  <c r="BG71" i="53" s="1"/>
  <c r="BD71" i="53"/>
  <c r="BC71" i="53"/>
  <c r="BB71" i="53"/>
  <c r="BA71" i="53"/>
  <c r="AZ71" i="53"/>
  <c r="BF70" i="53"/>
  <c r="BG70" i="53" s="1"/>
  <c r="BD70" i="53"/>
  <c r="BC70" i="53"/>
  <c r="BB70" i="53"/>
  <c r="BA70" i="53"/>
  <c r="AZ70" i="53"/>
  <c r="BF67" i="53"/>
  <c r="BG67" i="53" s="1"/>
  <c r="BD67" i="53"/>
  <c r="BC67" i="53"/>
  <c r="BB67" i="53"/>
  <c r="BA67" i="53"/>
  <c r="AZ67" i="53"/>
  <c r="BF66" i="53"/>
  <c r="BG66" i="53" s="1"/>
  <c r="BD66" i="53"/>
  <c r="BC66" i="53"/>
  <c r="BB66" i="53"/>
  <c r="BA66" i="53"/>
  <c r="AZ66" i="53"/>
  <c r="BF65" i="53"/>
  <c r="BG65" i="53" s="1"/>
  <c r="BD65" i="53"/>
  <c r="BC65" i="53"/>
  <c r="BB65" i="53"/>
  <c r="BA65" i="53"/>
  <c r="AZ65" i="53"/>
  <c r="BF63" i="53"/>
  <c r="BG63" i="53" s="1"/>
  <c r="BD63" i="53"/>
  <c r="BC63" i="53"/>
  <c r="BB63" i="53"/>
  <c r="BA63" i="53"/>
  <c r="AZ63" i="53"/>
  <c r="BF62" i="53"/>
  <c r="BG62" i="53" s="1"/>
  <c r="BD62" i="53"/>
  <c r="BC62" i="53"/>
  <c r="BB62" i="53"/>
  <c r="BA62" i="53"/>
  <c r="AZ62" i="53"/>
  <c r="BF61" i="53"/>
  <c r="BG61" i="53" s="1"/>
  <c r="BD61" i="53"/>
  <c r="BC61" i="53"/>
  <c r="BB61" i="53"/>
  <c r="BA61" i="53"/>
  <c r="AZ61" i="53"/>
  <c r="BF60" i="53"/>
  <c r="BG60" i="53" s="1"/>
  <c r="BD60" i="53"/>
  <c r="BC60" i="53"/>
  <c r="BB60" i="53"/>
  <c r="BA60" i="53"/>
  <c r="AZ60" i="53"/>
  <c r="BF58" i="53"/>
  <c r="BG58" i="53" s="1"/>
  <c r="BD58" i="53"/>
  <c r="BC58" i="53"/>
  <c r="BB58" i="53"/>
  <c r="BA58" i="53"/>
  <c r="AZ58" i="53"/>
  <c r="BF54" i="53"/>
  <c r="BG54" i="53" s="1"/>
  <c r="BD54" i="53"/>
  <c r="BC54" i="53"/>
  <c r="BB54" i="53"/>
  <c r="BA54" i="53"/>
  <c r="AZ54" i="53"/>
  <c r="BF51" i="53"/>
  <c r="BG51" i="53" s="1"/>
  <c r="BD51" i="53"/>
  <c r="BC51" i="53"/>
  <c r="BB51" i="53"/>
  <c r="BA51" i="53"/>
  <c r="AZ51" i="53"/>
  <c r="BF49" i="53"/>
  <c r="BG49" i="53" s="1"/>
  <c r="BD49" i="53"/>
  <c r="BC49" i="53"/>
  <c r="BB49" i="53"/>
  <c r="BA49" i="53"/>
  <c r="AZ49" i="53"/>
  <c r="BF48" i="53"/>
  <c r="BG48" i="53" s="1"/>
  <c r="BD48" i="53"/>
  <c r="BC48" i="53"/>
  <c r="BB48" i="53"/>
  <c r="BA48" i="53"/>
  <c r="AZ48" i="53"/>
  <c r="BF47" i="53"/>
  <c r="BG47" i="53" s="1"/>
  <c r="BD47" i="53"/>
  <c r="BC47" i="53"/>
  <c r="BB47" i="53"/>
  <c r="BA47" i="53"/>
  <c r="AZ47" i="53"/>
  <c r="BF46" i="53"/>
  <c r="BG46" i="53" s="1"/>
  <c r="BD46" i="53"/>
  <c r="BC46" i="53"/>
  <c r="BB46" i="53"/>
  <c r="BA46" i="53"/>
  <c r="AZ46" i="53"/>
  <c r="BF44" i="53"/>
  <c r="BG44" i="53" s="1"/>
  <c r="BD44" i="53"/>
  <c r="BC44" i="53"/>
  <c r="BB44" i="53"/>
  <c r="BA44" i="53"/>
  <c r="AZ44" i="53"/>
  <c r="BF40" i="53"/>
  <c r="BG40" i="53" s="1"/>
  <c r="BD40" i="53"/>
  <c r="BC40" i="53"/>
  <c r="BB40" i="53"/>
  <c r="BA40" i="53"/>
  <c r="AZ40" i="53"/>
  <c r="BF39" i="53"/>
  <c r="BG39" i="53" s="1"/>
  <c r="BD39" i="53"/>
  <c r="BC39" i="53"/>
  <c r="BB39" i="53"/>
  <c r="BA39" i="53"/>
  <c r="AZ39" i="53"/>
  <c r="BF38" i="53"/>
  <c r="BG38" i="53" s="1"/>
  <c r="BD38" i="53"/>
  <c r="BC38" i="53"/>
  <c r="BB38" i="53"/>
  <c r="BA38" i="53"/>
  <c r="AZ38" i="53"/>
  <c r="BF37" i="53"/>
  <c r="BG37" i="53" s="1"/>
  <c r="BD37" i="53"/>
  <c r="BC37" i="53"/>
  <c r="BB37" i="53"/>
  <c r="BA37" i="53"/>
  <c r="AZ37" i="53"/>
  <c r="BF36" i="53"/>
  <c r="BG36" i="53" s="1"/>
  <c r="BD36" i="53"/>
  <c r="BC36" i="53"/>
  <c r="BB36" i="53"/>
  <c r="BA36" i="53"/>
  <c r="AZ36" i="53"/>
  <c r="BF35" i="53"/>
  <c r="BG35" i="53" s="1"/>
  <c r="BD35" i="53"/>
  <c r="BC35" i="53"/>
  <c r="BB35" i="53"/>
  <c r="BA35" i="53"/>
  <c r="AZ35" i="53"/>
  <c r="BF34" i="53"/>
  <c r="BG34" i="53" s="1"/>
  <c r="BD34" i="53"/>
  <c r="BC34" i="53"/>
  <c r="BB34" i="53"/>
  <c r="BA34" i="53"/>
  <c r="AZ34" i="53"/>
  <c r="BF32" i="53"/>
  <c r="BG32" i="53" s="1"/>
  <c r="BD32" i="53"/>
  <c r="BC32" i="53"/>
  <c r="BB32" i="53"/>
  <c r="BA32" i="53"/>
  <c r="AZ32" i="53"/>
  <c r="BF31" i="53"/>
  <c r="BG31" i="53" s="1"/>
  <c r="BD31" i="53"/>
  <c r="BC31" i="53"/>
  <c r="BB31" i="53"/>
  <c r="BA31" i="53"/>
  <c r="AZ31" i="53"/>
  <c r="BF30" i="53"/>
  <c r="BG30" i="53" s="1"/>
  <c r="BD30" i="53"/>
  <c r="BC30" i="53"/>
  <c r="BB30" i="53"/>
  <c r="BA30" i="53"/>
  <c r="AZ30" i="53"/>
  <c r="BF29" i="53"/>
  <c r="BG29" i="53" s="1"/>
  <c r="BD29" i="53"/>
  <c r="BC29" i="53"/>
  <c r="BB29" i="53"/>
  <c r="BA29" i="53"/>
  <c r="AZ29" i="53"/>
  <c r="BF28" i="53"/>
  <c r="BG28" i="53" s="1"/>
  <c r="BD28" i="53"/>
  <c r="BC28" i="53"/>
  <c r="BB28" i="53"/>
  <c r="BA28" i="53"/>
  <c r="AZ28" i="53"/>
  <c r="BF27" i="53"/>
  <c r="BG27" i="53" s="1"/>
  <c r="BD27" i="53"/>
  <c r="BC27" i="53"/>
  <c r="BB27" i="53"/>
  <c r="BA27" i="53"/>
  <c r="AZ27" i="53"/>
  <c r="BF25" i="53"/>
  <c r="BG25" i="53" s="1"/>
  <c r="BD25" i="53"/>
  <c r="BC25" i="53"/>
  <c r="BB25" i="53"/>
  <c r="BA25" i="53"/>
  <c r="AZ25" i="53"/>
  <c r="BF24" i="53"/>
  <c r="BG24" i="53" s="1"/>
  <c r="BD24" i="53"/>
  <c r="BC24" i="53"/>
  <c r="BB24" i="53"/>
  <c r="BA24" i="53"/>
  <c r="AZ24" i="53"/>
  <c r="BF23" i="53"/>
  <c r="BG23" i="53" s="1"/>
  <c r="BD23" i="53"/>
  <c r="BC23" i="53"/>
  <c r="BB23" i="53"/>
  <c r="BA23" i="53"/>
  <c r="AZ23" i="53"/>
  <c r="BF22" i="53"/>
  <c r="BG22" i="53" s="1"/>
  <c r="BD22" i="53"/>
  <c r="BC22" i="53"/>
  <c r="BB22" i="53"/>
  <c r="BA22" i="53"/>
  <c r="AZ22" i="53"/>
  <c r="BF21" i="53"/>
  <c r="BG21" i="53" s="1"/>
  <c r="BD21" i="53"/>
  <c r="BC21" i="53"/>
  <c r="BB21" i="53"/>
  <c r="BA21" i="53"/>
  <c r="AZ21" i="53"/>
  <c r="BF20" i="53"/>
  <c r="BG20" i="53" s="1"/>
  <c r="BD20" i="53"/>
  <c r="BC20" i="53"/>
  <c r="BB20" i="53"/>
  <c r="BA20" i="53"/>
  <c r="AZ20" i="53"/>
  <c r="BF19" i="53"/>
  <c r="BG19" i="53" s="1"/>
  <c r="BD19" i="53"/>
  <c r="BC19" i="53"/>
  <c r="BB19" i="53"/>
  <c r="BA19" i="53"/>
  <c r="AZ19" i="53"/>
  <c r="BF17" i="53"/>
  <c r="BG17" i="53" s="1"/>
  <c r="BD17" i="53"/>
  <c r="BC17" i="53"/>
  <c r="BB17" i="53"/>
  <c r="BA17" i="53"/>
  <c r="AZ17" i="53"/>
  <c r="BF16" i="53"/>
  <c r="BG16" i="53" s="1"/>
  <c r="BD16" i="53"/>
  <c r="BC16" i="53"/>
  <c r="BB16" i="53"/>
  <c r="BA16" i="53"/>
  <c r="AZ16" i="53"/>
  <c r="BF15" i="53"/>
  <c r="BG15" i="53" s="1"/>
  <c r="BD15" i="53"/>
  <c r="BC15" i="53"/>
  <c r="BB15" i="53"/>
  <c r="BA15" i="53"/>
  <c r="AZ15" i="53"/>
  <c r="AP80" i="53"/>
  <c r="AO80" i="53"/>
  <c r="AM80" i="53"/>
  <c r="AL80" i="53"/>
  <c r="AK80" i="53"/>
  <c r="AJ80" i="53"/>
  <c r="AI80" i="53"/>
  <c r="AO74" i="53"/>
  <c r="AP74" i="53" s="1"/>
  <c r="AM74" i="53"/>
  <c r="AL74" i="53"/>
  <c r="AK74" i="53"/>
  <c r="AJ74" i="53"/>
  <c r="AI74" i="53"/>
  <c r="AN74" i="53" s="1"/>
  <c r="AO73" i="53"/>
  <c r="AP73" i="53" s="1"/>
  <c r="AM73" i="53"/>
  <c r="AL73" i="53"/>
  <c r="AK73" i="53"/>
  <c r="AJ73" i="53"/>
  <c r="AI73" i="53"/>
  <c r="AO71" i="53"/>
  <c r="AP71" i="53" s="1"/>
  <c r="AM71" i="53"/>
  <c r="AL71" i="53"/>
  <c r="AK71" i="53"/>
  <c r="AJ71" i="53"/>
  <c r="AI71" i="53"/>
  <c r="AN71" i="53" s="1"/>
  <c r="AO70" i="53"/>
  <c r="AP70" i="53" s="1"/>
  <c r="AM70" i="53"/>
  <c r="AL70" i="53"/>
  <c r="AK70" i="53"/>
  <c r="AJ70" i="53"/>
  <c r="AI70" i="53"/>
  <c r="AO67" i="53"/>
  <c r="AP67" i="53" s="1"/>
  <c r="AM67" i="53"/>
  <c r="AL67" i="53"/>
  <c r="AK67" i="53"/>
  <c r="AJ67" i="53"/>
  <c r="AI67" i="53"/>
  <c r="AN67" i="53" s="1"/>
  <c r="AO66" i="53"/>
  <c r="AP66" i="53" s="1"/>
  <c r="AM66" i="53"/>
  <c r="AL66" i="53"/>
  <c r="AK66" i="53"/>
  <c r="AJ66" i="53"/>
  <c r="AI66" i="53"/>
  <c r="AO65" i="53"/>
  <c r="AP65" i="53" s="1"/>
  <c r="AM65" i="53"/>
  <c r="AL65" i="53"/>
  <c r="AK65" i="53"/>
  <c r="AJ65" i="53"/>
  <c r="AI65" i="53"/>
  <c r="AN65" i="53" s="1"/>
  <c r="AO63" i="53"/>
  <c r="AP63" i="53" s="1"/>
  <c r="AM63" i="53"/>
  <c r="AL63" i="53"/>
  <c r="AK63" i="53"/>
  <c r="AJ63" i="53"/>
  <c r="AI63" i="53"/>
  <c r="AO62" i="53"/>
  <c r="AP62" i="53" s="1"/>
  <c r="AM62" i="53"/>
  <c r="AL62" i="53"/>
  <c r="AK62" i="53"/>
  <c r="AJ62" i="53"/>
  <c r="AI62" i="53"/>
  <c r="AN62" i="53" s="1"/>
  <c r="AO61" i="53"/>
  <c r="AP61" i="53" s="1"/>
  <c r="AM61" i="53"/>
  <c r="AL61" i="53"/>
  <c r="AK61" i="53"/>
  <c r="AJ61" i="53"/>
  <c r="AI61" i="53"/>
  <c r="AO60" i="53"/>
  <c r="AP60" i="53" s="1"/>
  <c r="AM60" i="53"/>
  <c r="AL60" i="53"/>
  <c r="AK60" i="53"/>
  <c r="AJ60" i="53"/>
  <c r="AI60" i="53"/>
  <c r="AN60" i="53" s="1"/>
  <c r="AO58" i="53"/>
  <c r="AP58" i="53" s="1"/>
  <c r="AM58" i="53"/>
  <c r="AL58" i="53"/>
  <c r="AK58" i="53"/>
  <c r="AJ58" i="53"/>
  <c r="AI58" i="53"/>
  <c r="AO54" i="53"/>
  <c r="AP54" i="53" s="1"/>
  <c r="AM54" i="53"/>
  <c r="AL54" i="53"/>
  <c r="AK54" i="53"/>
  <c r="AJ54" i="53"/>
  <c r="AI54" i="53"/>
  <c r="AN54" i="53" s="1"/>
  <c r="AO51" i="53"/>
  <c r="AP51" i="53" s="1"/>
  <c r="AM51" i="53"/>
  <c r="AL51" i="53"/>
  <c r="AK51" i="53"/>
  <c r="AJ51" i="53"/>
  <c r="AI51" i="53"/>
  <c r="AN51" i="53" s="1"/>
  <c r="AO49" i="53"/>
  <c r="AP49" i="53" s="1"/>
  <c r="AM49" i="53"/>
  <c r="AL49" i="53"/>
  <c r="AK49" i="53"/>
  <c r="AJ49" i="53"/>
  <c r="AI49" i="53"/>
  <c r="AO48" i="53"/>
  <c r="AP48" i="53" s="1"/>
  <c r="AM48" i="53"/>
  <c r="AL48" i="53"/>
  <c r="AK48" i="53"/>
  <c r="AJ48" i="53"/>
  <c r="AI48" i="53"/>
  <c r="AN48" i="53" s="1"/>
  <c r="AO47" i="53"/>
  <c r="AP47" i="53" s="1"/>
  <c r="AM47" i="53"/>
  <c r="AL47" i="53"/>
  <c r="AK47" i="53"/>
  <c r="AJ47" i="53"/>
  <c r="AI47" i="53"/>
  <c r="AO46" i="53"/>
  <c r="AP46" i="53" s="1"/>
  <c r="AM46" i="53"/>
  <c r="AL46" i="53"/>
  <c r="AK46" i="53"/>
  <c r="AJ46" i="53"/>
  <c r="AI46" i="53"/>
  <c r="AN46" i="53" s="1"/>
  <c r="AO44" i="53"/>
  <c r="AP44" i="53" s="1"/>
  <c r="AM44" i="53"/>
  <c r="AL44" i="53"/>
  <c r="AK44" i="53"/>
  <c r="AJ44" i="53"/>
  <c r="AI44" i="53"/>
  <c r="AO40" i="53"/>
  <c r="AP40" i="53" s="1"/>
  <c r="AM40" i="53"/>
  <c r="AL40" i="53"/>
  <c r="AK40" i="53"/>
  <c r="AJ40" i="53"/>
  <c r="AI40" i="53"/>
  <c r="AN40" i="53" s="1"/>
  <c r="AO39" i="53"/>
  <c r="AP39" i="53" s="1"/>
  <c r="AM39" i="53"/>
  <c r="AL39" i="53"/>
  <c r="AK39" i="53"/>
  <c r="AJ39" i="53"/>
  <c r="AI39" i="53"/>
  <c r="AO38" i="53"/>
  <c r="AP38" i="53" s="1"/>
  <c r="AM38" i="53"/>
  <c r="AL38" i="53"/>
  <c r="AK38" i="53"/>
  <c r="AJ38" i="53"/>
  <c r="AI38" i="53"/>
  <c r="AN38" i="53" s="1"/>
  <c r="AO37" i="53"/>
  <c r="AP37" i="53" s="1"/>
  <c r="AM37" i="53"/>
  <c r="AL37" i="53"/>
  <c r="AK37" i="53"/>
  <c r="AJ37" i="53"/>
  <c r="AI37" i="53"/>
  <c r="AO36" i="53"/>
  <c r="AP36" i="53" s="1"/>
  <c r="AM36" i="53"/>
  <c r="AL36" i="53"/>
  <c r="AK36" i="53"/>
  <c r="AJ36" i="53"/>
  <c r="AI36" i="53"/>
  <c r="AN36" i="53" s="1"/>
  <c r="AO35" i="53"/>
  <c r="AP35" i="53" s="1"/>
  <c r="AM35" i="53"/>
  <c r="AL35" i="53"/>
  <c r="AK35" i="53"/>
  <c r="AJ35" i="53"/>
  <c r="AI35" i="53"/>
  <c r="AO34" i="53"/>
  <c r="AP34" i="53" s="1"/>
  <c r="AM34" i="53"/>
  <c r="AL34" i="53"/>
  <c r="AK34" i="53"/>
  <c r="AJ34" i="53"/>
  <c r="AI34" i="53"/>
  <c r="AN34" i="53" s="1"/>
  <c r="AO32" i="53"/>
  <c r="AP32" i="53" s="1"/>
  <c r="AM32" i="53"/>
  <c r="AL32" i="53"/>
  <c r="AK32" i="53"/>
  <c r="AJ32" i="53"/>
  <c r="AI32" i="53"/>
  <c r="AO31" i="53"/>
  <c r="AP31" i="53" s="1"/>
  <c r="AM31" i="53"/>
  <c r="AL31" i="53"/>
  <c r="AK31" i="53"/>
  <c r="AJ31" i="53"/>
  <c r="AI31" i="53"/>
  <c r="AN31" i="53" s="1"/>
  <c r="AO30" i="53"/>
  <c r="AP30" i="53" s="1"/>
  <c r="AM30" i="53"/>
  <c r="AL30" i="53"/>
  <c r="AK30" i="53"/>
  <c r="AJ30" i="53"/>
  <c r="AI30" i="53"/>
  <c r="AO29" i="53"/>
  <c r="AP29" i="53" s="1"/>
  <c r="AM29" i="53"/>
  <c r="AL29" i="53"/>
  <c r="AK29" i="53"/>
  <c r="AJ29" i="53"/>
  <c r="AI29" i="53"/>
  <c r="AN29" i="53" s="1"/>
  <c r="AO28" i="53"/>
  <c r="AP28" i="53" s="1"/>
  <c r="AM28" i="53"/>
  <c r="AL28" i="53"/>
  <c r="AK28" i="53"/>
  <c r="AJ28" i="53"/>
  <c r="AI28" i="53"/>
  <c r="AO27" i="53"/>
  <c r="AP27" i="53" s="1"/>
  <c r="AM27" i="53"/>
  <c r="AL27" i="53"/>
  <c r="AK27" i="53"/>
  <c r="AJ27" i="53"/>
  <c r="AI27" i="53"/>
  <c r="AN27" i="53" s="1"/>
  <c r="AO25" i="53"/>
  <c r="AP25" i="53" s="1"/>
  <c r="AM25" i="53"/>
  <c r="AL25" i="53"/>
  <c r="AK25" i="53"/>
  <c r="AJ25" i="53"/>
  <c r="AI25" i="53"/>
  <c r="AO24" i="53"/>
  <c r="AP24" i="53" s="1"/>
  <c r="AM24" i="53"/>
  <c r="AL24" i="53"/>
  <c r="AK24" i="53"/>
  <c r="AJ24" i="53"/>
  <c r="AI24" i="53"/>
  <c r="AN24" i="53" s="1"/>
  <c r="AO23" i="53"/>
  <c r="AP23" i="53" s="1"/>
  <c r="AM23" i="53"/>
  <c r="AL23" i="53"/>
  <c r="AK23" i="53"/>
  <c r="AJ23" i="53"/>
  <c r="AI23" i="53"/>
  <c r="AO22" i="53"/>
  <c r="AP22" i="53" s="1"/>
  <c r="AM22" i="53"/>
  <c r="AL22" i="53"/>
  <c r="AK22" i="53"/>
  <c r="AJ22" i="53"/>
  <c r="AI22" i="53"/>
  <c r="AN22" i="53" s="1"/>
  <c r="AO21" i="53"/>
  <c r="AP21" i="53" s="1"/>
  <c r="AM21" i="53"/>
  <c r="AL21" i="53"/>
  <c r="AK21" i="53"/>
  <c r="AJ21" i="53"/>
  <c r="AI21" i="53"/>
  <c r="AO20" i="53"/>
  <c r="AP20" i="53" s="1"/>
  <c r="AM20" i="53"/>
  <c r="AL20" i="53"/>
  <c r="AK20" i="53"/>
  <c r="AJ20" i="53"/>
  <c r="AI20" i="53"/>
  <c r="AN20" i="53" s="1"/>
  <c r="AO19" i="53"/>
  <c r="AP19" i="53" s="1"/>
  <c r="AM19" i="53"/>
  <c r="AL19" i="53"/>
  <c r="AK19" i="53"/>
  <c r="AJ19" i="53"/>
  <c r="AI19" i="53"/>
  <c r="AO17" i="53"/>
  <c r="AP17" i="53" s="1"/>
  <c r="AM17" i="53"/>
  <c r="AL17" i="53"/>
  <c r="AK17" i="53"/>
  <c r="AJ17" i="53"/>
  <c r="AI17" i="53"/>
  <c r="AN17" i="53" s="1"/>
  <c r="AO16" i="53"/>
  <c r="AP16" i="53" s="1"/>
  <c r="AM16" i="53"/>
  <c r="AL16" i="53"/>
  <c r="AK16" i="53"/>
  <c r="AJ16" i="53"/>
  <c r="AI16" i="53"/>
  <c r="AO15" i="53"/>
  <c r="AP15" i="53" s="1"/>
  <c r="AM15" i="53"/>
  <c r="AL15" i="53"/>
  <c r="AK15" i="53"/>
  <c r="AJ15" i="53"/>
  <c r="AI15" i="53"/>
  <c r="AN15" i="53" s="1"/>
  <c r="R19" i="53"/>
  <c r="S19" i="53"/>
  <c r="T19" i="53"/>
  <c r="W19" i="53" s="1"/>
  <c r="U19" i="53"/>
  <c r="V19" i="53"/>
  <c r="X19" i="53"/>
  <c r="Y19" i="53" s="1"/>
  <c r="R20" i="53"/>
  <c r="S20" i="53"/>
  <c r="T20" i="53"/>
  <c r="U20" i="53"/>
  <c r="V20" i="53"/>
  <c r="X20" i="53"/>
  <c r="Y20" i="53" s="1"/>
  <c r="R21" i="53"/>
  <c r="S21" i="53"/>
  <c r="T21" i="53"/>
  <c r="U21" i="53"/>
  <c r="V21" i="53"/>
  <c r="X21" i="53"/>
  <c r="Y21" i="53" s="1"/>
  <c r="R22" i="53"/>
  <c r="S22" i="53"/>
  <c r="T22" i="53"/>
  <c r="U22" i="53"/>
  <c r="V22" i="53"/>
  <c r="X22" i="53"/>
  <c r="Y22" i="53" s="1"/>
  <c r="R23" i="53"/>
  <c r="S23" i="53"/>
  <c r="T23" i="53"/>
  <c r="W23" i="53" s="1"/>
  <c r="U23" i="53"/>
  <c r="V23" i="53"/>
  <c r="X23" i="53"/>
  <c r="Y23" i="53" s="1"/>
  <c r="R24" i="53"/>
  <c r="S24" i="53"/>
  <c r="T24" i="53"/>
  <c r="U24" i="53"/>
  <c r="V24" i="53"/>
  <c r="X24" i="53"/>
  <c r="Y24" i="53" s="1"/>
  <c r="R25" i="53"/>
  <c r="S25" i="53"/>
  <c r="T25" i="53"/>
  <c r="U25" i="53"/>
  <c r="V25" i="53"/>
  <c r="X25" i="53"/>
  <c r="Y25" i="53" s="1"/>
  <c r="R27" i="53"/>
  <c r="S27" i="53"/>
  <c r="T27" i="53"/>
  <c r="U27" i="53"/>
  <c r="V27" i="53"/>
  <c r="X27" i="53"/>
  <c r="Y27" i="53" s="1"/>
  <c r="R28" i="53"/>
  <c r="S28" i="53"/>
  <c r="T28" i="53"/>
  <c r="W28" i="53" s="1"/>
  <c r="U28" i="53"/>
  <c r="V28" i="53"/>
  <c r="X28" i="53"/>
  <c r="Y28" i="53" s="1"/>
  <c r="R29" i="53"/>
  <c r="S29" i="53"/>
  <c r="T29" i="53"/>
  <c r="U29" i="53"/>
  <c r="V29" i="53"/>
  <c r="X29" i="53"/>
  <c r="Y29" i="53" s="1"/>
  <c r="R30" i="53"/>
  <c r="S30" i="53"/>
  <c r="T30" i="53"/>
  <c r="U30" i="53"/>
  <c r="V30" i="53"/>
  <c r="X30" i="53"/>
  <c r="Y30" i="53" s="1"/>
  <c r="R31" i="53"/>
  <c r="S31" i="53"/>
  <c r="T31" i="53"/>
  <c r="U31" i="53"/>
  <c r="V31" i="53"/>
  <c r="X31" i="53"/>
  <c r="Y31" i="53" s="1"/>
  <c r="R32" i="53"/>
  <c r="S32" i="53"/>
  <c r="T32" i="53"/>
  <c r="W32" i="53" s="1"/>
  <c r="U32" i="53"/>
  <c r="V32" i="53"/>
  <c r="X32" i="53"/>
  <c r="Y32" i="53" s="1"/>
  <c r="R34" i="53"/>
  <c r="S34" i="53"/>
  <c r="T34" i="53"/>
  <c r="U34" i="53"/>
  <c r="V34" i="53"/>
  <c r="X34" i="53"/>
  <c r="Y34" i="53" s="1"/>
  <c r="R35" i="53"/>
  <c r="S35" i="53"/>
  <c r="T35" i="53"/>
  <c r="U35" i="53"/>
  <c r="V35" i="53"/>
  <c r="X35" i="53"/>
  <c r="Y35" i="53" s="1"/>
  <c r="R36" i="53"/>
  <c r="S36" i="53"/>
  <c r="T36" i="53"/>
  <c r="U36" i="53"/>
  <c r="V36" i="53"/>
  <c r="X36" i="53"/>
  <c r="Y36" i="53" s="1"/>
  <c r="R37" i="53"/>
  <c r="S37" i="53"/>
  <c r="T37" i="53"/>
  <c r="W37" i="53" s="1"/>
  <c r="U37" i="53"/>
  <c r="V37" i="53"/>
  <c r="X37" i="53"/>
  <c r="Y37" i="53" s="1"/>
  <c r="R38" i="53"/>
  <c r="S38" i="53"/>
  <c r="T38" i="53"/>
  <c r="U38" i="53"/>
  <c r="V38" i="53"/>
  <c r="X38" i="53"/>
  <c r="Y38" i="53" s="1"/>
  <c r="R39" i="53"/>
  <c r="S39" i="53"/>
  <c r="T39" i="53"/>
  <c r="U39" i="53"/>
  <c r="V39" i="53"/>
  <c r="X39" i="53"/>
  <c r="Y39" i="53" s="1"/>
  <c r="R40" i="53"/>
  <c r="S40" i="53"/>
  <c r="T40" i="53"/>
  <c r="U40" i="53"/>
  <c r="V40" i="53"/>
  <c r="X40" i="53"/>
  <c r="Y40" i="53" s="1"/>
  <c r="R44" i="53"/>
  <c r="S44" i="53"/>
  <c r="T44" i="53"/>
  <c r="W44" i="53" s="1"/>
  <c r="U44" i="53"/>
  <c r="V44" i="53"/>
  <c r="X44" i="53"/>
  <c r="Y44" i="53" s="1"/>
  <c r="R46" i="53"/>
  <c r="S46" i="53"/>
  <c r="T46" i="53"/>
  <c r="U46" i="53"/>
  <c r="V46" i="53"/>
  <c r="X46" i="53"/>
  <c r="Y46" i="53" s="1"/>
  <c r="R47" i="53"/>
  <c r="S47" i="53"/>
  <c r="T47" i="53"/>
  <c r="U47" i="53"/>
  <c r="V47" i="53"/>
  <c r="X47" i="53"/>
  <c r="Y47" i="53" s="1"/>
  <c r="R48" i="53"/>
  <c r="S48" i="53"/>
  <c r="T48" i="53"/>
  <c r="U48" i="53"/>
  <c r="V48" i="53"/>
  <c r="X48" i="53"/>
  <c r="Y48" i="53" s="1"/>
  <c r="R49" i="53"/>
  <c r="S49" i="53"/>
  <c r="T49" i="53"/>
  <c r="U49" i="53"/>
  <c r="V49" i="53"/>
  <c r="X49" i="53"/>
  <c r="Y49" i="53" s="1"/>
  <c r="R51" i="53"/>
  <c r="S51" i="53"/>
  <c r="T51" i="53"/>
  <c r="U51" i="53"/>
  <c r="V51" i="53"/>
  <c r="X51" i="53"/>
  <c r="Y51" i="53" s="1"/>
  <c r="R54" i="53"/>
  <c r="S54" i="53"/>
  <c r="T54" i="53"/>
  <c r="U54" i="53"/>
  <c r="V54" i="53"/>
  <c r="X54" i="53"/>
  <c r="Y54" i="53" s="1"/>
  <c r="R58" i="53"/>
  <c r="S58" i="53"/>
  <c r="T58" i="53"/>
  <c r="U58" i="53"/>
  <c r="V58" i="53"/>
  <c r="X58" i="53"/>
  <c r="Y58" i="53" s="1"/>
  <c r="R60" i="53"/>
  <c r="S60" i="53"/>
  <c r="T60" i="53"/>
  <c r="U60" i="53"/>
  <c r="V60" i="53"/>
  <c r="X60" i="53"/>
  <c r="Y60" i="53" s="1"/>
  <c r="R61" i="53"/>
  <c r="S61" i="53"/>
  <c r="T61" i="53"/>
  <c r="U61" i="53"/>
  <c r="V61" i="53"/>
  <c r="X61" i="53"/>
  <c r="Y61" i="53" s="1"/>
  <c r="R62" i="53"/>
  <c r="S62" i="53"/>
  <c r="T62" i="53"/>
  <c r="U62" i="53"/>
  <c r="V62" i="53"/>
  <c r="X62" i="53"/>
  <c r="Y62" i="53" s="1"/>
  <c r="R63" i="53"/>
  <c r="S63" i="53"/>
  <c r="T63" i="53"/>
  <c r="U63" i="53"/>
  <c r="V63" i="53"/>
  <c r="X63" i="53"/>
  <c r="Y63" i="53" s="1"/>
  <c r="R65" i="53"/>
  <c r="S65" i="53"/>
  <c r="T65" i="53"/>
  <c r="U65" i="53"/>
  <c r="V65" i="53"/>
  <c r="X65" i="53"/>
  <c r="Y65" i="53" s="1"/>
  <c r="R66" i="53"/>
  <c r="S66" i="53"/>
  <c r="T66" i="53"/>
  <c r="U66" i="53"/>
  <c r="V66" i="53"/>
  <c r="X66" i="53"/>
  <c r="Y66" i="53" s="1"/>
  <c r="R67" i="53"/>
  <c r="S67" i="53"/>
  <c r="T67" i="53"/>
  <c r="U67" i="53"/>
  <c r="V67" i="53"/>
  <c r="X67" i="53"/>
  <c r="Y67" i="53" s="1"/>
  <c r="R70" i="53"/>
  <c r="S70" i="53"/>
  <c r="T70" i="53"/>
  <c r="U70" i="53"/>
  <c r="V70" i="53"/>
  <c r="X70" i="53"/>
  <c r="Y70" i="53" s="1"/>
  <c r="R71" i="53"/>
  <c r="S71" i="53"/>
  <c r="T71" i="53"/>
  <c r="U71" i="53"/>
  <c r="V71" i="53"/>
  <c r="X71" i="53"/>
  <c r="Y71" i="53" s="1"/>
  <c r="R73" i="53"/>
  <c r="S73" i="53"/>
  <c r="T73" i="53"/>
  <c r="U73" i="53"/>
  <c r="V73" i="53"/>
  <c r="X73" i="53"/>
  <c r="Y73" i="53" s="1"/>
  <c r="R74" i="53"/>
  <c r="S74" i="53"/>
  <c r="T74" i="53"/>
  <c r="U74" i="53"/>
  <c r="V74" i="53"/>
  <c r="X74" i="53"/>
  <c r="Y74" i="53" s="1"/>
  <c r="R15" i="53"/>
  <c r="S15" i="53"/>
  <c r="T15" i="53"/>
  <c r="U15" i="53"/>
  <c r="V15" i="53"/>
  <c r="X15" i="53"/>
  <c r="Y15" i="53" s="1"/>
  <c r="R16" i="53"/>
  <c r="S16" i="53"/>
  <c r="T16" i="53"/>
  <c r="U16" i="53"/>
  <c r="V16" i="53"/>
  <c r="X16" i="53"/>
  <c r="Y16" i="53" s="1"/>
  <c r="G80" i="53"/>
  <c r="G78" i="53"/>
  <c r="G81" i="53" s="1"/>
  <c r="G74" i="53"/>
  <c r="G73" i="53"/>
  <c r="G71" i="53"/>
  <c r="G70" i="53"/>
  <c r="G67" i="53"/>
  <c r="G66" i="53"/>
  <c r="G65" i="53"/>
  <c r="G63" i="53"/>
  <c r="G62" i="53"/>
  <c r="G61" i="53"/>
  <c r="G60" i="53"/>
  <c r="G58" i="53"/>
  <c r="G75" i="53" s="1"/>
  <c r="G54" i="53"/>
  <c r="G51" i="53"/>
  <c r="G49" i="53"/>
  <c r="G48" i="53"/>
  <c r="G47" i="53"/>
  <c r="G46" i="53"/>
  <c r="G44" i="53"/>
  <c r="G55" i="53" s="1"/>
  <c r="G40" i="53"/>
  <c r="G39" i="53"/>
  <c r="G38" i="53"/>
  <c r="G37" i="53"/>
  <c r="G36" i="53"/>
  <c r="G35" i="53"/>
  <c r="G34" i="53"/>
  <c r="G32" i="53"/>
  <c r="G31" i="53"/>
  <c r="G30" i="53"/>
  <c r="G29" i="53"/>
  <c r="G28" i="53"/>
  <c r="G27" i="53"/>
  <c r="G25" i="53"/>
  <c r="G24" i="53"/>
  <c r="G23" i="53"/>
  <c r="G22" i="53"/>
  <c r="G21" i="53"/>
  <c r="G20" i="53"/>
  <c r="G19" i="53"/>
  <c r="G17" i="53"/>
  <c r="G16" i="53"/>
  <c r="G15" i="53"/>
  <c r="G41" i="53" s="1"/>
  <c r="G82" i="53" s="1"/>
  <c r="W66" i="53" l="1"/>
  <c r="W74" i="53"/>
  <c r="W73" i="53"/>
  <c r="W67" i="53"/>
  <c r="W54" i="53"/>
  <c r="W39" i="53"/>
  <c r="W30" i="53"/>
  <c r="W61" i="53"/>
  <c r="W71" i="53"/>
  <c r="W65" i="53"/>
  <c r="W47" i="53"/>
  <c r="W60" i="53"/>
  <c r="W51" i="53"/>
  <c r="W46" i="53"/>
  <c r="W38" i="53"/>
  <c r="W40" i="53"/>
  <c r="W34" i="53"/>
  <c r="W31" i="53"/>
  <c r="W25" i="53"/>
  <c r="W24" i="53"/>
  <c r="W21" i="53"/>
  <c r="W20" i="53"/>
  <c r="W16" i="53"/>
  <c r="W70" i="53"/>
  <c r="W49" i="53"/>
  <c r="W62" i="53"/>
  <c r="W36" i="53"/>
  <c r="W35" i="53"/>
  <c r="W29" i="53"/>
  <c r="W63" i="53"/>
  <c r="W48" i="53"/>
  <c r="W22" i="53"/>
  <c r="W58" i="53"/>
  <c r="W15" i="53"/>
  <c r="W27" i="53"/>
  <c r="DD54" i="53"/>
  <c r="DD60" i="53"/>
  <c r="DD62" i="53"/>
  <c r="DD65" i="53"/>
  <c r="DD67" i="53"/>
  <c r="DD71" i="53"/>
  <c r="DD74" i="53"/>
  <c r="DD58" i="53"/>
  <c r="DD61" i="53"/>
  <c r="DD63" i="53"/>
  <c r="DD66" i="53"/>
  <c r="DD70" i="53"/>
  <c r="DD73" i="53"/>
  <c r="DD80" i="53"/>
  <c r="CM27" i="53"/>
  <c r="CM29" i="53"/>
  <c r="CM31" i="53"/>
  <c r="CM34" i="53"/>
  <c r="CM36" i="53"/>
  <c r="CM38" i="53"/>
  <c r="CM40" i="53"/>
  <c r="CM46" i="53"/>
  <c r="CM48" i="53"/>
  <c r="CM51" i="53"/>
  <c r="CM54" i="53"/>
  <c r="CM60" i="53"/>
  <c r="CM62" i="53"/>
  <c r="CM65" i="53"/>
  <c r="CM70" i="53"/>
  <c r="CM80" i="53"/>
  <c r="CM24" i="53"/>
  <c r="CM67" i="53"/>
  <c r="CM74" i="53"/>
  <c r="CM25" i="53"/>
  <c r="CM28" i="53"/>
  <c r="CM30" i="53"/>
  <c r="CM32" i="53"/>
  <c r="CM35" i="53"/>
  <c r="CM37" i="53"/>
  <c r="CM39" i="53"/>
  <c r="CM44" i="53"/>
  <c r="CM47" i="53"/>
  <c r="CM49" i="53"/>
  <c r="CM58" i="53"/>
  <c r="CM61" i="53"/>
  <c r="CM63" i="53"/>
  <c r="CM66" i="53"/>
  <c r="CM73" i="53"/>
  <c r="BV31" i="53"/>
  <c r="BV38" i="53"/>
  <c r="BV46" i="53"/>
  <c r="BV80" i="53"/>
  <c r="BV15" i="53"/>
  <c r="BV17" i="53"/>
  <c r="BV20" i="53"/>
  <c r="BV22" i="53"/>
  <c r="BV24" i="53"/>
  <c r="BV27" i="53"/>
  <c r="BV29" i="53"/>
  <c r="BV34" i="53"/>
  <c r="BV36" i="53"/>
  <c r="BV40" i="53"/>
  <c r="BV48" i="53"/>
  <c r="BV51" i="53"/>
  <c r="BV54" i="53"/>
  <c r="BV60" i="53"/>
  <c r="BV62" i="53"/>
  <c r="BV65" i="53"/>
  <c r="BV67" i="53"/>
  <c r="BV71" i="53"/>
  <c r="BV16" i="53"/>
  <c r="BV19" i="53"/>
  <c r="BV21" i="53"/>
  <c r="BV23" i="53"/>
  <c r="BV25" i="53"/>
  <c r="BV28" i="53"/>
  <c r="BV30" i="53"/>
  <c r="BV32" i="53"/>
  <c r="BV35" i="53"/>
  <c r="BV37" i="53"/>
  <c r="BV39" i="53"/>
  <c r="BV44" i="53"/>
  <c r="BV47" i="53"/>
  <c r="BV49" i="53"/>
  <c r="BV58" i="53"/>
  <c r="BV61" i="53"/>
  <c r="BV63" i="53"/>
  <c r="BV66" i="53"/>
  <c r="BV70" i="53"/>
  <c r="BV74" i="53"/>
  <c r="BE15" i="53"/>
  <c r="BE22" i="53"/>
  <c r="BE24" i="53"/>
  <c r="BE27" i="53"/>
  <c r="BE29" i="53"/>
  <c r="BE31" i="53"/>
  <c r="BE34" i="53"/>
  <c r="BE36" i="53"/>
  <c r="BE38" i="53"/>
  <c r="BE40" i="53"/>
  <c r="BE46" i="53"/>
  <c r="BE48" i="53"/>
  <c r="BE51" i="53"/>
  <c r="BE54" i="53"/>
  <c r="BE60" i="53"/>
  <c r="BE62" i="53"/>
  <c r="BE65" i="53"/>
  <c r="BE67" i="53"/>
  <c r="BE71" i="53"/>
  <c r="BE17" i="53"/>
  <c r="BE20" i="53"/>
  <c r="BE80" i="53"/>
  <c r="BE16" i="53"/>
  <c r="BE19" i="53"/>
  <c r="BE21" i="53"/>
  <c r="BE23" i="53"/>
  <c r="BE25" i="53"/>
  <c r="BE28" i="53"/>
  <c r="BE30" i="53"/>
  <c r="BE32" i="53"/>
  <c r="BE35" i="53"/>
  <c r="BE37" i="53"/>
  <c r="BE39" i="53"/>
  <c r="BE44" i="53"/>
  <c r="BE47" i="53"/>
  <c r="BE49" i="53"/>
  <c r="BE58" i="53"/>
  <c r="BE61" i="53"/>
  <c r="BE63" i="53"/>
  <c r="BE66" i="53"/>
  <c r="BE70" i="53"/>
  <c r="BE74" i="53"/>
  <c r="AN16" i="53"/>
  <c r="AN28" i="53"/>
  <c r="AN30" i="53"/>
  <c r="AN44" i="53"/>
  <c r="AN47" i="53"/>
  <c r="AN49" i="53"/>
  <c r="AN58" i="53"/>
  <c r="AN61" i="53"/>
  <c r="AN63" i="53"/>
  <c r="AN66" i="53"/>
  <c r="AN70" i="53"/>
  <c r="AN73" i="53"/>
  <c r="AN80" i="53"/>
  <c r="AN19" i="53"/>
  <c r="AN21" i="53"/>
  <c r="AN23" i="53"/>
  <c r="AN25" i="53"/>
  <c r="AN32" i="53"/>
  <c r="AN35" i="53"/>
  <c r="AN37" i="53"/>
  <c r="AN39" i="53"/>
  <c r="G80" i="55"/>
  <c r="KG90" i="53" l="1"/>
  <c r="KE90" i="53"/>
  <c r="KJ80" i="53"/>
  <c r="KK80" i="53" s="1"/>
  <c r="KH80" i="53"/>
  <c r="KG80" i="53"/>
  <c r="KF80" i="53"/>
  <c r="KE80" i="53"/>
  <c r="KD80" i="53"/>
  <c r="KI80" i="53" s="1"/>
  <c r="KJ76" i="53"/>
  <c r="KK76" i="53" s="1"/>
  <c r="KH76" i="53"/>
  <c r="KG76" i="53"/>
  <c r="KF76" i="53"/>
  <c r="KE76" i="53"/>
  <c r="KD76" i="53"/>
  <c r="KI76" i="53" s="1"/>
  <c r="KJ75" i="53"/>
  <c r="KK75" i="53" s="1"/>
  <c r="KH75" i="53"/>
  <c r="KG75" i="53"/>
  <c r="KF75" i="53"/>
  <c r="KE75" i="53"/>
  <c r="KD75" i="53"/>
  <c r="KI75" i="53" s="1"/>
  <c r="KJ74" i="53"/>
  <c r="KK74" i="53" s="1"/>
  <c r="KH74" i="53"/>
  <c r="KG74" i="53"/>
  <c r="KF74" i="53"/>
  <c r="KE74" i="53"/>
  <c r="KD74" i="53"/>
  <c r="KI74" i="53" s="1"/>
  <c r="KJ73" i="53"/>
  <c r="KK73" i="53" s="1"/>
  <c r="KH73" i="53"/>
  <c r="KG73" i="53"/>
  <c r="KF73" i="53"/>
  <c r="KE73" i="53"/>
  <c r="KD73" i="53"/>
  <c r="KI73" i="53" s="1"/>
  <c r="KJ69" i="53"/>
  <c r="KK69" i="53" s="1"/>
  <c r="KH69" i="53"/>
  <c r="KG69" i="53"/>
  <c r="KF69" i="53"/>
  <c r="KE69" i="53"/>
  <c r="KD69" i="53"/>
  <c r="KI69" i="53" s="1"/>
  <c r="KJ67" i="53"/>
  <c r="KK67" i="53" s="1"/>
  <c r="KH67" i="53"/>
  <c r="KG67" i="53"/>
  <c r="KF67" i="53"/>
  <c r="KE67" i="53"/>
  <c r="KD67" i="53"/>
  <c r="KI67" i="53" s="1"/>
  <c r="KJ66" i="53"/>
  <c r="KK66" i="53" s="1"/>
  <c r="KH66" i="53"/>
  <c r="KG66" i="53"/>
  <c r="KF66" i="53"/>
  <c r="KE66" i="53"/>
  <c r="KD66" i="53"/>
  <c r="KI66" i="53" s="1"/>
  <c r="KJ65" i="53"/>
  <c r="KK65" i="53" s="1"/>
  <c r="KH65" i="53"/>
  <c r="KG65" i="53"/>
  <c r="KF65" i="53"/>
  <c r="KE65" i="53"/>
  <c r="KD65" i="53"/>
  <c r="KI65" i="53" s="1"/>
  <c r="KJ64" i="53"/>
  <c r="KK64" i="53" s="1"/>
  <c r="KH64" i="53"/>
  <c r="KG64" i="53"/>
  <c r="KF64" i="53"/>
  <c r="KE64" i="53"/>
  <c r="KD64" i="53"/>
  <c r="KI64" i="53" s="1"/>
  <c r="KJ63" i="53"/>
  <c r="KK63" i="53" s="1"/>
  <c r="KH63" i="53"/>
  <c r="KG63" i="53"/>
  <c r="KF63" i="53"/>
  <c r="KE63" i="53"/>
  <c r="KD63" i="53"/>
  <c r="KI63" i="53" s="1"/>
  <c r="KJ62" i="53"/>
  <c r="KK62" i="53" s="1"/>
  <c r="KH62" i="53"/>
  <c r="KG62" i="53"/>
  <c r="KF62" i="53"/>
  <c r="KE62" i="53"/>
  <c r="KD62" i="53"/>
  <c r="KI62" i="53" s="1"/>
  <c r="KJ61" i="53"/>
  <c r="KK61" i="53" s="1"/>
  <c r="KH61" i="53"/>
  <c r="KG61" i="53"/>
  <c r="KF61" i="53"/>
  <c r="KE61" i="53"/>
  <c r="KD61" i="53"/>
  <c r="KI61" i="53" s="1"/>
  <c r="KJ60" i="53"/>
  <c r="KK60" i="53" s="1"/>
  <c r="KH60" i="53"/>
  <c r="KG60" i="53"/>
  <c r="KF60" i="53"/>
  <c r="KE60" i="53"/>
  <c r="KD60" i="53"/>
  <c r="KI60" i="53" s="1"/>
  <c r="KJ59" i="53"/>
  <c r="KK59" i="53" s="1"/>
  <c r="KH59" i="53"/>
  <c r="KG59" i="53"/>
  <c r="KF59" i="53"/>
  <c r="KE59" i="53"/>
  <c r="KD59" i="53"/>
  <c r="KI59" i="53" s="1"/>
  <c r="KJ58" i="53"/>
  <c r="KK58" i="53" s="1"/>
  <c r="KH58" i="53"/>
  <c r="KG58" i="53"/>
  <c r="KF58" i="53"/>
  <c r="KE58" i="53"/>
  <c r="KD58" i="53"/>
  <c r="KI58" i="53" s="1"/>
  <c r="KJ55" i="53"/>
  <c r="KK55" i="53" s="1"/>
  <c r="KH55" i="53"/>
  <c r="KG55" i="53"/>
  <c r="KF55" i="53"/>
  <c r="KE55" i="53"/>
  <c r="KD55" i="53"/>
  <c r="KI55" i="53" s="1"/>
  <c r="KJ54" i="53"/>
  <c r="KK54" i="53" s="1"/>
  <c r="KH54" i="53"/>
  <c r="KG54" i="53"/>
  <c r="KF54" i="53"/>
  <c r="KE54" i="53"/>
  <c r="KD54" i="53"/>
  <c r="KI54" i="53" s="1"/>
  <c r="KJ51" i="53"/>
  <c r="KK51" i="53" s="1"/>
  <c r="KH51" i="53"/>
  <c r="KG51" i="53"/>
  <c r="KF51" i="53"/>
  <c r="KE51" i="53"/>
  <c r="KD51" i="53"/>
  <c r="KI51" i="53" s="1"/>
  <c r="KJ50" i="53"/>
  <c r="KK50" i="53" s="1"/>
  <c r="KH50" i="53"/>
  <c r="KG50" i="53"/>
  <c r="KF50" i="53"/>
  <c r="KE50" i="53"/>
  <c r="KD50" i="53"/>
  <c r="KI50" i="53" s="1"/>
  <c r="KJ47" i="53"/>
  <c r="KK47" i="53" s="1"/>
  <c r="KH47" i="53"/>
  <c r="KG47" i="53"/>
  <c r="KF47" i="53"/>
  <c r="KE47" i="53"/>
  <c r="KD47" i="53"/>
  <c r="KI47" i="53" s="1"/>
  <c r="KJ46" i="53"/>
  <c r="KK46" i="53" s="1"/>
  <c r="KH46" i="53"/>
  <c r="KG46" i="53"/>
  <c r="KF46" i="53"/>
  <c r="KE46" i="53"/>
  <c r="KD46" i="53"/>
  <c r="KI46" i="53" s="1"/>
  <c r="KJ44" i="53"/>
  <c r="KK44" i="53" s="1"/>
  <c r="KH44" i="53"/>
  <c r="KG44" i="53"/>
  <c r="KF44" i="53"/>
  <c r="KE44" i="53"/>
  <c r="KD44" i="53"/>
  <c r="KI44" i="53" s="1"/>
  <c r="KJ42" i="53"/>
  <c r="KK42" i="53" s="1"/>
  <c r="KH42" i="53"/>
  <c r="KG42" i="53"/>
  <c r="KF42" i="53"/>
  <c r="KE42" i="53"/>
  <c r="KD42" i="53"/>
  <c r="KI42" i="53" s="1"/>
  <c r="KJ41" i="53"/>
  <c r="KK41" i="53" s="1"/>
  <c r="KH41" i="53"/>
  <c r="KG41" i="53"/>
  <c r="KF41" i="53"/>
  <c r="KE41" i="53"/>
  <c r="KD41" i="53"/>
  <c r="KI41" i="53" s="1"/>
  <c r="KJ38" i="53"/>
  <c r="KK38" i="53" s="1"/>
  <c r="KH38" i="53"/>
  <c r="KG38" i="53"/>
  <c r="KF38" i="53"/>
  <c r="KE38" i="53"/>
  <c r="KD38" i="53"/>
  <c r="KI38" i="53" s="1"/>
  <c r="KJ36" i="53"/>
  <c r="KK36" i="53" s="1"/>
  <c r="KH36" i="53"/>
  <c r="KG36" i="53"/>
  <c r="KF36" i="53"/>
  <c r="KE36" i="53"/>
  <c r="KD36" i="53"/>
  <c r="KI36" i="53" s="1"/>
  <c r="KJ35" i="53"/>
  <c r="KK35" i="53" s="1"/>
  <c r="KH35" i="53"/>
  <c r="KG35" i="53"/>
  <c r="KF35" i="53"/>
  <c r="KE35" i="53"/>
  <c r="KD35" i="53"/>
  <c r="KI35" i="53" s="1"/>
  <c r="KJ34" i="53"/>
  <c r="KK34" i="53" s="1"/>
  <c r="KH34" i="53"/>
  <c r="KG34" i="53"/>
  <c r="KF34" i="53"/>
  <c r="KE34" i="53"/>
  <c r="KD34" i="53"/>
  <c r="KI34" i="53" s="1"/>
  <c r="KJ32" i="53"/>
  <c r="KK32" i="53" s="1"/>
  <c r="KH32" i="53"/>
  <c r="KG32" i="53"/>
  <c r="KF32" i="53"/>
  <c r="KE32" i="53"/>
  <c r="KD32" i="53"/>
  <c r="KI32" i="53" s="1"/>
  <c r="KJ31" i="53"/>
  <c r="KK31" i="53" s="1"/>
  <c r="KH31" i="53"/>
  <c r="KG31" i="53"/>
  <c r="KF31" i="53"/>
  <c r="KE31" i="53"/>
  <c r="KD31" i="53"/>
  <c r="KI31" i="53" s="1"/>
  <c r="KJ28" i="53"/>
  <c r="KK28" i="53" s="1"/>
  <c r="KH28" i="53"/>
  <c r="KG28" i="53"/>
  <c r="KF28" i="53"/>
  <c r="KE28" i="53"/>
  <c r="KD28" i="53"/>
  <c r="KI28" i="53" s="1"/>
  <c r="KJ27" i="53"/>
  <c r="KK27" i="53" s="1"/>
  <c r="KH27" i="53"/>
  <c r="KG27" i="53"/>
  <c r="KF27" i="53"/>
  <c r="KE27" i="53"/>
  <c r="KD27" i="53"/>
  <c r="KI27" i="53" s="1"/>
  <c r="KJ26" i="53"/>
  <c r="KK26" i="53" s="1"/>
  <c r="KH26" i="53"/>
  <c r="KG26" i="53"/>
  <c r="KF26" i="53"/>
  <c r="KE26" i="53"/>
  <c r="KD26" i="53"/>
  <c r="KI26" i="53" s="1"/>
  <c r="KJ25" i="53"/>
  <c r="KK25" i="53" s="1"/>
  <c r="KH25" i="53"/>
  <c r="KG25" i="53"/>
  <c r="KF25" i="53"/>
  <c r="KE25" i="53"/>
  <c r="KD25" i="53"/>
  <c r="KI25" i="53" s="1"/>
  <c r="KJ22" i="53"/>
  <c r="KK22" i="53" s="1"/>
  <c r="KH22" i="53"/>
  <c r="KG22" i="53"/>
  <c r="KF22" i="53"/>
  <c r="KE22" i="53"/>
  <c r="KD22" i="53"/>
  <c r="KI22" i="53" s="1"/>
  <c r="KJ19" i="53"/>
  <c r="KK19" i="53" s="1"/>
  <c r="KH19" i="53"/>
  <c r="KG19" i="53"/>
  <c r="KF19" i="53"/>
  <c r="KE19" i="53"/>
  <c r="KD19" i="53"/>
  <c r="KI19" i="53" s="1"/>
  <c r="KJ18" i="53"/>
  <c r="KK18" i="53" s="1"/>
  <c r="KH18" i="53"/>
  <c r="KG18" i="53"/>
  <c r="KF18" i="53"/>
  <c r="KE18" i="53"/>
  <c r="KD18" i="53"/>
  <c r="KI18" i="53" s="1"/>
  <c r="KJ17" i="53"/>
  <c r="KK17" i="53" s="1"/>
  <c r="KH17" i="53"/>
  <c r="KG17" i="53"/>
  <c r="KF17" i="53"/>
  <c r="KE17" i="53"/>
  <c r="KD17" i="53"/>
  <c r="KI17" i="53" s="1"/>
  <c r="KI90" i="53" s="1"/>
  <c r="JP90" i="53"/>
  <c r="JN90" i="53"/>
  <c r="JS80" i="53"/>
  <c r="JT80" i="53" s="1"/>
  <c r="JQ80" i="53"/>
  <c r="JP80" i="53"/>
  <c r="JO80" i="53"/>
  <c r="JN80" i="53"/>
  <c r="JM80" i="53"/>
  <c r="JR80" i="53" s="1"/>
  <c r="JS76" i="53"/>
  <c r="JT76" i="53" s="1"/>
  <c r="JQ76" i="53"/>
  <c r="JP76" i="53"/>
  <c r="JO76" i="53"/>
  <c r="JN76" i="53"/>
  <c r="JM76" i="53"/>
  <c r="JR76" i="53" s="1"/>
  <c r="JS75" i="53"/>
  <c r="JT75" i="53" s="1"/>
  <c r="JQ75" i="53"/>
  <c r="JP75" i="53"/>
  <c r="JO75" i="53"/>
  <c r="JN75" i="53"/>
  <c r="JM75" i="53"/>
  <c r="JR75" i="53" s="1"/>
  <c r="JS74" i="53"/>
  <c r="JT74" i="53" s="1"/>
  <c r="JQ74" i="53"/>
  <c r="JP74" i="53"/>
  <c r="JO74" i="53"/>
  <c r="JN74" i="53"/>
  <c r="JM74" i="53"/>
  <c r="JR74" i="53" s="1"/>
  <c r="JS73" i="53"/>
  <c r="JT73" i="53" s="1"/>
  <c r="JQ73" i="53"/>
  <c r="JP73" i="53"/>
  <c r="JO73" i="53"/>
  <c r="JN73" i="53"/>
  <c r="JM73" i="53"/>
  <c r="JR73" i="53" s="1"/>
  <c r="JS69" i="53"/>
  <c r="JT69" i="53" s="1"/>
  <c r="JQ69" i="53"/>
  <c r="JP69" i="53"/>
  <c r="JO69" i="53"/>
  <c r="JN69" i="53"/>
  <c r="JM69" i="53"/>
  <c r="JR69" i="53" s="1"/>
  <c r="JS67" i="53"/>
  <c r="JT67" i="53" s="1"/>
  <c r="JQ67" i="53"/>
  <c r="JP67" i="53"/>
  <c r="JO67" i="53"/>
  <c r="JN67" i="53"/>
  <c r="JM67" i="53"/>
  <c r="JR67" i="53" s="1"/>
  <c r="JS66" i="53"/>
  <c r="JT66" i="53" s="1"/>
  <c r="JQ66" i="53"/>
  <c r="JP66" i="53"/>
  <c r="JO66" i="53"/>
  <c r="JN66" i="53"/>
  <c r="JM66" i="53"/>
  <c r="JR66" i="53" s="1"/>
  <c r="JS65" i="53"/>
  <c r="JT65" i="53" s="1"/>
  <c r="JQ65" i="53"/>
  <c r="JP65" i="53"/>
  <c r="JO65" i="53"/>
  <c r="JN65" i="53"/>
  <c r="JM65" i="53"/>
  <c r="JR65" i="53" s="1"/>
  <c r="JS64" i="53"/>
  <c r="JT64" i="53" s="1"/>
  <c r="JQ64" i="53"/>
  <c r="JP64" i="53"/>
  <c r="JO64" i="53"/>
  <c r="JN64" i="53"/>
  <c r="JM64" i="53"/>
  <c r="JR64" i="53" s="1"/>
  <c r="JS63" i="53"/>
  <c r="JT63" i="53" s="1"/>
  <c r="JQ63" i="53"/>
  <c r="JP63" i="53"/>
  <c r="JO63" i="53"/>
  <c r="JN63" i="53"/>
  <c r="JM63" i="53"/>
  <c r="JR63" i="53" s="1"/>
  <c r="JS62" i="53"/>
  <c r="JT62" i="53" s="1"/>
  <c r="JQ62" i="53"/>
  <c r="JP62" i="53"/>
  <c r="JO62" i="53"/>
  <c r="JN62" i="53"/>
  <c r="JM62" i="53"/>
  <c r="JR62" i="53" s="1"/>
  <c r="JS61" i="53"/>
  <c r="JT61" i="53" s="1"/>
  <c r="JQ61" i="53"/>
  <c r="JP61" i="53"/>
  <c r="JO61" i="53"/>
  <c r="JN61" i="53"/>
  <c r="JM61" i="53"/>
  <c r="JR61" i="53" s="1"/>
  <c r="JS60" i="53"/>
  <c r="JT60" i="53" s="1"/>
  <c r="JQ60" i="53"/>
  <c r="JP60" i="53"/>
  <c r="JO60" i="53"/>
  <c r="JN60" i="53"/>
  <c r="JM60" i="53"/>
  <c r="JR60" i="53" s="1"/>
  <c r="JS59" i="53"/>
  <c r="JT59" i="53" s="1"/>
  <c r="JQ59" i="53"/>
  <c r="JP59" i="53"/>
  <c r="JO59" i="53"/>
  <c r="JN59" i="53"/>
  <c r="JM59" i="53"/>
  <c r="JR59" i="53" s="1"/>
  <c r="JS58" i="53"/>
  <c r="JT58" i="53" s="1"/>
  <c r="JQ58" i="53"/>
  <c r="JP58" i="53"/>
  <c r="JO58" i="53"/>
  <c r="JN58" i="53"/>
  <c r="JM58" i="53"/>
  <c r="JR58" i="53" s="1"/>
  <c r="JS55" i="53"/>
  <c r="JT55" i="53" s="1"/>
  <c r="JQ55" i="53"/>
  <c r="JP55" i="53"/>
  <c r="JO55" i="53"/>
  <c r="JN55" i="53"/>
  <c r="JM55" i="53"/>
  <c r="JR55" i="53" s="1"/>
  <c r="JS54" i="53"/>
  <c r="JT54" i="53" s="1"/>
  <c r="JQ54" i="53"/>
  <c r="JP54" i="53"/>
  <c r="JO54" i="53"/>
  <c r="JN54" i="53"/>
  <c r="JM54" i="53"/>
  <c r="JR54" i="53" s="1"/>
  <c r="JS51" i="53"/>
  <c r="JT51" i="53" s="1"/>
  <c r="JQ51" i="53"/>
  <c r="JP51" i="53"/>
  <c r="JO51" i="53"/>
  <c r="JN51" i="53"/>
  <c r="JM51" i="53"/>
  <c r="JR51" i="53" s="1"/>
  <c r="JS50" i="53"/>
  <c r="JT50" i="53" s="1"/>
  <c r="JQ50" i="53"/>
  <c r="JP50" i="53"/>
  <c r="JO50" i="53"/>
  <c r="JN50" i="53"/>
  <c r="JM50" i="53"/>
  <c r="JR50" i="53" s="1"/>
  <c r="JS47" i="53"/>
  <c r="JT47" i="53" s="1"/>
  <c r="JQ47" i="53"/>
  <c r="JP47" i="53"/>
  <c r="JO47" i="53"/>
  <c r="JN47" i="53"/>
  <c r="JM47" i="53"/>
  <c r="JR47" i="53" s="1"/>
  <c r="JS46" i="53"/>
  <c r="JT46" i="53" s="1"/>
  <c r="JQ46" i="53"/>
  <c r="JP46" i="53"/>
  <c r="JO46" i="53"/>
  <c r="JN46" i="53"/>
  <c r="JM46" i="53"/>
  <c r="JR46" i="53" s="1"/>
  <c r="JS44" i="53"/>
  <c r="JT44" i="53" s="1"/>
  <c r="JQ44" i="53"/>
  <c r="JP44" i="53"/>
  <c r="JO44" i="53"/>
  <c r="JN44" i="53"/>
  <c r="JM44" i="53"/>
  <c r="JR44" i="53" s="1"/>
  <c r="JS42" i="53"/>
  <c r="JT42" i="53" s="1"/>
  <c r="JQ42" i="53"/>
  <c r="JP42" i="53"/>
  <c r="JO42" i="53"/>
  <c r="JN42" i="53"/>
  <c r="JM42" i="53"/>
  <c r="JR42" i="53" s="1"/>
  <c r="JS41" i="53"/>
  <c r="JT41" i="53" s="1"/>
  <c r="JQ41" i="53"/>
  <c r="JP41" i="53"/>
  <c r="JO41" i="53"/>
  <c r="JN41" i="53"/>
  <c r="JM41" i="53"/>
  <c r="JR41" i="53" s="1"/>
  <c r="JS38" i="53"/>
  <c r="JT38" i="53" s="1"/>
  <c r="JQ38" i="53"/>
  <c r="JP38" i="53"/>
  <c r="JO38" i="53"/>
  <c r="JN38" i="53"/>
  <c r="JM38" i="53"/>
  <c r="JR38" i="53" s="1"/>
  <c r="JS36" i="53"/>
  <c r="JT36" i="53" s="1"/>
  <c r="JQ36" i="53"/>
  <c r="JP36" i="53"/>
  <c r="JO36" i="53"/>
  <c r="JN36" i="53"/>
  <c r="JM36" i="53"/>
  <c r="JR36" i="53" s="1"/>
  <c r="JS35" i="53"/>
  <c r="JT35" i="53" s="1"/>
  <c r="JQ35" i="53"/>
  <c r="JP35" i="53"/>
  <c r="JO35" i="53"/>
  <c r="JN35" i="53"/>
  <c r="JM35" i="53"/>
  <c r="JR35" i="53" s="1"/>
  <c r="JS34" i="53"/>
  <c r="JT34" i="53" s="1"/>
  <c r="JQ34" i="53"/>
  <c r="JP34" i="53"/>
  <c r="JO34" i="53"/>
  <c r="JN34" i="53"/>
  <c r="JM34" i="53"/>
  <c r="JR34" i="53" s="1"/>
  <c r="JS32" i="53"/>
  <c r="JT32" i="53" s="1"/>
  <c r="JQ32" i="53"/>
  <c r="JP32" i="53"/>
  <c r="JO32" i="53"/>
  <c r="JN32" i="53"/>
  <c r="JM32" i="53"/>
  <c r="JR32" i="53" s="1"/>
  <c r="JS31" i="53"/>
  <c r="JT31" i="53" s="1"/>
  <c r="JQ31" i="53"/>
  <c r="JP31" i="53"/>
  <c r="JO31" i="53"/>
  <c r="JN31" i="53"/>
  <c r="JM31" i="53"/>
  <c r="JR31" i="53" s="1"/>
  <c r="JS28" i="53"/>
  <c r="JT28" i="53" s="1"/>
  <c r="JQ28" i="53"/>
  <c r="JP28" i="53"/>
  <c r="JO28" i="53"/>
  <c r="JN28" i="53"/>
  <c r="JM28" i="53"/>
  <c r="JR28" i="53" s="1"/>
  <c r="JS27" i="53"/>
  <c r="JT27" i="53" s="1"/>
  <c r="JQ27" i="53"/>
  <c r="JP27" i="53"/>
  <c r="JO27" i="53"/>
  <c r="JN27" i="53"/>
  <c r="JM27" i="53"/>
  <c r="JR27" i="53" s="1"/>
  <c r="JS26" i="53"/>
  <c r="JT26" i="53" s="1"/>
  <c r="JQ26" i="53"/>
  <c r="JP26" i="53"/>
  <c r="JO26" i="53"/>
  <c r="JN26" i="53"/>
  <c r="JM26" i="53"/>
  <c r="JR26" i="53" s="1"/>
  <c r="JS25" i="53"/>
  <c r="JT25" i="53" s="1"/>
  <c r="JQ25" i="53"/>
  <c r="JP25" i="53"/>
  <c r="JO25" i="53"/>
  <c r="JN25" i="53"/>
  <c r="JM25" i="53"/>
  <c r="JR25" i="53" s="1"/>
  <c r="JS22" i="53"/>
  <c r="JT22" i="53" s="1"/>
  <c r="JQ22" i="53"/>
  <c r="JP22" i="53"/>
  <c r="JO22" i="53"/>
  <c r="JN22" i="53"/>
  <c r="JM22" i="53"/>
  <c r="JR22" i="53" s="1"/>
  <c r="JS19" i="53"/>
  <c r="JT19" i="53" s="1"/>
  <c r="JQ19" i="53"/>
  <c r="JP19" i="53"/>
  <c r="JO19" i="53"/>
  <c r="JN19" i="53"/>
  <c r="JM19" i="53"/>
  <c r="JR19" i="53" s="1"/>
  <c r="JS18" i="53"/>
  <c r="JT18" i="53" s="1"/>
  <c r="JQ18" i="53"/>
  <c r="JP18" i="53"/>
  <c r="JO18" i="53"/>
  <c r="JN18" i="53"/>
  <c r="JM18" i="53"/>
  <c r="JR18" i="53" s="1"/>
  <c r="JS17" i="53"/>
  <c r="JT17" i="53" s="1"/>
  <c r="JT84" i="53" s="1"/>
  <c r="JQ17" i="53"/>
  <c r="JP17" i="53"/>
  <c r="JO17" i="53"/>
  <c r="JN17" i="53"/>
  <c r="JM17" i="53"/>
  <c r="JR17" i="53" s="1"/>
  <c r="JR90" i="53" s="1"/>
  <c r="IY90" i="53"/>
  <c r="IW90" i="53"/>
  <c r="JB80" i="53"/>
  <c r="JC80" i="53" s="1"/>
  <c r="IZ80" i="53"/>
  <c r="IY80" i="53"/>
  <c r="IX80" i="53"/>
  <c r="IW80" i="53"/>
  <c r="IV80" i="53"/>
  <c r="JA80" i="53" s="1"/>
  <c r="JB76" i="53"/>
  <c r="JC76" i="53" s="1"/>
  <c r="IZ76" i="53"/>
  <c r="IY76" i="53"/>
  <c r="IX76" i="53"/>
  <c r="IW76" i="53"/>
  <c r="IV76" i="53"/>
  <c r="JA76" i="53" s="1"/>
  <c r="JB75" i="53"/>
  <c r="JC75" i="53" s="1"/>
  <c r="IZ75" i="53"/>
  <c r="IY75" i="53"/>
  <c r="IX75" i="53"/>
  <c r="IW75" i="53"/>
  <c r="IV75" i="53"/>
  <c r="JA75" i="53" s="1"/>
  <c r="JB74" i="53"/>
  <c r="JC74" i="53" s="1"/>
  <c r="IZ74" i="53"/>
  <c r="IY74" i="53"/>
  <c r="IX74" i="53"/>
  <c r="IW74" i="53"/>
  <c r="IV74" i="53"/>
  <c r="JA74" i="53" s="1"/>
  <c r="JB73" i="53"/>
  <c r="JC73" i="53" s="1"/>
  <c r="IZ73" i="53"/>
  <c r="IY73" i="53"/>
  <c r="IX73" i="53"/>
  <c r="IW73" i="53"/>
  <c r="IV73" i="53"/>
  <c r="JA73" i="53" s="1"/>
  <c r="JB69" i="53"/>
  <c r="JC69" i="53" s="1"/>
  <c r="IZ69" i="53"/>
  <c r="IY69" i="53"/>
  <c r="IX69" i="53"/>
  <c r="IW69" i="53"/>
  <c r="IV69" i="53"/>
  <c r="JA69" i="53" s="1"/>
  <c r="JB67" i="53"/>
  <c r="JC67" i="53" s="1"/>
  <c r="IZ67" i="53"/>
  <c r="IY67" i="53"/>
  <c r="IX67" i="53"/>
  <c r="IW67" i="53"/>
  <c r="IV67" i="53"/>
  <c r="JA67" i="53" s="1"/>
  <c r="JB66" i="53"/>
  <c r="JC66" i="53" s="1"/>
  <c r="IZ66" i="53"/>
  <c r="IY66" i="53"/>
  <c r="IX66" i="53"/>
  <c r="IW66" i="53"/>
  <c r="IV66" i="53"/>
  <c r="JA66" i="53" s="1"/>
  <c r="JB65" i="53"/>
  <c r="JC65" i="53" s="1"/>
  <c r="IZ65" i="53"/>
  <c r="IY65" i="53"/>
  <c r="IX65" i="53"/>
  <c r="IW65" i="53"/>
  <c r="IV65" i="53"/>
  <c r="JA65" i="53" s="1"/>
  <c r="JB64" i="53"/>
  <c r="JC64" i="53" s="1"/>
  <c r="IZ64" i="53"/>
  <c r="IY64" i="53"/>
  <c r="IX64" i="53"/>
  <c r="IW64" i="53"/>
  <c r="IV64" i="53"/>
  <c r="JA64" i="53" s="1"/>
  <c r="JB63" i="53"/>
  <c r="JC63" i="53" s="1"/>
  <c r="IZ63" i="53"/>
  <c r="IY63" i="53"/>
  <c r="IX63" i="53"/>
  <c r="IW63" i="53"/>
  <c r="IV63" i="53"/>
  <c r="JA63" i="53" s="1"/>
  <c r="JB62" i="53"/>
  <c r="JC62" i="53" s="1"/>
  <c r="IZ62" i="53"/>
  <c r="IY62" i="53"/>
  <c r="IX62" i="53"/>
  <c r="IW62" i="53"/>
  <c r="IV62" i="53"/>
  <c r="JA62" i="53" s="1"/>
  <c r="JB61" i="53"/>
  <c r="JC61" i="53" s="1"/>
  <c r="IZ61" i="53"/>
  <c r="IY61" i="53"/>
  <c r="IX61" i="53"/>
  <c r="IW61" i="53"/>
  <c r="IV61" i="53"/>
  <c r="JA61" i="53" s="1"/>
  <c r="JB60" i="53"/>
  <c r="JC60" i="53" s="1"/>
  <c r="IZ60" i="53"/>
  <c r="IY60" i="53"/>
  <c r="IX60" i="53"/>
  <c r="IW60" i="53"/>
  <c r="IV60" i="53"/>
  <c r="JA60" i="53" s="1"/>
  <c r="JB59" i="53"/>
  <c r="JC59" i="53" s="1"/>
  <c r="IZ59" i="53"/>
  <c r="IY59" i="53"/>
  <c r="IX59" i="53"/>
  <c r="IW59" i="53"/>
  <c r="IV59" i="53"/>
  <c r="JA59" i="53" s="1"/>
  <c r="JB58" i="53"/>
  <c r="JC58" i="53" s="1"/>
  <c r="IZ58" i="53"/>
  <c r="IY58" i="53"/>
  <c r="IX58" i="53"/>
  <c r="IW58" i="53"/>
  <c r="IV58" i="53"/>
  <c r="JA58" i="53" s="1"/>
  <c r="JB55" i="53"/>
  <c r="JC55" i="53" s="1"/>
  <c r="IZ55" i="53"/>
  <c r="IY55" i="53"/>
  <c r="IX55" i="53"/>
  <c r="IW55" i="53"/>
  <c r="IV55" i="53"/>
  <c r="JA55" i="53" s="1"/>
  <c r="JB54" i="53"/>
  <c r="JC54" i="53" s="1"/>
  <c r="IZ54" i="53"/>
  <c r="IY54" i="53"/>
  <c r="IX54" i="53"/>
  <c r="IW54" i="53"/>
  <c r="IV54" i="53"/>
  <c r="JA54" i="53" s="1"/>
  <c r="JB51" i="53"/>
  <c r="JC51" i="53" s="1"/>
  <c r="IZ51" i="53"/>
  <c r="IY51" i="53"/>
  <c r="IX51" i="53"/>
  <c r="IW51" i="53"/>
  <c r="IV51" i="53"/>
  <c r="JA51" i="53" s="1"/>
  <c r="JB50" i="53"/>
  <c r="JC50" i="53" s="1"/>
  <c r="IZ50" i="53"/>
  <c r="IY50" i="53"/>
  <c r="IX50" i="53"/>
  <c r="IW50" i="53"/>
  <c r="IV50" i="53"/>
  <c r="JA50" i="53" s="1"/>
  <c r="JB47" i="53"/>
  <c r="JC47" i="53" s="1"/>
  <c r="IZ47" i="53"/>
  <c r="IY47" i="53"/>
  <c r="IX47" i="53"/>
  <c r="IW47" i="53"/>
  <c r="IV47" i="53"/>
  <c r="JA47" i="53" s="1"/>
  <c r="JB46" i="53"/>
  <c r="JC46" i="53" s="1"/>
  <c r="IZ46" i="53"/>
  <c r="IY46" i="53"/>
  <c r="IX46" i="53"/>
  <c r="IW46" i="53"/>
  <c r="IV46" i="53"/>
  <c r="JA46" i="53" s="1"/>
  <c r="JB44" i="53"/>
  <c r="JC44" i="53" s="1"/>
  <c r="IZ44" i="53"/>
  <c r="IY44" i="53"/>
  <c r="IX44" i="53"/>
  <c r="IW44" i="53"/>
  <c r="IV44" i="53"/>
  <c r="JA44" i="53" s="1"/>
  <c r="JB42" i="53"/>
  <c r="JC42" i="53" s="1"/>
  <c r="IZ42" i="53"/>
  <c r="IY42" i="53"/>
  <c r="IX42" i="53"/>
  <c r="IW42" i="53"/>
  <c r="IV42" i="53"/>
  <c r="JA42" i="53" s="1"/>
  <c r="JB41" i="53"/>
  <c r="JC41" i="53" s="1"/>
  <c r="IZ41" i="53"/>
  <c r="IY41" i="53"/>
  <c r="IX41" i="53"/>
  <c r="IW41" i="53"/>
  <c r="IV41" i="53"/>
  <c r="JA41" i="53" s="1"/>
  <c r="JB38" i="53"/>
  <c r="JC38" i="53" s="1"/>
  <c r="IZ38" i="53"/>
  <c r="IY38" i="53"/>
  <c r="IX38" i="53"/>
  <c r="IW38" i="53"/>
  <c r="IV38" i="53"/>
  <c r="JA38" i="53" s="1"/>
  <c r="JB36" i="53"/>
  <c r="JC36" i="53" s="1"/>
  <c r="IZ36" i="53"/>
  <c r="IY36" i="53"/>
  <c r="IX36" i="53"/>
  <c r="IW36" i="53"/>
  <c r="IV36" i="53"/>
  <c r="JA36" i="53" s="1"/>
  <c r="JB35" i="53"/>
  <c r="JC35" i="53" s="1"/>
  <c r="IZ35" i="53"/>
  <c r="IY35" i="53"/>
  <c r="IX35" i="53"/>
  <c r="IW35" i="53"/>
  <c r="IV35" i="53"/>
  <c r="JA35" i="53" s="1"/>
  <c r="JB34" i="53"/>
  <c r="JC34" i="53" s="1"/>
  <c r="IZ34" i="53"/>
  <c r="IY34" i="53"/>
  <c r="IX34" i="53"/>
  <c r="IW34" i="53"/>
  <c r="IV34" i="53"/>
  <c r="JA34" i="53" s="1"/>
  <c r="JB32" i="53"/>
  <c r="JC32" i="53" s="1"/>
  <c r="IZ32" i="53"/>
  <c r="IY32" i="53"/>
  <c r="IX32" i="53"/>
  <c r="IW32" i="53"/>
  <c r="IV32" i="53"/>
  <c r="JA32" i="53" s="1"/>
  <c r="JB31" i="53"/>
  <c r="JC31" i="53" s="1"/>
  <c r="IZ31" i="53"/>
  <c r="IY31" i="53"/>
  <c r="IX31" i="53"/>
  <c r="IW31" i="53"/>
  <c r="IV31" i="53"/>
  <c r="JA31" i="53" s="1"/>
  <c r="JB28" i="53"/>
  <c r="JC28" i="53" s="1"/>
  <c r="IZ28" i="53"/>
  <c r="IY28" i="53"/>
  <c r="IX28" i="53"/>
  <c r="IW28" i="53"/>
  <c r="IV28" i="53"/>
  <c r="JA28" i="53" s="1"/>
  <c r="JB27" i="53"/>
  <c r="JC27" i="53" s="1"/>
  <c r="IZ27" i="53"/>
  <c r="IY27" i="53"/>
  <c r="IX27" i="53"/>
  <c r="IW27" i="53"/>
  <c r="IV27" i="53"/>
  <c r="JA27" i="53" s="1"/>
  <c r="JB26" i="53"/>
  <c r="JC26" i="53" s="1"/>
  <c r="IZ26" i="53"/>
  <c r="IY26" i="53"/>
  <c r="IX26" i="53"/>
  <c r="IW26" i="53"/>
  <c r="IV26" i="53"/>
  <c r="JA26" i="53" s="1"/>
  <c r="JB25" i="53"/>
  <c r="JC25" i="53" s="1"/>
  <c r="IZ25" i="53"/>
  <c r="IY25" i="53"/>
  <c r="IX25" i="53"/>
  <c r="IW25" i="53"/>
  <c r="IV25" i="53"/>
  <c r="JA25" i="53" s="1"/>
  <c r="JB22" i="53"/>
  <c r="JC22" i="53" s="1"/>
  <c r="IZ22" i="53"/>
  <c r="IY22" i="53"/>
  <c r="IX22" i="53"/>
  <c r="IW22" i="53"/>
  <c r="IV22" i="53"/>
  <c r="JA22" i="53" s="1"/>
  <c r="JB19" i="53"/>
  <c r="JC19" i="53" s="1"/>
  <c r="IZ19" i="53"/>
  <c r="IY19" i="53"/>
  <c r="IX19" i="53"/>
  <c r="IW19" i="53"/>
  <c r="IV19" i="53"/>
  <c r="JA19" i="53" s="1"/>
  <c r="JB18" i="53"/>
  <c r="JC18" i="53" s="1"/>
  <c r="IZ18" i="53"/>
  <c r="IY18" i="53"/>
  <c r="IX18" i="53"/>
  <c r="IW18" i="53"/>
  <c r="IV18" i="53"/>
  <c r="JA18" i="53" s="1"/>
  <c r="JB17" i="53"/>
  <c r="JC17" i="53" s="1"/>
  <c r="IZ17" i="53"/>
  <c r="IY17" i="53"/>
  <c r="IX17" i="53"/>
  <c r="IW17" i="53"/>
  <c r="IV17" i="53"/>
  <c r="JA17" i="53" s="1"/>
  <c r="JA90" i="53" s="1"/>
  <c r="IH90" i="53"/>
  <c r="IF90" i="53"/>
  <c r="IK80" i="53"/>
  <c r="IL80" i="53" s="1"/>
  <c r="II80" i="53"/>
  <c r="IH80" i="53"/>
  <c r="IG80" i="53"/>
  <c r="IF80" i="53"/>
  <c r="IE80" i="53"/>
  <c r="IJ80" i="53" s="1"/>
  <c r="IK76" i="53"/>
  <c r="IL76" i="53" s="1"/>
  <c r="II76" i="53"/>
  <c r="IH76" i="53"/>
  <c r="IG76" i="53"/>
  <c r="IF76" i="53"/>
  <c r="IE76" i="53"/>
  <c r="IJ76" i="53" s="1"/>
  <c r="IK75" i="53"/>
  <c r="IL75" i="53" s="1"/>
  <c r="II75" i="53"/>
  <c r="IH75" i="53"/>
  <c r="IG75" i="53"/>
  <c r="IF75" i="53"/>
  <c r="IE75" i="53"/>
  <c r="IJ75" i="53" s="1"/>
  <c r="IK74" i="53"/>
  <c r="IL74" i="53" s="1"/>
  <c r="II74" i="53"/>
  <c r="IH74" i="53"/>
  <c r="IG74" i="53"/>
  <c r="IF74" i="53"/>
  <c r="IE74" i="53"/>
  <c r="IJ74" i="53" s="1"/>
  <c r="IK73" i="53"/>
  <c r="IL73" i="53" s="1"/>
  <c r="II73" i="53"/>
  <c r="IH73" i="53"/>
  <c r="IG73" i="53"/>
  <c r="IF73" i="53"/>
  <c r="IE73" i="53"/>
  <c r="IJ73" i="53" s="1"/>
  <c r="IK69" i="53"/>
  <c r="IL69" i="53" s="1"/>
  <c r="II69" i="53"/>
  <c r="IH69" i="53"/>
  <c r="IG69" i="53"/>
  <c r="IF69" i="53"/>
  <c r="IE69" i="53"/>
  <c r="IJ69" i="53" s="1"/>
  <c r="IK67" i="53"/>
  <c r="IL67" i="53" s="1"/>
  <c r="II67" i="53"/>
  <c r="IH67" i="53"/>
  <c r="IG67" i="53"/>
  <c r="IF67" i="53"/>
  <c r="IE67" i="53"/>
  <c r="IJ67" i="53" s="1"/>
  <c r="IK66" i="53"/>
  <c r="IL66" i="53" s="1"/>
  <c r="II66" i="53"/>
  <c r="IH66" i="53"/>
  <c r="IG66" i="53"/>
  <c r="IF66" i="53"/>
  <c r="IE66" i="53"/>
  <c r="IJ66" i="53" s="1"/>
  <c r="IK65" i="53"/>
  <c r="IL65" i="53" s="1"/>
  <c r="II65" i="53"/>
  <c r="IH65" i="53"/>
  <c r="IG65" i="53"/>
  <c r="IF65" i="53"/>
  <c r="IE65" i="53"/>
  <c r="IJ65" i="53" s="1"/>
  <c r="IK64" i="53"/>
  <c r="IL64" i="53" s="1"/>
  <c r="II64" i="53"/>
  <c r="IH64" i="53"/>
  <c r="IG64" i="53"/>
  <c r="IF64" i="53"/>
  <c r="IE64" i="53"/>
  <c r="IJ64" i="53" s="1"/>
  <c r="IK63" i="53"/>
  <c r="IL63" i="53" s="1"/>
  <c r="II63" i="53"/>
  <c r="IH63" i="53"/>
  <c r="IG63" i="53"/>
  <c r="IF63" i="53"/>
  <c r="IE63" i="53"/>
  <c r="IJ63" i="53" s="1"/>
  <c r="IK62" i="53"/>
  <c r="IL62" i="53" s="1"/>
  <c r="II62" i="53"/>
  <c r="IH62" i="53"/>
  <c r="IG62" i="53"/>
  <c r="IF62" i="53"/>
  <c r="IE62" i="53"/>
  <c r="IJ62" i="53" s="1"/>
  <c r="IK61" i="53"/>
  <c r="IL61" i="53" s="1"/>
  <c r="II61" i="53"/>
  <c r="IH61" i="53"/>
  <c r="IG61" i="53"/>
  <c r="IF61" i="53"/>
  <c r="IE61" i="53"/>
  <c r="IJ61" i="53" s="1"/>
  <c r="IK60" i="53"/>
  <c r="IL60" i="53" s="1"/>
  <c r="II60" i="53"/>
  <c r="IH60" i="53"/>
  <c r="IG60" i="53"/>
  <c r="IF60" i="53"/>
  <c r="IE60" i="53"/>
  <c r="IJ60" i="53" s="1"/>
  <c r="IK59" i="53"/>
  <c r="IL59" i="53" s="1"/>
  <c r="II59" i="53"/>
  <c r="IH59" i="53"/>
  <c r="IG59" i="53"/>
  <c r="IF59" i="53"/>
  <c r="IE59" i="53"/>
  <c r="IJ59" i="53" s="1"/>
  <c r="IK58" i="53"/>
  <c r="IL58" i="53" s="1"/>
  <c r="II58" i="53"/>
  <c r="IH58" i="53"/>
  <c r="IG58" i="53"/>
  <c r="IF58" i="53"/>
  <c r="IE58" i="53"/>
  <c r="IJ58" i="53" s="1"/>
  <c r="IK55" i="53"/>
  <c r="IL55" i="53" s="1"/>
  <c r="II55" i="53"/>
  <c r="IH55" i="53"/>
  <c r="IG55" i="53"/>
  <c r="IF55" i="53"/>
  <c r="IE55" i="53"/>
  <c r="IJ55" i="53" s="1"/>
  <c r="IK54" i="53"/>
  <c r="IL54" i="53" s="1"/>
  <c r="II54" i="53"/>
  <c r="IH54" i="53"/>
  <c r="IG54" i="53"/>
  <c r="IF54" i="53"/>
  <c r="IE54" i="53"/>
  <c r="IJ54" i="53" s="1"/>
  <c r="IK51" i="53"/>
  <c r="IL51" i="53" s="1"/>
  <c r="II51" i="53"/>
  <c r="IH51" i="53"/>
  <c r="IG51" i="53"/>
  <c r="IF51" i="53"/>
  <c r="IE51" i="53"/>
  <c r="IJ51" i="53" s="1"/>
  <c r="IK50" i="53"/>
  <c r="IL50" i="53" s="1"/>
  <c r="II50" i="53"/>
  <c r="IH50" i="53"/>
  <c r="IG50" i="53"/>
  <c r="IF50" i="53"/>
  <c r="IE50" i="53"/>
  <c r="IJ50" i="53" s="1"/>
  <c r="IK47" i="53"/>
  <c r="IL47" i="53" s="1"/>
  <c r="II47" i="53"/>
  <c r="IH47" i="53"/>
  <c r="IG47" i="53"/>
  <c r="IF47" i="53"/>
  <c r="IE47" i="53"/>
  <c r="IJ47" i="53" s="1"/>
  <c r="IK46" i="53"/>
  <c r="IL46" i="53" s="1"/>
  <c r="II46" i="53"/>
  <c r="IH46" i="53"/>
  <c r="IG46" i="53"/>
  <c r="IF46" i="53"/>
  <c r="IE46" i="53"/>
  <c r="IJ46" i="53" s="1"/>
  <c r="IK44" i="53"/>
  <c r="IL44" i="53" s="1"/>
  <c r="II44" i="53"/>
  <c r="IH44" i="53"/>
  <c r="IG44" i="53"/>
  <c r="IF44" i="53"/>
  <c r="IE44" i="53"/>
  <c r="IJ44" i="53" s="1"/>
  <c r="IK42" i="53"/>
  <c r="IL42" i="53" s="1"/>
  <c r="II42" i="53"/>
  <c r="IH42" i="53"/>
  <c r="IG42" i="53"/>
  <c r="IF42" i="53"/>
  <c r="IE42" i="53"/>
  <c r="IJ42" i="53" s="1"/>
  <c r="IK41" i="53"/>
  <c r="IL41" i="53" s="1"/>
  <c r="II41" i="53"/>
  <c r="IH41" i="53"/>
  <c r="IG41" i="53"/>
  <c r="IF41" i="53"/>
  <c r="IE41" i="53"/>
  <c r="IJ41" i="53" s="1"/>
  <c r="IK38" i="53"/>
  <c r="IL38" i="53" s="1"/>
  <c r="II38" i="53"/>
  <c r="IH38" i="53"/>
  <c r="IG38" i="53"/>
  <c r="IF38" i="53"/>
  <c r="IE38" i="53"/>
  <c r="IJ38" i="53" s="1"/>
  <c r="IK36" i="53"/>
  <c r="IL36" i="53" s="1"/>
  <c r="II36" i="53"/>
  <c r="IH36" i="53"/>
  <c r="IG36" i="53"/>
  <c r="IF36" i="53"/>
  <c r="IE36" i="53"/>
  <c r="IJ36" i="53" s="1"/>
  <c r="IK35" i="53"/>
  <c r="IL35" i="53" s="1"/>
  <c r="II35" i="53"/>
  <c r="IH35" i="53"/>
  <c r="IG35" i="53"/>
  <c r="IF35" i="53"/>
  <c r="IE35" i="53"/>
  <c r="IJ35" i="53" s="1"/>
  <c r="IK34" i="53"/>
  <c r="IL34" i="53" s="1"/>
  <c r="II34" i="53"/>
  <c r="IH34" i="53"/>
  <c r="IG34" i="53"/>
  <c r="IF34" i="53"/>
  <c r="IE34" i="53"/>
  <c r="IJ34" i="53" s="1"/>
  <c r="IK32" i="53"/>
  <c r="IL32" i="53" s="1"/>
  <c r="II32" i="53"/>
  <c r="IH32" i="53"/>
  <c r="IG32" i="53"/>
  <c r="IF32" i="53"/>
  <c r="IE32" i="53"/>
  <c r="IJ32" i="53" s="1"/>
  <c r="IK31" i="53"/>
  <c r="IL31" i="53" s="1"/>
  <c r="II31" i="53"/>
  <c r="IH31" i="53"/>
  <c r="IG31" i="53"/>
  <c r="IF31" i="53"/>
  <c r="IE31" i="53"/>
  <c r="IJ31" i="53" s="1"/>
  <c r="IK28" i="53"/>
  <c r="IL28" i="53" s="1"/>
  <c r="II28" i="53"/>
  <c r="IH28" i="53"/>
  <c r="IG28" i="53"/>
  <c r="IF28" i="53"/>
  <c r="IE28" i="53"/>
  <c r="IJ28" i="53" s="1"/>
  <c r="IK27" i="53"/>
  <c r="IL27" i="53" s="1"/>
  <c r="II27" i="53"/>
  <c r="IH27" i="53"/>
  <c r="IG27" i="53"/>
  <c r="IF27" i="53"/>
  <c r="IE27" i="53"/>
  <c r="IJ27" i="53" s="1"/>
  <c r="IK26" i="53"/>
  <c r="IL26" i="53" s="1"/>
  <c r="II26" i="53"/>
  <c r="IH26" i="53"/>
  <c r="IG26" i="53"/>
  <c r="IF26" i="53"/>
  <c r="IE26" i="53"/>
  <c r="IJ26" i="53" s="1"/>
  <c r="IK25" i="53"/>
  <c r="IL25" i="53" s="1"/>
  <c r="II25" i="53"/>
  <c r="IH25" i="53"/>
  <c r="IG25" i="53"/>
  <c r="IF25" i="53"/>
  <c r="IE25" i="53"/>
  <c r="IJ25" i="53" s="1"/>
  <c r="IK22" i="53"/>
  <c r="IL22" i="53" s="1"/>
  <c r="II22" i="53"/>
  <c r="IH22" i="53"/>
  <c r="IG22" i="53"/>
  <c r="IF22" i="53"/>
  <c r="IE22" i="53"/>
  <c r="IJ22" i="53" s="1"/>
  <c r="IK19" i="53"/>
  <c r="IL19" i="53" s="1"/>
  <c r="II19" i="53"/>
  <c r="IH19" i="53"/>
  <c r="IG19" i="53"/>
  <c r="IF19" i="53"/>
  <c r="IE19" i="53"/>
  <c r="IJ19" i="53" s="1"/>
  <c r="IK18" i="53"/>
  <c r="IL18" i="53" s="1"/>
  <c r="II18" i="53"/>
  <c r="IH18" i="53"/>
  <c r="IG18" i="53"/>
  <c r="IF18" i="53"/>
  <c r="IE18" i="53"/>
  <c r="IJ18" i="53" s="1"/>
  <c r="IK17" i="53"/>
  <c r="IL17" i="53" s="1"/>
  <c r="II17" i="53"/>
  <c r="IH17" i="53"/>
  <c r="IG17" i="53"/>
  <c r="IF17" i="53"/>
  <c r="IE17" i="53"/>
  <c r="IJ17" i="53" s="1"/>
  <c r="IJ90" i="53" s="1"/>
  <c r="HQ90" i="53"/>
  <c r="HO90" i="53"/>
  <c r="HT80" i="53"/>
  <c r="HU80" i="53" s="1"/>
  <c r="HR80" i="53"/>
  <c r="HQ80" i="53"/>
  <c r="HP80" i="53"/>
  <c r="HO80" i="53"/>
  <c r="HN80" i="53"/>
  <c r="HS80" i="53" s="1"/>
  <c r="HT76" i="53"/>
  <c r="HU76" i="53" s="1"/>
  <c r="HR76" i="53"/>
  <c r="HQ76" i="53"/>
  <c r="HP76" i="53"/>
  <c r="HO76" i="53"/>
  <c r="HN76" i="53"/>
  <c r="HS76" i="53" s="1"/>
  <c r="HT75" i="53"/>
  <c r="HU75" i="53" s="1"/>
  <c r="HR75" i="53"/>
  <c r="HQ75" i="53"/>
  <c r="HP75" i="53"/>
  <c r="HO75" i="53"/>
  <c r="HN75" i="53"/>
  <c r="HS75" i="53" s="1"/>
  <c r="HT74" i="53"/>
  <c r="HU74" i="53" s="1"/>
  <c r="HR74" i="53"/>
  <c r="HQ74" i="53"/>
  <c r="HP74" i="53"/>
  <c r="HO74" i="53"/>
  <c r="HN74" i="53"/>
  <c r="HS74" i="53" s="1"/>
  <c r="HT73" i="53"/>
  <c r="HU73" i="53" s="1"/>
  <c r="HR73" i="53"/>
  <c r="HQ73" i="53"/>
  <c r="HP73" i="53"/>
  <c r="HO73" i="53"/>
  <c r="HN73" i="53"/>
  <c r="HS73" i="53" s="1"/>
  <c r="HT69" i="53"/>
  <c r="HU69" i="53" s="1"/>
  <c r="HR69" i="53"/>
  <c r="HQ69" i="53"/>
  <c r="HP69" i="53"/>
  <c r="HO69" i="53"/>
  <c r="HN69" i="53"/>
  <c r="HS69" i="53" s="1"/>
  <c r="HT67" i="53"/>
  <c r="HU67" i="53" s="1"/>
  <c r="HR67" i="53"/>
  <c r="HQ67" i="53"/>
  <c r="HP67" i="53"/>
  <c r="HO67" i="53"/>
  <c r="HN67" i="53"/>
  <c r="HS67" i="53" s="1"/>
  <c r="HT66" i="53"/>
  <c r="HU66" i="53" s="1"/>
  <c r="HR66" i="53"/>
  <c r="HQ66" i="53"/>
  <c r="HP66" i="53"/>
  <c r="HO66" i="53"/>
  <c r="HN66" i="53"/>
  <c r="HS66" i="53" s="1"/>
  <c r="HT65" i="53"/>
  <c r="HU65" i="53" s="1"/>
  <c r="HR65" i="53"/>
  <c r="HQ65" i="53"/>
  <c r="HP65" i="53"/>
  <c r="HO65" i="53"/>
  <c r="HN65" i="53"/>
  <c r="HS65" i="53" s="1"/>
  <c r="HT64" i="53"/>
  <c r="HU64" i="53" s="1"/>
  <c r="HR64" i="53"/>
  <c r="HQ64" i="53"/>
  <c r="HP64" i="53"/>
  <c r="HO64" i="53"/>
  <c r="HN64" i="53"/>
  <c r="HS64" i="53" s="1"/>
  <c r="HT63" i="53"/>
  <c r="HU63" i="53" s="1"/>
  <c r="HR63" i="53"/>
  <c r="HQ63" i="53"/>
  <c r="HP63" i="53"/>
  <c r="HO63" i="53"/>
  <c r="HN63" i="53"/>
  <c r="HS63" i="53" s="1"/>
  <c r="HT62" i="53"/>
  <c r="HU62" i="53" s="1"/>
  <c r="HR62" i="53"/>
  <c r="HQ62" i="53"/>
  <c r="HP62" i="53"/>
  <c r="HO62" i="53"/>
  <c r="HN62" i="53"/>
  <c r="HS62" i="53" s="1"/>
  <c r="HT61" i="53"/>
  <c r="HU61" i="53" s="1"/>
  <c r="HR61" i="53"/>
  <c r="HQ61" i="53"/>
  <c r="HP61" i="53"/>
  <c r="HO61" i="53"/>
  <c r="HN61" i="53"/>
  <c r="HS61" i="53" s="1"/>
  <c r="HT60" i="53"/>
  <c r="HU60" i="53" s="1"/>
  <c r="HR60" i="53"/>
  <c r="HQ60" i="53"/>
  <c r="HP60" i="53"/>
  <c r="HO60" i="53"/>
  <c r="HN60" i="53"/>
  <c r="HS60" i="53" s="1"/>
  <c r="HT59" i="53"/>
  <c r="HU59" i="53" s="1"/>
  <c r="HR59" i="53"/>
  <c r="HQ59" i="53"/>
  <c r="HP59" i="53"/>
  <c r="HO59" i="53"/>
  <c r="HN59" i="53"/>
  <c r="HS59" i="53" s="1"/>
  <c r="HT58" i="53"/>
  <c r="HU58" i="53" s="1"/>
  <c r="HR58" i="53"/>
  <c r="HQ58" i="53"/>
  <c r="HP58" i="53"/>
  <c r="HO58" i="53"/>
  <c r="HN58" i="53"/>
  <c r="HS58" i="53" s="1"/>
  <c r="HT55" i="53"/>
  <c r="HU55" i="53" s="1"/>
  <c r="HR55" i="53"/>
  <c r="HQ55" i="53"/>
  <c r="HP55" i="53"/>
  <c r="HO55" i="53"/>
  <c r="HN55" i="53"/>
  <c r="HS55" i="53" s="1"/>
  <c r="HT54" i="53"/>
  <c r="HU54" i="53" s="1"/>
  <c r="HR54" i="53"/>
  <c r="HQ54" i="53"/>
  <c r="HP54" i="53"/>
  <c r="HO54" i="53"/>
  <c r="HN54" i="53"/>
  <c r="HS54" i="53" s="1"/>
  <c r="HT51" i="53"/>
  <c r="HU51" i="53" s="1"/>
  <c r="HR51" i="53"/>
  <c r="HQ51" i="53"/>
  <c r="HP51" i="53"/>
  <c r="HO51" i="53"/>
  <c r="HN51" i="53"/>
  <c r="HS51" i="53" s="1"/>
  <c r="HT50" i="53"/>
  <c r="HU50" i="53" s="1"/>
  <c r="HR50" i="53"/>
  <c r="HQ50" i="53"/>
  <c r="HP50" i="53"/>
  <c r="HO50" i="53"/>
  <c r="HN50" i="53"/>
  <c r="HS50" i="53" s="1"/>
  <c r="HT47" i="53"/>
  <c r="HU47" i="53" s="1"/>
  <c r="HR47" i="53"/>
  <c r="HQ47" i="53"/>
  <c r="HP47" i="53"/>
  <c r="HO47" i="53"/>
  <c r="HN47" i="53"/>
  <c r="HS47" i="53" s="1"/>
  <c r="HT46" i="53"/>
  <c r="HU46" i="53" s="1"/>
  <c r="HR46" i="53"/>
  <c r="HQ46" i="53"/>
  <c r="HP46" i="53"/>
  <c r="HO46" i="53"/>
  <c r="HN46" i="53"/>
  <c r="HS46" i="53" s="1"/>
  <c r="HT44" i="53"/>
  <c r="HU44" i="53" s="1"/>
  <c r="HR44" i="53"/>
  <c r="HQ44" i="53"/>
  <c r="HP44" i="53"/>
  <c r="HO44" i="53"/>
  <c r="HN44" i="53"/>
  <c r="HS44" i="53" s="1"/>
  <c r="HT42" i="53"/>
  <c r="HU42" i="53" s="1"/>
  <c r="HR42" i="53"/>
  <c r="HQ42" i="53"/>
  <c r="HP42" i="53"/>
  <c r="HO42" i="53"/>
  <c r="HN42" i="53"/>
  <c r="HS42" i="53" s="1"/>
  <c r="HT41" i="53"/>
  <c r="HU41" i="53" s="1"/>
  <c r="HR41" i="53"/>
  <c r="HQ41" i="53"/>
  <c r="HP41" i="53"/>
  <c r="HO41" i="53"/>
  <c r="HN41" i="53"/>
  <c r="HS41" i="53" s="1"/>
  <c r="HT38" i="53"/>
  <c r="HU38" i="53" s="1"/>
  <c r="HR38" i="53"/>
  <c r="HQ38" i="53"/>
  <c r="HP38" i="53"/>
  <c r="HO38" i="53"/>
  <c r="HN38" i="53"/>
  <c r="HS38" i="53" s="1"/>
  <c r="HT36" i="53"/>
  <c r="HU36" i="53" s="1"/>
  <c r="HR36" i="53"/>
  <c r="HQ36" i="53"/>
  <c r="HP36" i="53"/>
  <c r="HO36" i="53"/>
  <c r="HN36" i="53"/>
  <c r="HS36" i="53" s="1"/>
  <c r="HT35" i="53"/>
  <c r="HU35" i="53" s="1"/>
  <c r="HR35" i="53"/>
  <c r="HQ35" i="53"/>
  <c r="HP35" i="53"/>
  <c r="HO35" i="53"/>
  <c r="HN35" i="53"/>
  <c r="HS35" i="53" s="1"/>
  <c r="HT34" i="53"/>
  <c r="HU34" i="53" s="1"/>
  <c r="HR34" i="53"/>
  <c r="HQ34" i="53"/>
  <c r="HP34" i="53"/>
  <c r="HO34" i="53"/>
  <c r="HN34" i="53"/>
  <c r="HS34" i="53" s="1"/>
  <c r="HT32" i="53"/>
  <c r="HU32" i="53" s="1"/>
  <c r="HR32" i="53"/>
  <c r="HQ32" i="53"/>
  <c r="HP32" i="53"/>
  <c r="HO32" i="53"/>
  <c r="HN32" i="53"/>
  <c r="HS32" i="53" s="1"/>
  <c r="HT31" i="53"/>
  <c r="HU31" i="53" s="1"/>
  <c r="HR31" i="53"/>
  <c r="HQ31" i="53"/>
  <c r="HP31" i="53"/>
  <c r="HO31" i="53"/>
  <c r="HN31" i="53"/>
  <c r="HS31" i="53" s="1"/>
  <c r="HT28" i="53"/>
  <c r="HU28" i="53" s="1"/>
  <c r="HR28" i="53"/>
  <c r="HQ28" i="53"/>
  <c r="HP28" i="53"/>
  <c r="HO28" i="53"/>
  <c r="HN28" i="53"/>
  <c r="HS28" i="53" s="1"/>
  <c r="HT27" i="53"/>
  <c r="HU27" i="53" s="1"/>
  <c r="HR27" i="53"/>
  <c r="HQ27" i="53"/>
  <c r="HP27" i="53"/>
  <c r="HO27" i="53"/>
  <c r="HN27" i="53"/>
  <c r="HS27" i="53" s="1"/>
  <c r="HT26" i="53"/>
  <c r="HU26" i="53" s="1"/>
  <c r="HR26" i="53"/>
  <c r="HQ26" i="53"/>
  <c r="HP26" i="53"/>
  <c r="HO26" i="53"/>
  <c r="HN26" i="53"/>
  <c r="HS26" i="53" s="1"/>
  <c r="HT25" i="53"/>
  <c r="HU25" i="53" s="1"/>
  <c r="HR25" i="53"/>
  <c r="HQ25" i="53"/>
  <c r="HP25" i="53"/>
  <c r="HO25" i="53"/>
  <c r="HN25" i="53"/>
  <c r="HS25" i="53" s="1"/>
  <c r="HT22" i="53"/>
  <c r="HU22" i="53" s="1"/>
  <c r="HR22" i="53"/>
  <c r="HQ22" i="53"/>
  <c r="HP22" i="53"/>
  <c r="HO22" i="53"/>
  <c r="HN22" i="53"/>
  <c r="HS22" i="53" s="1"/>
  <c r="HT19" i="53"/>
  <c r="HU19" i="53" s="1"/>
  <c r="HR19" i="53"/>
  <c r="HQ19" i="53"/>
  <c r="HP19" i="53"/>
  <c r="HO19" i="53"/>
  <c r="HN19" i="53"/>
  <c r="HS19" i="53" s="1"/>
  <c r="HT18" i="53"/>
  <c r="HU18" i="53" s="1"/>
  <c r="HR18" i="53"/>
  <c r="HQ18" i="53"/>
  <c r="HP18" i="53"/>
  <c r="HO18" i="53"/>
  <c r="HN18" i="53"/>
  <c r="HS18" i="53" s="1"/>
  <c r="HT17" i="53"/>
  <c r="HU17" i="53" s="1"/>
  <c r="HR17" i="53"/>
  <c r="HQ17" i="53"/>
  <c r="HP17" i="53"/>
  <c r="HO17" i="53"/>
  <c r="HN17" i="53"/>
  <c r="HS17" i="53" s="1"/>
  <c r="HS90" i="53" s="1"/>
  <c r="GZ90" i="53"/>
  <c r="GX90" i="53"/>
  <c r="HC80" i="53"/>
  <c r="HD80" i="53" s="1"/>
  <c r="HA80" i="53"/>
  <c r="GZ80" i="53"/>
  <c r="GY80" i="53"/>
  <c r="GX80" i="53"/>
  <c r="GW80" i="53"/>
  <c r="HB80" i="53" s="1"/>
  <c r="HC76" i="53"/>
  <c r="HD76" i="53" s="1"/>
  <c r="HA76" i="53"/>
  <c r="GZ76" i="53"/>
  <c r="GY76" i="53"/>
  <c r="GX76" i="53"/>
  <c r="GW76" i="53"/>
  <c r="HB76" i="53" s="1"/>
  <c r="HC75" i="53"/>
  <c r="HD75" i="53" s="1"/>
  <c r="HA75" i="53"/>
  <c r="GZ75" i="53"/>
  <c r="GY75" i="53"/>
  <c r="GX75" i="53"/>
  <c r="GW75" i="53"/>
  <c r="HB75" i="53" s="1"/>
  <c r="HC74" i="53"/>
  <c r="HD74" i="53" s="1"/>
  <c r="HA74" i="53"/>
  <c r="GZ74" i="53"/>
  <c r="GY74" i="53"/>
  <c r="GX74" i="53"/>
  <c r="GW74" i="53"/>
  <c r="HB74" i="53" s="1"/>
  <c r="HC73" i="53"/>
  <c r="HD73" i="53" s="1"/>
  <c r="HA73" i="53"/>
  <c r="GZ73" i="53"/>
  <c r="GY73" i="53"/>
  <c r="GX73" i="53"/>
  <c r="GW73" i="53"/>
  <c r="HB73" i="53" s="1"/>
  <c r="HC69" i="53"/>
  <c r="HD69" i="53" s="1"/>
  <c r="HA69" i="53"/>
  <c r="GZ69" i="53"/>
  <c r="GY69" i="53"/>
  <c r="GX69" i="53"/>
  <c r="GW69" i="53"/>
  <c r="HB69" i="53" s="1"/>
  <c r="HC67" i="53"/>
  <c r="HD67" i="53" s="1"/>
  <c r="HA67" i="53"/>
  <c r="GZ67" i="53"/>
  <c r="GY67" i="53"/>
  <c r="GX67" i="53"/>
  <c r="GW67" i="53"/>
  <c r="HB67" i="53" s="1"/>
  <c r="HC66" i="53"/>
  <c r="HD66" i="53" s="1"/>
  <c r="HA66" i="53"/>
  <c r="GZ66" i="53"/>
  <c r="GY66" i="53"/>
  <c r="GX66" i="53"/>
  <c r="GW66" i="53"/>
  <c r="HB66" i="53" s="1"/>
  <c r="HC65" i="53"/>
  <c r="HD65" i="53" s="1"/>
  <c r="HA65" i="53"/>
  <c r="GZ65" i="53"/>
  <c r="GY65" i="53"/>
  <c r="GX65" i="53"/>
  <c r="GW65" i="53"/>
  <c r="HB65" i="53" s="1"/>
  <c r="HC64" i="53"/>
  <c r="HD64" i="53" s="1"/>
  <c r="HA64" i="53"/>
  <c r="GZ64" i="53"/>
  <c r="GY64" i="53"/>
  <c r="GX64" i="53"/>
  <c r="GW64" i="53"/>
  <c r="HB64" i="53" s="1"/>
  <c r="HC63" i="53"/>
  <c r="HD63" i="53" s="1"/>
  <c r="HA63" i="53"/>
  <c r="GZ63" i="53"/>
  <c r="GY63" i="53"/>
  <c r="GX63" i="53"/>
  <c r="GW63" i="53"/>
  <c r="HB63" i="53" s="1"/>
  <c r="HC62" i="53"/>
  <c r="HD62" i="53" s="1"/>
  <c r="HA62" i="53"/>
  <c r="GZ62" i="53"/>
  <c r="GY62" i="53"/>
  <c r="GX62" i="53"/>
  <c r="GW62" i="53"/>
  <c r="HB62" i="53" s="1"/>
  <c r="HC61" i="53"/>
  <c r="HD61" i="53" s="1"/>
  <c r="HA61" i="53"/>
  <c r="GZ61" i="53"/>
  <c r="GY61" i="53"/>
  <c r="GX61" i="53"/>
  <c r="GW61" i="53"/>
  <c r="HB61" i="53" s="1"/>
  <c r="HC60" i="53"/>
  <c r="HD60" i="53" s="1"/>
  <c r="HA60" i="53"/>
  <c r="GZ60" i="53"/>
  <c r="GY60" i="53"/>
  <c r="GX60" i="53"/>
  <c r="GW60" i="53"/>
  <c r="HB60" i="53" s="1"/>
  <c r="HC59" i="53"/>
  <c r="HD59" i="53" s="1"/>
  <c r="HA59" i="53"/>
  <c r="GZ59" i="53"/>
  <c r="GY59" i="53"/>
  <c r="GX59" i="53"/>
  <c r="GW59" i="53"/>
  <c r="HB59" i="53" s="1"/>
  <c r="HC58" i="53"/>
  <c r="HD58" i="53" s="1"/>
  <c r="HA58" i="53"/>
  <c r="GZ58" i="53"/>
  <c r="GY58" i="53"/>
  <c r="GX58" i="53"/>
  <c r="GW58" i="53"/>
  <c r="HB58" i="53" s="1"/>
  <c r="HC55" i="53"/>
  <c r="HD55" i="53" s="1"/>
  <c r="HA55" i="53"/>
  <c r="GZ55" i="53"/>
  <c r="GY55" i="53"/>
  <c r="GX55" i="53"/>
  <c r="GW55" i="53"/>
  <c r="HB55" i="53" s="1"/>
  <c r="HC54" i="53"/>
  <c r="HD54" i="53" s="1"/>
  <c r="HA54" i="53"/>
  <c r="GZ54" i="53"/>
  <c r="GY54" i="53"/>
  <c r="GX54" i="53"/>
  <c r="GW54" i="53"/>
  <c r="HB54" i="53" s="1"/>
  <c r="HC51" i="53"/>
  <c r="HD51" i="53" s="1"/>
  <c r="HA51" i="53"/>
  <c r="GZ51" i="53"/>
  <c r="GY51" i="53"/>
  <c r="GX51" i="53"/>
  <c r="GW51" i="53"/>
  <c r="HB51" i="53" s="1"/>
  <c r="HC50" i="53"/>
  <c r="HD50" i="53" s="1"/>
  <c r="HA50" i="53"/>
  <c r="GZ50" i="53"/>
  <c r="GY50" i="53"/>
  <c r="GX50" i="53"/>
  <c r="GW50" i="53"/>
  <c r="HB50" i="53" s="1"/>
  <c r="HC47" i="53"/>
  <c r="HD47" i="53" s="1"/>
  <c r="HA47" i="53"/>
  <c r="GZ47" i="53"/>
  <c r="GY47" i="53"/>
  <c r="GX47" i="53"/>
  <c r="GW47" i="53"/>
  <c r="HB47" i="53" s="1"/>
  <c r="HC46" i="53"/>
  <c r="HD46" i="53" s="1"/>
  <c r="HA46" i="53"/>
  <c r="GZ46" i="53"/>
  <c r="GY46" i="53"/>
  <c r="GX46" i="53"/>
  <c r="GW46" i="53"/>
  <c r="HB46" i="53" s="1"/>
  <c r="HC44" i="53"/>
  <c r="HD44" i="53" s="1"/>
  <c r="HA44" i="53"/>
  <c r="GZ44" i="53"/>
  <c r="GY44" i="53"/>
  <c r="GX44" i="53"/>
  <c r="GW44" i="53"/>
  <c r="HB44" i="53" s="1"/>
  <c r="HC42" i="53"/>
  <c r="HD42" i="53" s="1"/>
  <c r="HA42" i="53"/>
  <c r="GZ42" i="53"/>
  <c r="GY42" i="53"/>
  <c r="GX42" i="53"/>
  <c r="GW42" i="53"/>
  <c r="HB42" i="53" s="1"/>
  <c r="HC41" i="53"/>
  <c r="HD41" i="53" s="1"/>
  <c r="HA41" i="53"/>
  <c r="GZ41" i="53"/>
  <c r="GY41" i="53"/>
  <c r="GX41" i="53"/>
  <c r="GW41" i="53"/>
  <c r="HB41" i="53" s="1"/>
  <c r="HC38" i="53"/>
  <c r="HD38" i="53" s="1"/>
  <c r="HA38" i="53"/>
  <c r="GZ38" i="53"/>
  <c r="GY38" i="53"/>
  <c r="GX38" i="53"/>
  <c r="GW38" i="53"/>
  <c r="HB38" i="53" s="1"/>
  <c r="HC36" i="53"/>
  <c r="HD36" i="53" s="1"/>
  <c r="HA36" i="53"/>
  <c r="GZ36" i="53"/>
  <c r="GY36" i="53"/>
  <c r="GX36" i="53"/>
  <c r="GW36" i="53"/>
  <c r="HB36" i="53" s="1"/>
  <c r="HC35" i="53"/>
  <c r="HD35" i="53" s="1"/>
  <c r="HA35" i="53"/>
  <c r="GZ35" i="53"/>
  <c r="GY35" i="53"/>
  <c r="GX35" i="53"/>
  <c r="GW35" i="53"/>
  <c r="HB35" i="53" s="1"/>
  <c r="HC34" i="53"/>
  <c r="HD34" i="53" s="1"/>
  <c r="HA34" i="53"/>
  <c r="GZ34" i="53"/>
  <c r="GY34" i="53"/>
  <c r="GX34" i="53"/>
  <c r="GW34" i="53"/>
  <c r="HB34" i="53" s="1"/>
  <c r="HC32" i="53"/>
  <c r="HD32" i="53" s="1"/>
  <c r="HA32" i="53"/>
  <c r="GZ32" i="53"/>
  <c r="GY32" i="53"/>
  <c r="GX32" i="53"/>
  <c r="GW32" i="53"/>
  <c r="HB32" i="53" s="1"/>
  <c r="HC31" i="53"/>
  <c r="HD31" i="53" s="1"/>
  <c r="HA31" i="53"/>
  <c r="GZ31" i="53"/>
  <c r="GY31" i="53"/>
  <c r="GX31" i="53"/>
  <c r="GW31" i="53"/>
  <c r="HB31" i="53" s="1"/>
  <c r="HC28" i="53"/>
  <c r="HD28" i="53" s="1"/>
  <c r="HA28" i="53"/>
  <c r="GZ28" i="53"/>
  <c r="GY28" i="53"/>
  <c r="GX28" i="53"/>
  <c r="GW28" i="53"/>
  <c r="HB28" i="53" s="1"/>
  <c r="HC27" i="53"/>
  <c r="HD27" i="53" s="1"/>
  <c r="HA27" i="53"/>
  <c r="GZ27" i="53"/>
  <c r="GY27" i="53"/>
  <c r="GX27" i="53"/>
  <c r="GW27" i="53"/>
  <c r="HB27" i="53" s="1"/>
  <c r="HC26" i="53"/>
  <c r="HD26" i="53" s="1"/>
  <c r="HA26" i="53"/>
  <c r="GZ26" i="53"/>
  <c r="GY26" i="53"/>
  <c r="GX26" i="53"/>
  <c r="GW26" i="53"/>
  <c r="HB26" i="53" s="1"/>
  <c r="HC25" i="53"/>
  <c r="HD25" i="53" s="1"/>
  <c r="HA25" i="53"/>
  <c r="GZ25" i="53"/>
  <c r="GY25" i="53"/>
  <c r="GX25" i="53"/>
  <c r="GW25" i="53"/>
  <c r="HB25" i="53" s="1"/>
  <c r="HC22" i="53"/>
  <c r="HD22" i="53" s="1"/>
  <c r="HA22" i="53"/>
  <c r="GZ22" i="53"/>
  <c r="GY22" i="53"/>
  <c r="GX22" i="53"/>
  <c r="GW22" i="53"/>
  <c r="HB22" i="53" s="1"/>
  <c r="HC19" i="53"/>
  <c r="HD19" i="53" s="1"/>
  <c r="HB19" i="53"/>
  <c r="HA19" i="53"/>
  <c r="GZ19" i="53"/>
  <c r="GY19" i="53"/>
  <c r="GX19" i="53"/>
  <c r="GW19" i="53"/>
  <c r="HC18" i="53"/>
  <c r="HD18" i="53" s="1"/>
  <c r="HA18" i="53"/>
  <c r="GZ18" i="53"/>
  <c r="GY18" i="53"/>
  <c r="GX18" i="53"/>
  <c r="GW18" i="53"/>
  <c r="HB18" i="53" s="1"/>
  <c r="HC17" i="53"/>
  <c r="HD17" i="53" s="1"/>
  <c r="HA17" i="53"/>
  <c r="GZ17" i="53"/>
  <c r="GY17" i="53"/>
  <c r="GX17" i="53"/>
  <c r="GW17" i="53"/>
  <c r="HB17" i="53" s="1"/>
  <c r="HB90" i="53" s="1"/>
  <c r="GI90" i="53"/>
  <c r="GG90" i="53"/>
  <c r="GL80" i="53"/>
  <c r="GM80" i="53" s="1"/>
  <c r="GJ80" i="53"/>
  <c r="GI80" i="53"/>
  <c r="GH80" i="53"/>
  <c r="GG80" i="53"/>
  <c r="GF80" i="53"/>
  <c r="GK80" i="53" s="1"/>
  <c r="GL76" i="53"/>
  <c r="GM76" i="53" s="1"/>
  <c r="GJ76" i="53"/>
  <c r="GI76" i="53"/>
  <c r="GH76" i="53"/>
  <c r="GG76" i="53"/>
  <c r="GF76" i="53"/>
  <c r="GK76" i="53" s="1"/>
  <c r="GL75" i="53"/>
  <c r="GM75" i="53" s="1"/>
  <c r="GJ75" i="53"/>
  <c r="GI75" i="53"/>
  <c r="GH75" i="53"/>
  <c r="GG75" i="53"/>
  <c r="GF75" i="53"/>
  <c r="GK75" i="53" s="1"/>
  <c r="GL74" i="53"/>
  <c r="GM74" i="53" s="1"/>
  <c r="GJ74" i="53"/>
  <c r="GI74" i="53"/>
  <c r="GH74" i="53"/>
  <c r="GG74" i="53"/>
  <c r="GF74" i="53"/>
  <c r="GK74" i="53" s="1"/>
  <c r="GL73" i="53"/>
  <c r="GM73" i="53" s="1"/>
  <c r="GJ73" i="53"/>
  <c r="GI73" i="53"/>
  <c r="GH73" i="53"/>
  <c r="GG73" i="53"/>
  <c r="GF73" i="53"/>
  <c r="GK73" i="53" s="1"/>
  <c r="GL69" i="53"/>
  <c r="GM69" i="53" s="1"/>
  <c r="GJ69" i="53"/>
  <c r="GI69" i="53"/>
  <c r="GH69" i="53"/>
  <c r="GG69" i="53"/>
  <c r="GF69" i="53"/>
  <c r="GK69" i="53" s="1"/>
  <c r="GL67" i="53"/>
  <c r="GM67" i="53" s="1"/>
  <c r="GJ67" i="53"/>
  <c r="GI67" i="53"/>
  <c r="GH67" i="53"/>
  <c r="GG67" i="53"/>
  <c r="GF67" i="53"/>
  <c r="GK67" i="53" s="1"/>
  <c r="GL66" i="53"/>
  <c r="GM66" i="53" s="1"/>
  <c r="GJ66" i="53"/>
  <c r="GI66" i="53"/>
  <c r="GH66" i="53"/>
  <c r="GG66" i="53"/>
  <c r="GF66" i="53"/>
  <c r="GK66" i="53" s="1"/>
  <c r="GL65" i="53"/>
  <c r="GM65" i="53" s="1"/>
  <c r="GJ65" i="53"/>
  <c r="GI65" i="53"/>
  <c r="GH65" i="53"/>
  <c r="GG65" i="53"/>
  <c r="GF65" i="53"/>
  <c r="GK65" i="53" s="1"/>
  <c r="GL64" i="53"/>
  <c r="GM64" i="53" s="1"/>
  <c r="GJ64" i="53"/>
  <c r="GI64" i="53"/>
  <c r="GH64" i="53"/>
  <c r="GG64" i="53"/>
  <c r="GF64" i="53"/>
  <c r="GK64" i="53" s="1"/>
  <c r="GL63" i="53"/>
  <c r="GM63" i="53" s="1"/>
  <c r="GJ63" i="53"/>
  <c r="GI63" i="53"/>
  <c r="GH63" i="53"/>
  <c r="GG63" i="53"/>
  <c r="GF63" i="53"/>
  <c r="GK63" i="53" s="1"/>
  <c r="GL62" i="53"/>
  <c r="GM62" i="53" s="1"/>
  <c r="GJ62" i="53"/>
  <c r="GI62" i="53"/>
  <c r="GH62" i="53"/>
  <c r="GG62" i="53"/>
  <c r="GF62" i="53"/>
  <c r="GK62" i="53" s="1"/>
  <c r="GL61" i="53"/>
  <c r="GM61" i="53" s="1"/>
  <c r="GJ61" i="53"/>
  <c r="GI61" i="53"/>
  <c r="GH61" i="53"/>
  <c r="GG61" i="53"/>
  <c r="GF61" i="53"/>
  <c r="GK61" i="53" s="1"/>
  <c r="GL60" i="53"/>
  <c r="GM60" i="53" s="1"/>
  <c r="GJ60" i="53"/>
  <c r="GI60" i="53"/>
  <c r="GH60" i="53"/>
  <c r="GG60" i="53"/>
  <c r="GF60" i="53"/>
  <c r="GK60" i="53" s="1"/>
  <c r="GL59" i="53"/>
  <c r="GM59" i="53" s="1"/>
  <c r="GJ59" i="53"/>
  <c r="GI59" i="53"/>
  <c r="GH59" i="53"/>
  <c r="GG59" i="53"/>
  <c r="GF59" i="53"/>
  <c r="GK59" i="53" s="1"/>
  <c r="GL58" i="53"/>
  <c r="GM58" i="53" s="1"/>
  <c r="GJ58" i="53"/>
  <c r="GI58" i="53"/>
  <c r="GH58" i="53"/>
  <c r="GG58" i="53"/>
  <c r="GF58" i="53"/>
  <c r="GK58" i="53" s="1"/>
  <c r="GL55" i="53"/>
  <c r="GM55" i="53" s="1"/>
  <c r="GJ55" i="53"/>
  <c r="GI55" i="53"/>
  <c r="GH55" i="53"/>
  <c r="GG55" i="53"/>
  <c r="GF55" i="53"/>
  <c r="GK55" i="53" s="1"/>
  <c r="GL54" i="53"/>
  <c r="GM54" i="53" s="1"/>
  <c r="GJ54" i="53"/>
  <c r="GI54" i="53"/>
  <c r="GH54" i="53"/>
  <c r="GG54" i="53"/>
  <c r="GF54" i="53"/>
  <c r="GK54" i="53" s="1"/>
  <c r="GL51" i="53"/>
  <c r="GM51" i="53" s="1"/>
  <c r="GJ51" i="53"/>
  <c r="GI51" i="53"/>
  <c r="GH51" i="53"/>
  <c r="GG51" i="53"/>
  <c r="GF51" i="53"/>
  <c r="GK51" i="53" s="1"/>
  <c r="GL50" i="53"/>
  <c r="GM50" i="53" s="1"/>
  <c r="GJ50" i="53"/>
  <c r="GI50" i="53"/>
  <c r="GH50" i="53"/>
  <c r="GG50" i="53"/>
  <c r="GF50" i="53"/>
  <c r="GK50" i="53" s="1"/>
  <c r="GL47" i="53"/>
  <c r="GM47" i="53" s="1"/>
  <c r="GJ47" i="53"/>
  <c r="GI47" i="53"/>
  <c r="GH47" i="53"/>
  <c r="GG47" i="53"/>
  <c r="GF47" i="53"/>
  <c r="GK47" i="53" s="1"/>
  <c r="GL46" i="53"/>
  <c r="GM46" i="53" s="1"/>
  <c r="GJ46" i="53"/>
  <c r="GI46" i="53"/>
  <c r="GH46" i="53"/>
  <c r="GG46" i="53"/>
  <c r="GF46" i="53"/>
  <c r="GK46" i="53" s="1"/>
  <c r="GL44" i="53"/>
  <c r="GM44" i="53" s="1"/>
  <c r="GJ44" i="53"/>
  <c r="GI44" i="53"/>
  <c r="GH44" i="53"/>
  <c r="GG44" i="53"/>
  <c r="GF44" i="53"/>
  <c r="GK44" i="53" s="1"/>
  <c r="GL42" i="53"/>
  <c r="GM42" i="53" s="1"/>
  <c r="GJ42" i="53"/>
  <c r="GI42" i="53"/>
  <c r="GH42" i="53"/>
  <c r="GG42" i="53"/>
  <c r="GF42" i="53"/>
  <c r="GK42" i="53" s="1"/>
  <c r="GL41" i="53"/>
  <c r="GM41" i="53" s="1"/>
  <c r="GJ41" i="53"/>
  <c r="GI41" i="53"/>
  <c r="GH41" i="53"/>
  <c r="GG41" i="53"/>
  <c r="GF41" i="53"/>
  <c r="GK41" i="53" s="1"/>
  <c r="GL38" i="53"/>
  <c r="GM38" i="53" s="1"/>
  <c r="GJ38" i="53"/>
  <c r="GI38" i="53"/>
  <c r="GH38" i="53"/>
  <c r="GG38" i="53"/>
  <c r="GF38" i="53"/>
  <c r="GK38" i="53" s="1"/>
  <c r="GL36" i="53"/>
  <c r="GM36" i="53" s="1"/>
  <c r="GJ36" i="53"/>
  <c r="GI36" i="53"/>
  <c r="GH36" i="53"/>
  <c r="GG36" i="53"/>
  <c r="GF36" i="53"/>
  <c r="GK36" i="53" s="1"/>
  <c r="GL35" i="53"/>
  <c r="GM35" i="53" s="1"/>
  <c r="GJ35" i="53"/>
  <c r="GI35" i="53"/>
  <c r="GH35" i="53"/>
  <c r="GG35" i="53"/>
  <c r="GF35" i="53"/>
  <c r="GK35" i="53" s="1"/>
  <c r="GL34" i="53"/>
  <c r="GM34" i="53" s="1"/>
  <c r="GJ34" i="53"/>
  <c r="GI34" i="53"/>
  <c r="GH34" i="53"/>
  <c r="GG34" i="53"/>
  <c r="GF34" i="53"/>
  <c r="GK34" i="53" s="1"/>
  <c r="GL32" i="53"/>
  <c r="GM32" i="53" s="1"/>
  <c r="GJ32" i="53"/>
  <c r="GI32" i="53"/>
  <c r="GH32" i="53"/>
  <c r="GG32" i="53"/>
  <c r="GF32" i="53"/>
  <c r="GK32" i="53" s="1"/>
  <c r="GL31" i="53"/>
  <c r="GM31" i="53" s="1"/>
  <c r="GJ31" i="53"/>
  <c r="GI31" i="53"/>
  <c r="GH31" i="53"/>
  <c r="GG31" i="53"/>
  <c r="GF31" i="53"/>
  <c r="GK31" i="53" s="1"/>
  <c r="GL28" i="53"/>
  <c r="GM28" i="53" s="1"/>
  <c r="GJ28" i="53"/>
  <c r="GI28" i="53"/>
  <c r="GH28" i="53"/>
  <c r="GG28" i="53"/>
  <c r="GF28" i="53"/>
  <c r="GK28" i="53" s="1"/>
  <c r="GL27" i="53"/>
  <c r="GM27" i="53" s="1"/>
  <c r="GJ27" i="53"/>
  <c r="GI27" i="53"/>
  <c r="GH27" i="53"/>
  <c r="GG27" i="53"/>
  <c r="GF27" i="53"/>
  <c r="GK27" i="53" s="1"/>
  <c r="GL26" i="53"/>
  <c r="GM26" i="53" s="1"/>
  <c r="GJ26" i="53"/>
  <c r="GI26" i="53"/>
  <c r="GH26" i="53"/>
  <c r="GG26" i="53"/>
  <c r="GF26" i="53"/>
  <c r="GK26" i="53" s="1"/>
  <c r="GL25" i="53"/>
  <c r="GM25" i="53" s="1"/>
  <c r="GJ25" i="53"/>
  <c r="GI25" i="53"/>
  <c r="GH25" i="53"/>
  <c r="GG25" i="53"/>
  <c r="GF25" i="53"/>
  <c r="GK25" i="53" s="1"/>
  <c r="GL22" i="53"/>
  <c r="GM22" i="53" s="1"/>
  <c r="GJ22" i="53"/>
  <c r="GI22" i="53"/>
  <c r="GH22" i="53"/>
  <c r="GG22" i="53"/>
  <c r="GF22" i="53"/>
  <c r="GK22" i="53" s="1"/>
  <c r="GL19" i="53"/>
  <c r="GM19" i="53" s="1"/>
  <c r="GJ19" i="53"/>
  <c r="GI19" i="53"/>
  <c r="GH19" i="53"/>
  <c r="GG19" i="53"/>
  <c r="GF19" i="53"/>
  <c r="GK19" i="53" s="1"/>
  <c r="GL18" i="53"/>
  <c r="GM18" i="53" s="1"/>
  <c r="GJ18" i="53"/>
  <c r="GI18" i="53"/>
  <c r="GH18" i="53"/>
  <c r="GG18" i="53"/>
  <c r="GF18" i="53"/>
  <c r="GK18" i="53" s="1"/>
  <c r="GL17" i="53"/>
  <c r="GM17" i="53" s="1"/>
  <c r="GJ17" i="53"/>
  <c r="GI17" i="53"/>
  <c r="GH17" i="53"/>
  <c r="GG17" i="53"/>
  <c r="GF17" i="53"/>
  <c r="GK17" i="53" s="1"/>
  <c r="GK90" i="53" s="1"/>
  <c r="FR90" i="53"/>
  <c r="FP90" i="53"/>
  <c r="FU80" i="53"/>
  <c r="FV80" i="53" s="1"/>
  <c r="FS80" i="53"/>
  <c r="FR80" i="53"/>
  <c r="FQ80" i="53"/>
  <c r="FP80" i="53"/>
  <c r="FO80" i="53"/>
  <c r="FT80" i="53" s="1"/>
  <c r="FU76" i="53"/>
  <c r="FV76" i="53" s="1"/>
  <c r="FS76" i="53"/>
  <c r="FR76" i="53"/>
  <c r="FQ76" i="53"/>
  <c r="FP76" i="53"/>
  <c r="FO76" i="53"/>
  <c r="FT76" i="53" s="1"/>
  <c r="FU75" i="53"/>
  <c r="FV75" i="53" s="1"/>
  <c r="FS75" i="53"/>
  <c r="FR75" i="53"/>
  <c r="FQ75" i="53"/>
  <c r="FP75" i="53"/>
  <c r="FO75" i="53"/>
  <c r="FT75" i="53" s="1"/>
  <c r="FU74" i="53"/>
  <c r="FV74" i="53" s="1"/>
  <c r="FS74" i="53"/>
  <c r="FR74" i="53"/>
  <c r="FQ74" i="53"/>
  <c r="FP74" i="53"/>
  <c r="FO74" i="53"/>
  <c r="FT74" i="53" s="1"/>
  <c r="FU73" i="53"/>
  <c r="FV73" i="53" s="1"/>
  <c r="FS73" i="53"/>
  <c r="FR73" i="53"/>
  <c r="FQ73" i="53"/>
  <c r="FP73" i="53"/>
  <c r="FO73" i="53"/>
  <c r="FT73" i="53" s="1"/>
  <c r="FU69" i="53"/>
  <c r="FV69" i="53" s="1"/>
  <c r="FS69" i="53"/>
  <c r="FR69" i="53"/>
  <c r="FQ69" i="53"/>
  <c r="FP69" i="53"/>
  <c r="FO69" i="53"/>
  <c r="FT69" i="53" s="1"/>
  <c r="FU67" i="53"/>
  <c r="FV67" i="53" s="1"/>
  <c r="FS67" i="53"/>
  <c r="FR67" i="53"/>
  <c r="FQ67" i="53"/>
  <c r="FP67" i="53"/>
  <c r="FO67" i="53"/>
  <c r="FT67" i="53" s="1"/>
  <c r="FU66" i="53"/>
  <c r="FV66" i="53" s="1"/>
  <c r="FS66" i="53"/>
  <c r="FR66" i="53"/>
  <c r="FQ66" i="53"/>
  <c r="FP66" i="53"/>
  <c r="FO66" i="53"/>
  <c r="FT66" i="53" s="1"/>
  <c r="FU65" i="53"/>
  <c r="FV65" i="53" s="1"/>
  <c r="FS65" i="53"/>
  <c r="FR65" i="53"/>
  <c r="FQ65" i="53"/>
  <c r="FP65" i="53"/>
  <c r="FO65" i="53"/>
  <c r="FT65" i="53" s="1"/>
  <c r="FU64" i="53"/>
  <c r="FV64" i="53" s="1"/>
  <c r="FS64" i="53"/>
  <c r="FR64" i="53"/>
  <c r="FQ64" i="53"/>
  <c r="FP64" i="53"/>
  <c r="FO64" i="53"/>
  <c r="FT64" i="53" s="1"/>
  <c r="FU63" i="53"/>
  <c r="FV63" i="53" s="1"/>
  <c r="FS63" i="53"/>
  <c r="FR63" i="53"/>
  <c r="FQ63" i="53"/>
  <c r="FP63" i="53"/>
  <c r="FO63" i="53"/>
  <c r="FT63" i="53" s="1"/>
  <c r="FU62" i="53"/>
  <c r="FV62" i="53" s="1"/>
  <c r="FS62" i="53"/>
  <c r="FR62" i="53"/>
  <c r="FQ62" i="53"/>
  <c r="FP62" i="53"/>
  <c r="FO62" i="53"/>
  <c r="FT62" i="53" s="1"/>
  <c r="FU61" i="53"/>
  <c r="FV61" i="53" s="1"/>
  <c r="FS61" i="53"/>
  <c r="FR61" i="53"/>
  <c r="FQ61" i="53"/>
  <c r="FP61" i="53"/>
  <c r="FO61" i="53"/>
  <c r="FT61" i="53" s="1"/>
  <c r="FU60" i="53"/>
  <c r="FV60" i="53" s="1"/>
  <c r="FS60" i="53"/>
  <c r="FR60" i="53"/>
  <c r="FQ60" i="53"/>
  <c r="FP60" i="53"/>
  <c r="FO60" i="53"/>
  <c r="FT60" i="53" s="1"/>
  <c r="FU59" i="53"/>
  <c r="FV59" i="53" s="1"/>
  <c r="FS59" i="53"/>
  <c r="FR59" i="53"/>
  <c r="FQ59" i="53"/>
  <c r="FP59" i="53"/>
  <c r="FO59" i="53"/>
  <c r="FT59" i="53" s="1"/>
  <c r="FU58" i="53"/>
  <c r="FV58" i="53" s="1"/>
  <c r="FS58" i="53"/>
  <c r="FR58" i="53"/>
  <c r="FQ58" i="53"/>
  <c r="FP58" i="53"/>
  <c r="FO58" i="53"/>
  <c r="FT58" i="53" s="1"/>
  <c r="FU55" i="53"/>
  <c r="FV55" i="53" s="1"/>
  <c r="FS55" i="53"/>
  <c r="FR55" i="53"/>
  <c r="FQ55" i="53"/>
  <c r="FP55" i="53"/>
  <c r="FO55" i="53"/>
  <c r="FT55" i="53" s="1"/>
  <c r="FU54" i="53"/>
  <c r="FV54" i="53" s="1"/>
  <c r="FS54" i="53"/>
  <c r="FR54" i="53"/>
  <c r="FQ54" i="53"/>
  <c r="FP54" i="53"/>
  <c r="FO54" i="53"/>
  <c r="FT54" i="53" s="1"/>
  <c r="FU51" i="53"/>
  <c r="FV51" i="53" s="1"/>
  <c r="FS51" i="53"/>
  <c r="FR51" i="53"/>
  <c r="FQ51" i="53"/>
  <c r="FP51" i="53"/>
  <c r="FO51" i="53"/>
  <c r="FT51" i="53" s="1"/>
  <c r="FU50" i="53"/>
  <c r="FV50" i="53" s="1"/>
  <c r="FS50" i="53"/>
  <c r="FR50" i="53"/>
  <c r="FQ50" i="53"/>
  <c r="FP50" i="53"/>
  <c r="FO50" i="53"/>
  <c r="FT50" i="53" s="1"/>
  <c r="FU47" i="53"/>
  <c r="FV47" i="53" s="1"/>
  <c r="FS47" i="53"/>
  <c r="FR47" i="53"/>
  <c r="FQ47" i="53"/>
  <c r="FP47" i="53"/>
  <c r="FO47" i="53"/>
  <c r="FT47" i="53" s="1"/>
  <c r="FU46" i="53"/>
  <c r="FV46" i="53" s="1"/>
  <c r="FS46" i="53"/>
  <c r="FR46" i="53"/>
  <c r="FQ46" i="53"/>
  <c r="FP46" i="53"/>
  <c r="FO46" i="53"/>
  <c r="FT46" i="53" s="1"/>
  <c r="FU44" i="53"/>
  <c r="FV44" i="53" s="1"/>
  <c r="FS44" i="53"/>
  <c r="FR44" i="53"/>
  <c r="FQ44" i="53"/>
  <c r="FP44" i="53"/>
  <c r="FO44" i="53"/>
  <c r="FT44" i="53" s="1"/>
  <c r="FU42" i="53"/>
  <c r="FV42" i="53" s="1"/>
  <c r="FS42" i="53"/>
  <c r="FR42" i="53"/>
  <c r="FQ42" i="53"/>
  <c r="FP42" i="53"/>
  <c r="FO42" i="53"/>
  <c r="FT42" i="53" s="1"/>
  <c r="FU41" i="53"/>
  <c r="FV41" i="53" s="1"/>
  <c r="FS41" i="53"/>
  <c r="FR41" i="53"/>
  <c r="FQ41" i="53"/>
  <c r="FP41" i="53"/>
  <c r="FO41" i="53"/>
  <c r="FT41" i="53" s="1"/>
  <c r="FU38" i="53"/>
  <c r="FV38" i="53" s="1"/>
  <c r="FS38" i="53"/>
  <c r="FR38" i="53"/>
  <c r="FQ38" i="53"/>
  <c r="FP38" i="53"/>
  <c r="FO38" i="53"/>
  <c r="FT38" i="53" s="1"/>
  <c r="FU36" i="53"/>
  <c r="FV36" i="53" s="1"/>
  <c r="FS36" i="53"/>
  <c r="FR36" i="53"/>
  <c r="FQ36" i="53"/>
  <c r="FP36" i="53"/>
  <c r="FO36" i="53"/>
  <c r="FT36" i="53" s="1"/>
  <c r="FU35" i="53"/>
  <c r="FV35" i="53" s="1"/>
  <c r="FS35" i="53"/>
  <c r="FR35" i="53"/>
  <c r="FQ35" i="53"/>
  <c r="FP35" i="53"/>
  <c r="FO35" i="53"/>
  <c r="FT35" i="53" s="1"/>
  <c r="FU34" i="53"/>
  <c r="FV34" i="53" s="1"/>
  <c r="FS34" i="53"/>
  <c r="FR34" i="53"/>
  <c r="FQ34" i="53"/>
  <c r="FP34" i="53"/>
  <c r="FO34" i="53"/>
  <c r="FT34" i="53" s="1"/>
  <c r="FU32" i="53"/>
  <c r="FV32" i="53" s="1"/>
  <c r="FS32" i="53"/>
  <c r="FR32" i="53"/>
  <c r="FQ32" i="53"/>
  <c r="FP32" i="53"/>
  <c r="FO32" i="53"/>
  <c r="FT32" i="53" s="1"/>
  <c r="FU31" i="53"/>
  <c r="FV31" i="53" s="1"/>
  <c r="FS31" i="53"/>
  <c r="FR31" i="53"/>
  <c r="FQ31" i="53"/>
  <c r="FP31" i="53"/>
  <c r="FO31" i="53"/>
  <c r="FT31" i="53" s="1"/>
  <c r="FU28" i="53"/>
  <c r="FV28" i="53" s="1"/>
  <c r="FS28" i="53"/>
  <c r="FR28" i="53"/>
  <c r="FQ28" i="53"/>
  <c r="FP28" i="53"/>
  <c r="FO28" i="53"/>
  <c r="FT28" i="53" s="1"/>
  <c r="FU27" i="53"/>
  <c r="FV27" i="53" s="1"/>
  <c r="FS27" i="53"/>
  <c r="FR27" i="53"/>
  <c r="FQ27" i="53"/>
  <c r="FP27" i="53"/>
  <c r="FO27" i="53"/>
  <c r="FT27" i="53" s="1"/>
  <c r="FU26" i="53"/>
  <c r="FV26" i="53" s="1"/>
  <c r="FS26" i="53"/>
  <c r="FR26" i="53"/>
  <c r="FQ26" i="53"/>
  <c r="FP26" i="53"/>
  <c r="FO26" i="53"/>
  <c r="FT26" i="53" s="1"/>
  <c r="FU25" i="53"/>
  <c r="FV25" i="53" s="1"/>
  <c r="FS25" i="53"/>
  <c r="FR25" i="53"/>
  <c r="FQ25" i="53"/>
  <c r="FP25" i="53"/>
  <c r="FO25" i="53"/>
  <c r="FT25" i="53" s="1"/>
  <c r="FU22" i="53"/>
  <c r="FV22" i="53" s="1"/>
  <c r="FS22" i="53"/>
  <c r="FR22" i="53"/>
  <c r="FQ22" i="53"/>
  <c r="FP22" i="53"/>
  <c r="FO22" i="53"/>
  <c r="FT22" i="53" s="1"/>
  <c r="FU19" i="53"/>
  <c r="FV19" i="53" s="1"/>
  <c r="FS19" i="53"/>
  <c r="FR19" i="53"/>
  <c r="FQ19" i="53"/>
  <c r="FP19" i="53"/>
  <c r="FO19" i="53"/>
  <c r="FT19" i="53" s="1"/>
  <c r="FU18" i="53"/>
  <c r="FV18" i="53" s="1"/>
  <c r="FS18" i="53"/>
  <c r="FR18" i="53"/>
  <c r="FQ18" i="53"/>
  <c r="FP18" i="53"/>
  <c r="FO18" i="53"/>
  <c r="FT18" i="53" s="1"/>
  <c r="FU17" i="53"/>
  <c r="FV17" i="53" s="1"/>
  <c r="FS17" i="53"/>
  <c r="FR17" i="53"/>
  <c r="FQ17" i="53"/>
  <c r="FP17" i="53"/>
  <c r="FO17" i="53"/>
  <c r="FT17" i="53" s="1"/>
  <c r="FT90" i="53" s="1"/>
  <c r="FA90" i="53"/>
  <c r="EY90" i="53"/>
  <c r="FD80" i="53"/>
  <c r="FE80" i="53" s="1"/>
  <c r="FB80" i="53"/>
  <c r="FA80" i="53"/>
  <c r="EZ80" i="53"/>
  <c r="EY80" i="53"/>
  <c r="EX80" i="53"/>
  <c r="FC80" i="53" s="1"/>
  <c r="FD76" i="53"/>
  <c r="FE76" i="53" s="1"/>
  <c r="FB76" i="53"/>
  <c r="FA76" i="53"/>
  <c r="EZ76" i="53"/>
  <c r="EY76" i="53"/>
  <c r="EX76" i="53"/>
  <c r="FC76" i="53" s="1"/>
  <c r="FD75" i="53"/>
  <c r="FE75" i="53" s="1"/>
  <c r="FB75" i="53"/>
  <c r="FA75" i="53"/>
  <c r="EZ75" i="53"/>
  <c r="EY75" i="53"/>
  <c r="EX75" i="53"/>
  <c r="FC75" i="53" s="1"/>
  <c r="FD74" i="53"/>
  <c r="FE74" i="53" s="1"/>
  <c r="FB74" i="53"/>
  <c r="FA74" i="53"/>
  <c r="EZ74" i="53"/>
  <c r="EY74" i="53"/>
  <c r="EX74" i="53"/>
  <c r="FC74" i="53" s="1"/>
  <c r="FD73" i="53"/>
  <c r="FE73" i="53" s="1"/>
  <c r="FB73" i="53"/>
  <c r="FA73" i="53"/>
  <c r="EZ73" i="53"/>
  <c r="EY73" i="53"/>
  <c r="EX73" i="53"/>
  <c r="FC73" i="53" s="1"/>
  <c r="FD69" i="53"/>
  <c r="FE69" i="53" s="1"/>
  <c r="FB69" i="53"/>
  <c r="FA69" i="53"/>
  <c r="EZ69" i="53"/>
  <c r="EY69" i="53"/>
  <c r="EX69" i="53"/>
  <c r="FC69" i="53" s="1"/>
  <c r="FD67" i="53"/>
  <c r="FE67" i="53" s="1"/>
  <c r="FB67" i="53"/>
  <c r="FA67" i="53"/>
  <c r="EZ67" i="53"/>
  <c r="EY67" i="53"/>
  <c r="EX67" i="53"/>
  <c r="FC67" i="53" s="1"/>
  <c r="FD66" i="53"/>
  <c r="FE66" i="53" s="1"/>
  <c r="FB66" i="53"/>
  <c r="FA66" i="53"/>
  <c r="EZ66" i="53"/>
  <c r="EY66" i="53"/>
  <c r="EX66" i="53"/>
  <c r="FC66" i="53" s="1"/>
  <c r="FD65" i="53"/>
  <c r="FE65" i="53" s="1"/>
  <c r="FB65" i="53"/>
  <c r="FA65" i="53"/>
  <c r="EZ65" i="53"/>
  <c r="EY65" i="53"/>
  <c r="EX65" i="53"/>
  <c r="FC65" i="53" s="1"/>
  <c r="FD64" i="53"/>
  <c r="FE64" i="53" s="1"/>
  <c r="FB64" i="53"/>
  <c r="FA64" i="53"/>
  <c r="EZ64" i="53"/>
  <c r="EY64" i="53"/>
  <c r="EX64" i="53"/>
  <c r="FC64" i="53" s="1"/>
  <c r="FD63" i="53"/>
  <c r="FE63" i="53" s="1"/>
  <c r="FB63" i="53"/>
  <c r="FA63" i="53"/>
  <c r="EZ63" i="53"/>
  <c r="EY63" i="53"/>
  <c r="EX63" i="53"/>
  <c r="FC63" i="53" s="1"/>
  <c r="FD62" i="53"/>
  <c r="FE62" i="53" s="1"/>
  <c r="FB62" i="53"/>
  <c r="FA62" i="53"/>
  <c r="EZ62" i="53"/>
  <c r="EY62" i="53"/>
  <c r="EX62" i="53"/>
  <c r="FC62" i="53" s="1"/>
  <c r="FD61" i="53"/>
  <c r="FE61" i="53" s="1"/>
  <c r="FB61" i="53"/>
  <c r="FA61" i="53"/>
  <c r="EZ61" i="53"/>
  <c r="EY61" i="53"/>
  <c r="EX61" i="53"/>
  <c r="FC61" i="53" s="1"/>
  <c r="FD60" i="53"/>
  <c r="FE60" i="53" s="1"/>
  <c r="FB60" i="53"/>
  <c r="FA60" i="53"/>
  <c r="EZ60" i="53"/>
  <c r="EY60" i="53"/>
  <c r="EX60" i="53"/>
  <c r="FC60" i="53" s="1"/>
  <c r="FD59" i="53"/>
  <c r="FE59" i="53" s="1"/>
  <c r="FB59" i="53"/>
  <c r="FA59" i="53"/>
  <c r="EZ59" i="53"/>
  <c r="EY59" i="53"/>
  <c r="EX59" i="53"/>
  <c r="FC59" i="53" s="1"/>
  <c r="FD58" i="53"/>
  <c r="FE58" i="53" s="1"/>
  <c r="FB58" i="53"/>
  <c r="FA58" i="53"/>
  <c r="EZ58" i="53"/>
  <c r="EY58" i="53"/>
  <c r="EX58" i="53"/>
  <c r="FC58" i="53" s="1"/>
  <c r="FD55" i="53"/>
  <c r="FE55" i="53" s="1"/>
  <c r="FB55" i="53"/>
  <c r="FA55" i="53"/>
  <c r="EZ55" i="53"/>
  <c r="EY55" i="53"/>
  <c r="EX55" i="53"/>
  <c r="FC55" i="53" s="1"/>
  <c r="FD54" i="53"/>
  <c r="FE54" i="53" s="1"/>
  <c r="FB54" i="53"/>
  <c r="FA54" i="53"/>
  <c r="EZ54" i="53"/>
  <c r="EY54" i="53"/>
  <c r="EX54" i="53"/>
  <c r="FC54" i="53" s="1"/>
  <c r="FD51" i="53"/>
  <c r="FE51" i="53" s="1"/>
  <c r="FB51" i="53"/>
  <c r="FA51" i="53"/>
  <c r="EZ51" i="53"/>
  <c r="EY51" i="53"/>
  <c r="EX51" i="53"/>
  <c r="FC51" i="53" s="1"/>
  <c r="FD50" i="53"/>
  <c r="FE50" i="53" s="1"/>
  <c r="FB50" i="53"/>
  <c r="FA50" i="53"/>
  <c r="EZ50" i="53"/>
  <c r="EY50" i="53"/>
  <c r="EX50" i="53"/>
  <c r="FC50" i="53" s="1"/>
  <c r="FD47" i="53"/>
  <c r="FE47" i="53" s="1"/>
  <c r="FB47" i="53"/>
  <c r="FA47" i="53"/>
  <c r="EZ47" i="53"/>
  <c r="EY47" i="53"/>
  <c r="EX47" i="53"/>
  <c r="FC47" i="53" s="1"/>
  <c r="FD46" i="53"/>
  <c r="FE46" i="53" s="1"/>
  <c r="FB46" i="53"/>
  <c r="FA46" i="53"/>
  <c r="EZ46" i="53"/>
  <c r="EY46" i="53"/>
  <c r="EX46" i="53"/>
  <c r="FC46" i="53" s="1"/>
  <c r="FD44" i="53"/>
  <c r="FE44" i="53" s="1"/>
  <c r="FB44" i="53"/>
  <c r="FA44" i="53"/>
  <c r="EZ44" i="53"/>
  <c r="EY44" i="53"/>
  <c r="EX44" i="53"/>
  <c r="FC44" i="53" s="1"/>
  <c r="FD42" i="53"/>
  <c r="FE42" i="53" s="1"/>
  <c r="FB42" i="53"/>
  <c r="FA42" i="53"/>
  <c r="EZ42" i="53"/>
  <c r="EY42" i="53"/>
  <c r="EX42" i="53"/>
  <c r="FC42" i="53" s="1"/>
  <c r="FD41" i="53"/>
  <c r="FE41" i="53" s="1"/>
  <c r="FB41" i="53"/>
  <c r="FA41" i="53"/>
  <c r="EZ41" i="53"/>
  <c r="EY41" i="53"/>
  <c r="EX41" i="53"/>
  <c r="FC41" i="53" s="1"/>
  <c r="FD38" i="53"/>
  <c r="FE38" i="53" s="1"/>
  <c r="FB38" i="53"/>
  <c r="FA38" i="53"/>
  <c r="EZ38" i="53"/>
  <c r="EY38" i="53"/>
  <c r="EX38" i="53"/>
  <c r="FC38" i="53" s="1"/>
  <c r="FD36" i="53"/>
  <c r="FE36" i="53" s="1"/>
  <c r="FB36" i="53"/>
  <c r="FA36" i="53"/>
  <c r="EZ36" i="53"/>
  <c r="EY36" i="53"/>
  <c r="EX36" i="53"/>
  <c r="FC36" i="53" s="1"/>
  <c r="FD35" i="53"/>
  <c r="FE35" i="53" s="1"/>
  <c r="FC35" i="53"/>
  <c r="FB35" i="53"/>
  <c r="FA35" i="53"/>
  <c r="EZ35" i="53"/>
  <c r="EY35" i="53"/>
  <c r="EX35" i="53"/>
  <c r="FD34" i="53"/>
  <c r="FE34" i="53" s="1"/>
  <c r="FB34" i="53"/>
  <c r="FA34" i="53"/>
  <c r="EZ34" i="53"/>
  <c r="EY34" i="53"/>
  <c r="EX34" i="53"/>
  <c r="FC34" i="53" s="1"/>
  <c r="FD32" i="53"/>
  <c r="FE32" i="53" s="1"/>
  <c r="FB32" i="53"/>
  <c r="FA32" i="53"/>
  <c r="EZ32" i="53"/>
  <c r="EY32" i="53"/>
  <c r="EX32" i="53"/>
  <c r="FC32" i="53" s="1"/>
  <c r="FD31" i="53"/>
  <c r="FE31" i="53" s="1"/>
  <c r="FB31" i="53"/>
  <c r="FA31" i="53"/>
  <c r="EZ31" i="53"/>
  <c r="EY31" i="53"/>
  <c r="EX31" i="53"/>
  <c r="FC31" i="53" s="1"/>
  <c r="FD28" i="53"/>
  <c r="FE28" i="53" s="1"/>
  <c r="FB28" i="53"/>
  <c r="FA28" i="53"/>
  <c r="EZ28" i="53"/>
  <c r="EY28" i="53"/>
  <c r="EX28" i="53"/>
  <c r="FC28" i="53" s="1"/>
  <c r="FD27" i="53"/>
  <c r="FE27" i="53" s="1"/>
  <c r="FB27" i="53"/>
  <c r="FA27" i="53"/>
  <c r="EZ27" i="53"/>
  <c r="EY27" i="53"/>
  <c r="EX27" i="53"/>
  <c r="FC27" i="53" s="1"/>
  <c r="FD26" i="53"/>
  <c r="FE26" i="53" s="1"/>
  <c r="FB26" i="53"/>
  <c r="FA26" i="53"/>
  <c r="EZ26" i="53"/>
  <c r="EY26" i="53"/>
  <c r="EX26" i="53"/>
  <c r="FC26" i="53" s="1"/>
  <c r="FD25" i="53"/>
  <c r="FE25" i="53" s="1"/>
  <c r="FB25" i="53"/>
  <c r="FA25" i="53"/>
  <c r="EZ25" i="53"/>
  <c r="EY25" i="53"/>
  <c r="EX25" i="53"/>
  <c r="FC25" i="53" s="1"/>
  <c r="FD22" i="53"/>
  <c r="FE22" i="53" s="1"/>
  <c r="FB22" i="53"/>
  <c r="FA22" i="53"/>
  <c r="EZ22" i="53"/>
  <c r="EY22" i="53"/>
  <c r="EX22" i="53"/>
  <c r="FC22" i="53" s="1"/>
  <c r="FD19" i="53"/>
  <c r="FE19" i="53" s="1"/>
  <c r="FB19" i="53"/>
  <c r="FA19" i="53"/>
  <c r="EZ19" i="53"/>
  <c r="EY19" i="53"/>
  <c r="EX19" i="53"/>
  <c r="FC19" i="53" s="1"/>
  <c r="FD18" i="53"/>
  <c r="FE18" i="53" s="1"/>
  <c r="FB18" i="53"/>
  <c r="FA18" i="53"/>
  <c r="EZ18" i="53"/>
  <c r="EY18" i="53"/>
  <c r="EX18" i="53"/>
  <c r="FC18" i="53" s="1"/>
  <c r="FD17" i="53"/>
  <c r="FE17" i="53" s="1"/>
  <c r="FB17" i="53"/>
  <c r="FA17" i="53"/>
  <c r="EZ17" i="53"/>
  <c r="EY17" i="53"/>
  <c r="EX17" i="53"/>
  <c r="FC17" i="53" s="1"/>
  <c r="FC90" i="53" s="1"/>
  <c r="EJ90" i="53"/>
  <c r="EH90" i="53"/>
  <c r="EM80" i="53"/>
  <c r="EN80" i="53" s="1"/>
  <c r="EK80" i="53"/>
  <c r="EJ80" i="53"/>
  <c r="EI80" i="53"/>
  <c r="EH80" i="53"/>
  <c r="EG80" i="53"/>
  <c r="EL80" i="53" s="1"/>
  <c r="EM76" i="53"/>
  <c r="EN76" i="53" s="1"/>
  <c r="EK76" i="53"/>
  <c r="EJ76" i="53"/>
  <c r="EI76" i="53"/>
  <c r="EH76" i="53"/>
  <c r="EG76" i="53"/>
  <c r="EL76" i="53" s="1"/>
  <c r="EM75" i="53"/>
  <c r="EN75" i="53" s="1"/>
  <c r="EK75" i="53"/>
  <c r="EJ75" i="53"/>
  <c r="EI75" i="53"/>
  <c r="EH75" i="53"/>
  <c r="EG75" i="53"/>
  <c r="EL75" i="53" s="1"/>
  <c r="EM74" i="53"/>
  <c r="EN74" i="53" s="1"/>
  <c r="EK74" i="53"/>
  <c r="EJ74" i="53"/>
  <c r="EI74" i="53"/>
  <c r="EH74" i="53"/>
  <c r="EG74" i="53"/>
  <c r="EL74" i="53" s="1"/>
  <c r="EM73" i="53"/>
  <c r="EN73" i="53" s="1"/>
  <c r="EK73" i="53"/>
  <c r="EJ73" i="53"/>
  <c r="EI73" i="53"/>
  <c r="EH73" i="53"/>
  <c r="EG73" i="53"/>
  <c r="EL73" i="53" s="1"/>
  <c r="EM69" i="53"/>
  <c r="EN69" i="53" s="1"/>
  <c r="EK69" i="53"/>
  <c r="EJ69" i="53"/>
  <c r="EI69" i="53"/>
  <c r="EH69" i="53"/>
  <c r="EG69" i="53"/>
  <c r="EL69" i="53" s="1"/>
  <c r="EM67" i="53"/>
  <c r="EN67" i="53" s="1"/>
  <c r="EK67" i="53"/>
  <c r="EJ67" i="53"/>
  <c r="EI67" i="53"/>
  <c r="EH67" i="53"/>
  <c r="EG67" i="53"/>
  <c r="EL67" i="53" s="1"/>
  <c r="EM66" i="53"/>
  <c r="EN66" i="53" s="1"/>
  <c r="EK66" i="53"/>
  <c r="EJ66" i="53"/>
  <c r="EI66" i="53"/>
  <c r="EH66" i="53"/>
  <c r="EG66" i="53"/>
  <c r="EL66" i="53" s="1"/>
  <c r="EM65" i="53"/>
  <c r="EN65" i="53" s="1"/>
  <c r="EK65" i="53"/>
  <c r="EJ65" i="53"/>
  <c r="EI65" i="53"/>
  <c r="EH65" i="53"/>
  <c r="EG65" i="53"/>
  <c r="EL65" i="53" s="1"/>
  <c r="EM64" i="53"/>
  <c r="EN64" i="53" s="1"/>
  <c r="EK64" i="53"/>
  <c r="EJ64" i="53"/>
  <c r="EI64" i="53"/>
  <c r="EH64" i="53"/>
  <c r="EG64" i="53"/>
  <c r="EL64" i="53" s="1"/>
  <c r="EM63" i="53"/>
  <c r="EN63" i="53" s="1"/>
  <c r="EK63" i="53"/>
  <c r="EJ63" i="53"/>
  <c r="EI63" i="53"/>
  <c r="EH63" i="53"/>
  <c r="EG63" i="53"/>
  <c r="EL63" i="53" s="1"/>
  <c r="EM62" i="53"/>
  <c r="EN62" i="53" s="1"/>
  <c r="EK62" i="53"/>
  <c r="EJ62" i="53"/>
  <c r="EI62" i="53"/>
  <c r="EH62" i="53"/>
  <c r="EG62" i="53"/>
  <c r="EL62" i="53" s="1"/>
  <c r="EM61" i="53"/>
  <c r="EN61" i="53" s="1"/>
  <c r="EK61" i="53"/>
  <c r="EJ61" i="53"/>
  <c r="EI61" i="53"/>
  <c r="EH61" i="53"/>
  <c r="EG61" i="53"/>
  <c r="EL61" i="53" s="1"/>
  <c r="EM60" i="53"/>
  <c r="EN60" i="53" s="1"/>
  <c r="EK60" i="53"/>
  <c r="EJ60" i="53"/>
  <c r="EI60" i="53"/>
  <c r="EH60" i="53"/>
  <c r="EG60" i="53"/>
  <c r="EL60" i="53" s="1"/>
  <c r="EM59" i="53"/>
  <c r="EN59" i="53" s="1"/>
  <c r="EK59" i="53"/>
  <c r="EJ59" i="53"/>
  <c r="EI59" i="53"/>
  <c r="EH59" i="53"/>
  <c r="EG59" i="53"/>
  <c r="EL59" i="53" s="1"/>
  <c r="EM58" i="53"/>
  <c r="EN58" i="53" s="1"/>
  <c r="EK58" i="53"/>
  <c r="EJ58" i="53"/>
  <c r="EI58" i="53"/>
  <c r="EH58" i="53"/>
  <c r="EG58" i="53"/>
  <c r="EL58" i="53" s="1"/>
  <c r="EM55" i="53"/>
  <c r="EN55" i="53" s="1"/>
  <c r="EK55" i="53"/>
  <c r="EJ55" i="53"/>
  <c r="EI55" i="53"/>
  <c r="EH55" i="53"/>
  <c r="EG55" i="53"/>
  <c r="EL55" i="53" s="1"/>
  <c r="EM54" i="53"/>
  <c r="EN54" i="53" s="1"/>
  <c r="EK54" i="53"/>
  <c r="EJ54" i="53"/>
  <c r="EI54" i="53"/>
  <c r="EH54" i="53"/>
  <c r="EG54" i="53"/>
  <c r="EL54" i="53" s="1"/>
  <c r="EM51" i="53"/>
  <c r="EN51" i="53" s="1"/>
  <c r="EK51" i="53"/>
  <c r="EJ51" i="53"/>
  <c r="EI51" i="53"/>
  <c r="EH51" i="53"/>
  <c r="EG51" i="53"/>
  <c r="EL51" i="53" s="1"/>
  <c r="EM50" i="53"/>
  <c r="EN50" i="53" s="1"/>
  <c r="EK50" i="53"/>
  <c r="EJ50" i="53"/>
  <c r="EI50" i="53"/>
  <c r="EH50" i="53"/>
  <c r="EG50" i="53"/>
  <c r="EL50" i="53" s="1"/>
  <c r="EM47" i="53"/>
  <c r="EN47" i="53" s="1"/>
  <c r="EK47" i="53"/>
  <c r="EJ47" i="53"/>
  <c r="EI47" i="53"/>
  <c r="EH47" i="53"/>
  <c r="EG47" i="53"/>
  <c r="EL47" i="53" s="1"/>
  <c r="EM46" i="53"/>
  <c r="EN46" i="53" s="1"/>
  <c r="EK46" i="53"/>
  <c r="EJ46" i="53"/>
  <c r="EI46" i="53"/>
  <c r="EH46" i="53"/>
  <c r="EG46" i="53"/>
  <c r="EL46" i="53" s="1"/>
  <c r="EM44" i="53"/>
  <c r="EN44" i="53" s="1"/>
  <c r="EK44" i="53"/>
  <c r="EJ44" i="53"/>
  <c r="EI44" i="53"/>
  <c r="EH44" i="53"/>
  <c r="EG44" i="53"/>
  <c r="EL44" i="53" s="1"/>
  <c r="EM42" i="53"/>
  <c r="EN42" i="53" s="1"/>
  <c r="EK42" i="53"/>
  <c r="EJ42" i="53"/>
  <c r="EI42" i="53"/>
  <c r="EH42" i="53"/>
  <c r="EG42" i="53"/>
  <c r="EL42" i="53" s="1"/>
  <c r="EM41" i="53"/>
  <c r="EN41" i="53" s="1"/>
  <c r="EK41" i="53"/>
  <c r="EJ41" i="53"/>
  <c r="EI41" i="53"/>
  <c r="EH41" i="53"/>
  <c r="EG41" i="53"/>
  <c r="EL41" i="53" s="1"/>
  <c r="EM38" i="53"/>
  <c r="EN38" i="53" s="1"/>
  <c r="EK38" i="53"/>
  <c r="EJ38" i="53"/>
  <c r="EI38" i="53"/>
  <c r="EH38" i="53"/>
  <c r="EG38" i="53"/>
  <c r="EL38" i="53" s="1"/>
  <c r="EM36" i="53"/>
  <c r="EN36" i="53" s="1"/>
  <c r="EK36" i="53"/>
  <c r="EJ36" i="53"/>
  <c r="EI36" i="53"/>
  <c r="EH36" i="53"/>
  <c r="EG36" i="53"/>
  <c r="EL36" i="53" s="1"/>
  <c r="EM35" i="53"/>
  <c r="EN35" i="53" s="1"/>
  <c r="EK35" i="53"/>
  <c r="EJ35" i="53"/>
  <c r="EI35" i="53"/>
  <c r="EH35" i="53"/>
  <c r="EG35" i="53"/>
  <c r="EL35" i="53" s="1"/>
  <c r="EM34" i="53"/>
  <c r="EN34" i="53" s="1"/>
  <c r="EK34" i="53"/>
  <c r="EJ34" i="53"/>
  <c r="EI34" i="53"/>
  <c r="EH34" i="53"/>
  <c r="EG34" i="53"/>
  <c r="EL34" i="53" s="1"/>
  <c r="EM32" i="53"/>
  <c r="EN32" i="53" s="1"/>
  <c r="EK32" i="53"/>
  <c r="EJ32" i="53"/>
  <c r="EI32" i="53"/>
  <c r="EH32" i="53"/>
  <c r="EG32" i="53"/>
  <c r="EL32" i="53" s="1"/>
  <c r="EM31" i="53"/>
  <c r="EN31" i="53" s="1"/>
  <c r="EK31" i="53"/>
  <c r="EJ31" i="53"/>
  <c r="EI31" i="53"/>
  <c r="EH31" i="53"/>
  <c r="EG31" i="53"/>
  <c r="EL31" i="53" s="1"/>
  <c r="EM28" i="53"/>
  <c r="EN28" i="53" s="1"/>
  <c r="EK28" i="53"/>
  <c r="EJ28" i="53"/>
  <c r="EI28" i="53"/>
  <c r="EH28" i="53"/>
  <c r="EG28" i="53"/>
  <c r="EL28" i="53" s="1"/>
  <c r="EM27" i="53"/>
  <c r="EN27" i="53" s="1"/>
  <c r="EK27" i="53"/>
  <c r="EJ27" i="53"/>
  <c r="EI27" i="53"/>
  <c r="EH27" i="53"/>
  <c r="EG27" i="53"/>
  <c r="EL27" i="53" s="1"/>
  <c r="EM26" i="53"/>
  <c r="EN26" i="53" s="1"/>
  <c r="EK26" i="53"/>
  <c r="EJ26" i="53"/>
  <c r="EI26" i="53"/>
  <c r="EH26" i="53"/>
  <c r="EG26" i="53"/>
  <c r="EL26" i="53" s="1"/>
  <c r="EM25" i="53"/>
  <c r="EN25" i="53" s="1"/>
  <c r="EK25" i="53"/>
  <c r="EJ25" i="53"/>
  <c r="EI25" i="53"/>
  <c r="EH25" i="53"/>
  <c r="EG25" i="53"/>
  <c r="EL25" i="53" s="1"/>
  <c r="EM22" i="53"/>
  <c r="EN22" i="53" s="1"/>
  <c r="EK22" i="53"/>
  <c r="EJ22" i="53"/>
  <c r="EI22" i="53"/>
  <c r="EH22" i="53"/>
  <c r="EG22" i="53"/>
  <c r="EL22" i="53" s="1"/>
  <c r="EM19" i="53"/>
  <c r="EN19" i="53" s="1"/>
  <c r="EK19" i="53"/>
  <c r="EJ19" i="53"/>
  <c r="EI19" i="53"/>
  <c r="EH19" i="53"/>
  <c r="EG19" i="53"/>
  <c r="EL19" i="53" s="1"/>
  <c r="EM18" i="53"/>
  <c r="EN18" i="53" s="1"/>
  <c r="EK18" i="53"/>
  <c r="EJ18" i="53"/>
  <c r="EI18" i="53"/>
  <c r="EH18" i="53"/>
  <c r="EG18" i="53"/>
  <c r="EL18" i="53" s="1"/>
  <c r="EM17" i="53"/>
  <c r="EN17" i="53" s="1"/>
  <c r="EK17" i="53"/>
  <c r="EJ17" i="53"/>
  <c r="EI17" i="53"/>
  <c r="EH17" i="53"/>
  <c r="EG17" i="53"/>
  <c r="EL17" i="53" s="1"/>
  <c r="EL90" i="53" s="1"/>
  <c r="DS90" i="53"/>
  <c r="DQ90" i="53"/>
  <c r="DV80" i="53"/>
  <c r="DW80" i="53" s="1"/>
  <c r="DT80" i="53"/>
  <c r="DS80" i="53"/>
  <c r="DR80" i="53"/>
  <c r="DQ80" i="53"/>
  <c r="DP80" i="53"/>
  <c r="DU80" i="53" s="1"/>
  <c r="DV76" i="53"/>
  <c r="DW76" i="53" s="1"/>
  <c r="DT76" i="53"/>
  <c r="DS76" i="53"/>
  <c r="DR76" i="53"/>
  <c r="DQ76" i="53"/>
  <c r="DP76" i="53"/>
  <c r="DU76" i="53" s="1"/>
  <c r="DV75" i="53"/>
  <c r="DW75" i="53" s="1"/>
  <c r="DT75" i="53"/>
  <c r="DS75" i="53"/>
  <c r="DR75" i="53"/>
  <c r="DQ75" i="53"/>
  <c r="DP75" i="53"/>
  <c r="DU75" i="53" s="1"/>
  <c r="DV74" i="53"/>
  <c r="DW74" i="53" s="1"/>
  <c r="DT74" i="53"/>
  <c r="DS74" i="53"/>
  <c r="DR74" i="53"/>
  <c r="DQ74" i="53"/>
  <c r="DP74" i="53"/>
  <c r="DU74" i="53" s="1"/>
  <c r="DV73" i="53"/>
  <c r="DW73" i="53" s="1"/>
  <c r="DT73" i="53"/>
  <c r="DS73" i="53"/>
  <c r="DR73" i="53"/>
  <c r="DQ73" i="53"/>
  <c r="DP73" i="53"/>
  <c r="DU73" i="53" s="1"/>
  <c r="DV69" i="53"/>
  <c r="DW69" i="53" s="1"/>
  <c r="DT69" i="53"/>
  <c r="DS69" i="53"/>
  <c r="DR69" i="53"/>
  <c r="DQ69" i="53"/>
  <c r="DP69" i="53"/>
  <c r="DU69" i="53" s="1"/>
  <c r="DV67" i="53"/>
  <c r="DW67" i="53" s="1"/>
  <c r="DT67" i="53"/>
  <c r="DS67" i="53"/>
  <c r="DR67" i="53"/>
  <c r="DQ67" i="53"/>
  <c r="DP67" i="53"/>
  <c r="DU67" i="53" s="1"/>
  <c r="DV66" i="53"/>
  <c r="DW66" i="53" s="1"/>
  <c r="DT66" i="53"/>
  <c r="DS66" i="53"/>
  <c r="DR66" i="53"/>
  <c r="DQ66" i="53"/>
  <c r="DP66" i="53"/>
  <c r="DU66" i="53" s="1"/>
  <c r="DV65" i="53"/>
  <c r="DW65" i="53" s="1"/>
  <c r="DT65" i="53"/>
  <c r="DS65" i="53"/>
  <c r="DR65" i="53"/>
  <c r="DQ65" i="53"/>
  <c r="DP65" i="53"/>
  <c r="DU65" i="53" s="1"/>
  <c r="DV64" i="53"/>
  <c r="DW64" i="53" s="1"/>
  <c r="DT64" i="53"/>
  <c r="DS64" i="53"/>
  <c r="DR64" i="53"/>
  <c r="DQ64" i="53"/>
  <c r="DP64" i="53"/>
  <c r="DU64" i="53" s="1"/>
  <c r="DV63" i="53"/>
  <c r="DW63" i="53" s="1"/>
  <c r="DT63" i="53"/>
  <c r="DS63" i="53"/>
  <c r="DR63" i="53"/>
  <c r="DQ63" i="53"/>
  <c r="DP63" i="53"/>
  <c r="DU63" i="53" s="1"/>
  <c r="DV62" i="53"/>
  <c r="DW62" i="53" s="1"/>
  <c r="DT62" i="53"/>
  <c r="DS62" i="53"/>
  <c r="DR62" i="53"/>
  <c r="DQ62" i="53"/>
  <c r="DP62" i="53"/>
  <c r="DU62" i="53" s="1"/>
  <c r="DV61" i="53"/>
  <c r="DW61" i="53" s="1"/>
  <c r="DT61" i="53"/>
  <c r="DS61" i="53"/>
  <c r="DR61" i="53"/>
  <c r="DQ61" i="53"/>
  <c r="DP61" i="53"/>
  <c r="DU61" i="53" s="1"/>
  <c r="DV60" i="53"/>
  <c r="DW60" i="53" s="1"/>
  <c r="DT60" i="53"/>
  <c r="DS60" i="53"/>
  <c r="DR60" i="53"/>
  <c r="DQ60" i="53"/>
  <c r="DP60" i="53"/>
  <c r="DU60" i="53" s="1"/>
  <c r="DV59" i="53"/>
  <c r="DW59" i="53" s="1"/>
  <c r="DT59" i="53"/>
  <c r="DS59" i="53"/>
  <c r="DR59" i="53"/>
  <c r="DQ59" i="53"/>
  <c r="DP59" i="53"/>
  <c r="DU59" i="53" s="1"/>
  <c r="DV58" i="53"/>
  <c r="DW58" i="53" s="1"/>
  <c r="DT58" i="53"/>
  <c r="DS58" i="53"/>
  <c r="DR58" i="53"/>
  <c r="DQ58" i="53"/>
  <c r="DP58" i="53"/>
  <c r="DU58" i="53" s="1"/>
  <c r="DV55" i="53"/>
  <c r="DW55" i="53" s="1"/>
  <c r="DT55" i="53"/>
  <c r="DS55" i="53"/>
  <c r="DR55" i="53"/>
  <c r="DQ55" i="53"/>
  <c r="DP55" i="53"/>
  <c r="DU55" i="53" s="1"/>
  <c r="DV54" i="53"/>
  <c r="DW54" i="53" s="1"/>
  <c r="DT54" i="53"/>
  <c r="DS54" i="53"/>
  <c r="DR54" i="53"/>
  <c r="DQ54" i="53"/>
  <c r="DP54" i="53"/>
  <c r="DU54" i="53" s="1"/>
  <c r="DV51" i="53"/>
  <c r="DW51" i="53" s="1"/>
  <c r="DT51" i="53"/>
  <c r="DS51" i="53"/>
  <c r="DR51" i="53"/>
  <c r="DQ51" i="53"/>
  <c r="DP51" i="53"/>
  <c r="DU51" i="53" s="1"/>
  <c r="DV50" i="53"/>
  <c r="DW50" i="53" s="1"/>
  <c r="DT50" i="53"/>
  <c r="DS50" i="53"/>
  <c r="DR50" i="53"/>
  <c r="DQ50" i="53"/>
  <c r="DP50" i="53"/>
  <c r="DU50" i="53" s="1"/>
  <c r="DV47" i="53"/>
  <c r="DW47" i="53" s="1"/>
  <c r="DT47" i="53"/>
  <c r="DS47" i="53"/>
  <c r="DR47" i="53"/>
  <c r="DQ47" i="53"/>
  <c r="DP47" i="53"/>
  <c r="DU47" i="53" s="1"/>
  <c r="DV46" i="53"/>
  <c r="DW46" i="53" s="1"/>
  <c r="DT46" i="53"/>
  <c r="DS46" i="53"/>
  <c r="DR46" i="53"/>
  <c r="DQ46" i="53"/>
  <c r="DP46" i="53"/>
  <c r="DU46" i="53" s="1"/>
  <c r="DV44" i="53"/>
  <c r="DW44" i="53" s="1"/>
  <c r="DT44" i="53"/>
  <c r="DS44" i="53"/>
  <c r="DR44" i="53"/>
  <c r="DQ44" i="53"/>
  <c r="DP44" i="53"/>
  <c r="DU44" i="53" s="1"/>
  <c r="DV42" i="53"/>
  <c r="DW42" i="53" s="1"/>
  <c r="DT42" i="53"/>
  <c r="DS42" i="53"/>
  <c r="DR42" i="53"/>
  <c r="DQ42" i="53"/>
  <c r="DP42" i="53"/>
  <c r="DU42" i="53" s="1"/>
  <c r="DV41" i="53"/>
  <c r="DW41" i="53" s="1"/>
  <c r="DT41" i="53"/>
  <c r="DS41" i="53"/>
  <c r="DR41" i="53"/>
  <c r="DQ41" i="53"/>
  <c r="DP41" i="53"/>
  <c r="DU41" i="53" s="1"/>
  <c r="DV38" i="53"/>
  <c r="DW38" i="53" s="1"/>
  <c r="DT38" i="53"/>
  <c r="DS38" i="53"/>
  <c r="DR38" i="53"/>
  <c r="DQ38" i="53"/>
  <c r="DP38" i="53"/>
  <c r="DU38" i="53" s="1"/>
  <c r="DV36" i="53"/>
  <c r="DW36" i="53" s="1"/>
  <c r="DT36" i="53"/>
  <c r="DS36" i="53"/>
  <c r="DR36" i="53"/>
  <c r="DQ36" i="53"/>
  <c r="DP36" i="53"/>
  <c r="DU36" i="53" s="1"/>
  <c r="DV35" i="53"/>
  <c r="DW35" i="53" s="1"/>
  <c r="DT35" i="53"/>
  <c r="DS35" i="53"/>
  <c r="DR35" i="53"/>
  <c r="DQ35" i="53"/>
  <c r="DP35" i="53"/>
  <c r="DU35" i="53" s="1"/>
  <c r="DV34" i="53"/>
  <c r="DW34" i="53" s="1"/>
  <c r="DT34" i="53"/>
  <c r="DS34" i="53"/>
  <c r="DR34" i="53"/>
  <c r="DQ34" i="53"/>
  <c r="DP34" i="53"/>
  <c r="DU34" i="53" s="1"/>
  <c r="DV32" i="53"/>
  <c r="DW32" i="53" s="1"/>
  <c r="DT32" i="53"/>
  <c r="DS32" i="53"/>
  <c r="DR32" i="53"/>
  <c r="DQ32" i="53"/>
  <c r="DP32" i="53"/>
  <c r="DU32" i="53" s="1"/>
  <c r="DV31" i="53"/>
  <c r="DW31" i="53" s="1"/>
  <c r="DT31" i="53"/>
  <c r="DS31" i="53"/>
  <c r="DR31" i="53"/>
  <c r="DQ31" i="53"/>
  <c r="DP31" i="53"/>
  <c r="DU31" i="53" s="1"/>
  <c r="DV28" i="53"/>
  <c r="DW28" i="53" s="1"/>
  <c r="DT28" i="53"/>
  <c r="DS28" i="53"/>
  <c r="DR28" i="53"/>
  <c r="DQ28" i="53"/>
  <c r="DP28" i="53"/>
  <c r="DU28" i="53" s="1"/>
  <c r="DV27" i="53"/>
  <c r="DW27" i="53" s="1"/>
  <c r="DT27" i="53"/>
  <c r="DS27" i="53"/>
  <c r="DR27" i="53"/>
  <c r="DQ27" i="53"/>
  <c r="DP27" i="53"/>
  <c r="DU27" i="53" s="1"/>
  <c r="DV26" i="53"/>
  <c r="DW26" i="53" s="1"/>
  <c r="DT26" i="53"/>
  <c r="DS26" i="53"/>
  <c r="DR26" i="53"/>
  <c r="DQ26" i="53"/>
  <c r="DP26" i="53"/>
  <c r="DU26" i="53" s="1"/>
  <c r="DV25" i="53"/>
  <c r="DW25" i="53" s="1"/>
  <c r="DT25" i="53"/>
  <c r="DS25" i="53"/>
  <c r="DR25" i="53"/>
  <c r="DQ25" i="53"/>
  <c r="DP25" i="53"/>
  <c r="DU25" i="53" s="1"/>
  <c r="DV22" i="53"/>
  <c r="DW22" i="53" s="1"/>
  <c r="DT22" i="53"/>
  <c r="DS22" i="53"/>
  <c r="DR22" i="53"/>
  <c r="DQ22" i="53"/>
  <c r="DP22" i="53"/>
  <c r="DU22" i="53" s="1"/>
  <c r="DV19" i="53"/>
  <c r="DW19" i="53" s="1"/>
  <c r="DT19" i="53"/>
  <c r="DS19" i="53"/>
  <c r="DR19" i="53"/>
  <c r="DQ19" i="53"/>
  <c r="DP19" i="53"/>
  <c r="DU19" i="53" s="1"/>
  <c r="DV18" i="53"/>
  <c r="DW18" i="53" s="1"/>
  <c r="DT18" i="53"/>
  <c r="DS18" i="53"/>
  <c r="DR18" i="53"/>
  <c r="DQ18" i="53"/>
  <c r="DP18" i="53"/>
  <c r="DU18" i="53" s="1"/>
  <c r="DV17" i="53"/>
  <c r="DW17" i="53" s="1"/>
  <c r="DT17" i="53"/>
  <c r="DS17" i="53"/>
  <c r="DR17" i="53"/>
  <c r="DQ17" i="53"/>
  <c r="DP17" i="53"/>
  <c r="DU17" i="53" s="1"/>
  <c r="DU90" i="53" s="1"/>
  <c r="DD90" i="53"/>
  <c r="CM90" i="53"/>
  <c r="BV90" i="53"/>
  <c r="BE90" i="53"/>
  <c r="AN90" i="53"/>
  <c r="GM84" i="53" l="1"/>
  <c r="DF84" i="53"/>
  <c r="FV84" i="53"/>
  <c r="IL84" i="53"/>
  <c r="KK84" i="53"/>
  <c r="JC84" i="53"/>
  <c r="HU84" i="53"/>
  <c r="HD84" i="53"/>
  <c r="FE84" i="53"/>
  <c r="EN84" i="53"/>
  <c r="DW84" i="53"/>
  <c r="CO84" i="53"/>
  <c r="BX84" i="53"/>
  <c r="BG84" i="53"/>
  <c r="AP84" i="53"/>
  <c r="AJ98" i="28"/>
  <c r="AJ99" i="28"/>
  <c r="AJ100" i="28"/>
  <c r="AJ101" i="28"/>
  <c r="AJ102" i="28"/>
  <c r="AJ103" i="28"/>
  <c r="AJ104" i="28"/>
  <c r="AJ105" i="28"/>
  <c r="AJ106" i="28"/>
  <c r="AJ107" i="28"/>
  <c r="AJ108" i="28"/>
  <c r="AJ109" i="28"/>
  <c r="AJ110" i="28"/>
  <c r="AJ111" i="28"/>
  <c r="AJ112" i="28"/>
  <c r="AJ113" i="28"/>
  <c r="AJ114" i="28"/>
  <c r="AJ115" i="28"/>
  <c r="AJ116" i="28"/>
  <c r="AJ117" i="28"/>
  <c r="AJ118" i="28"/>
  <c r="AJ119" i="28"/>
  <c r="AJ120" i="28"/>
  <c r="AJ121" i="28"/>
  <c r="AJ122" i="28"/>
  <c r="AJ123" i="28"/>
  <c r="AJ124" i="28"/>
  <c r="AJ125" i="28"/>
  <c r="AJ126" i="28"/>
  <c r="AJ127" i="28"/>
  <c r="AJ128" i="28"/>
  <c r="AJ129" i="28"/>
  <c r="AJ130" i="28"/>
  <c r="AJ131" i="28"/>
  <c r="AJ132" i="28"/>
  <c r="AJ133" i="28"/>
  <c r="AJ134" i="28"/>
  <c r="AJ135" i="28"/>
  <c r="AJ136" i="28"/>
  <c r="AJ137" i="28"/>
  <c r="AJ138" i="28"/>
  <c r="AJ139" i="28"/>
  <c r="AJ140" i="28"/>
  <c r="AJ141" i="28"/>
  <c r="AJ142" i="28"/>
  <c r="AJ143" i="28"/>
  <c r="AJ144" i="28"/>
  <c r="AJ145" i="28"/>
  <c r="AJ146" i="28"/>
  <c r="AJ147" i="28"/>
  <c r="AJ148" i="28"/>
  <c r="AJ149" i="28"/>
  <c r="AJ150" i="28"/>
  <c r="AJ151" i="28"/>
  <c r="AJ152" i="28"/>
  <c r="AJ153" i="28"/>
  <c r="AJ154" i="28"/>
  <c r="AJ155" i="28"/>
  <c r="AJ156" i="28"/>
  <c r="AJ157" i="28"/>
  <c r="AJ158" i="28"/>
  <c r="AJ159" i="28"/>
  <c r="AJ160" i="28"/>
  <c r="AJ161" i="28"/>
  <c r="AJ162" i="28"/>
  <c r="AH98" i="28"/>
  <c r="AH99" i="28"/>
  <c r="AH100" i="28"/>
  <c r="AH101" i="28"/>
  <c r="AH102" i="28"/>
  <c r="AH103" i="28"/>
  <c r="AH104" i="28"/>
  <c r="AH105" i="28"/>
  <c r="AH106" i="28"/>
  <c r="AH107" i="28"/>
  <c r="AH108" i="28"/>
  <c r="AH109" i="28"/>
  <c r="AH110" i="28"/>
  <c r="AH111" i="28"/>
  <c r="AH112" i="28"/>
  <c r="AH113" i="28"/>
  <c r="AH114" i="28"/>
  <c r="AH115" i="28"/>
  <c r="AH116" i="28"/>
  <c r="AH117" i="28"/>
  <c r="AH118" i="28"/>
  <c r="AH119" i="28"/>
  <c r="AH120" i="28"/>
  <c r="AH121" i="28"/>
  <c r="AH122" i="28"/>
  <c r="AH123" i="28"/>
  <c r="AH124" i="28"/>
  <c r="AH125" i="28"/>
  <c r="AH126" i="28"/>
  <c r="AH127" i="28"/>
  <c r="AH128" i="28"/>
  <c r="AH129" i="28"/>
  <c r="AH130" i="28"/>
  <c r="AH131" i="28"/>
  <c r="AH132" i="28"/>
  <c r="AH133" i="28"/>
  <c r="AH134" i="28"/>
  <c r="AH135" i="28"/>
  <c r="AH136" i="28"/>
  <c r="AH137" i="28"/>
  <c r="AH138" i="28"/>
  <c r="AH139" i="28"/>
  <c r="AH140" i="28"/>
  <c r="AH141" i="28"/>
  <c r="AH142" i="28"/>
  <c r="AH143" i="28"/>
  <c r="AH144" i="28"/>
  <c r="AH145" i="28"/>
  <c r="AH146" i="28"/>
  <c r="AH147" i="28"/>
  <c r="AH148" i="28"/>
  <c r="AH149" i="28"/>
  <c r="AH150" i="28"/>
  <c r="AH151" i="28"/>
  <c r="AH152" i="28"/>
  <c r="AH153" i="28"/>
  <c r="AH154" i="28"/>
  <c r="AH155" i="28"/>
  <c r="AH156" i="28"/>
  <c r="AH157" i="28"/>
  <c r="AH158" i="28"/>
  <c r="AH159" i="28"/>
  <c r="AH160" i="28"/>
  <c r="AH161" i="28"/>
  <c r="AH162" i="28"/>
  <c r="AF98" i="28"/>
  <c r="AF99" i="28"/>
  <c r="AF100" i="28"/>
  <c r="AF101" i="28"/>
  <c r="AF102" i="28"/>
  <c r="AF103" i="28"/>
  <c r="AF104" i="28"/>
  <c r="AF105" i="28"/>
  <c r="AF106" i="28"/>
  <c r="AF107" i="28"/>
  <c r="AF108" i="28"/>
  <c r="AF109" i="28"/>
  <c r="AF110" i="28"/>
  <c r="AF111" i="28"/>
  <c r="AF112" i="28"/>
  <c r="AF113" i="28"/>
  <c r="AF114" i="28"/>
  <c r="AF115" i="28"/>
  <c r="AF116" i="28"/>
  <c r="AF117" i="28"/>
  <c r="AF118" i="28"/>
  <c r="AF119" i="28"/>
  <c r="AF120" i="28"/>
  <c r="AF121" i="28"/>
  <c r="AF122" i="28"/>
  <c r="AF123" i="28"/>
  <c r="AF124" i="28"/>
  <c r="AF125" i="28"/>
  <c r="AF126" i="28"/>
  <c r="AF127" i="28"/>
  <c r="AF128" i="28"/>
  <c r="AF129" i="28"/>
  <c r="AF130" i="28"/>
  <c r="AF131" i="28"/>
  <c r="AF132" i="28"/>
  <c r="AF133" i="28"/>
  <c r="AF134" i="28"/>
  <c r="AF135" i="28"/>
  <c r="AF136" i="28"/>
  <c r="AF137" i="28"/>
  <c r="AF138" i="28"/>
  <c r="AF139" i="28"/>
  <c r="AF140" i="28"/>
  <c r="AF141" i="28"/>
  <c r="AF142" i="28"/>
  <c r="AF143" i="28"/>
  <c r="AF144" i="28"/>
  <c r="AF145" i="28"/>
  <c r="AF146" i="28"/>
  <c r="AF147" i="28"/>
  <c r="AF148" i="28"/>
  <c r="AF149" i="28"/>
  <c r="AF150" i="28"/>
  <c r="AF151" i="28"/>
  <c r="AF152" i="28"/>
  <c r="AF153" i="28"/>
  <c r="AF154" i="28"/>
  <c r="AF155" i="28"/>
  <c r="AF156" i="28"/>
  <c r="AF157" i="28"/>
  <c r="AF158" i="28"/>
  <c r="AF159" i="28"/>
  <c r="AF160" i="28"/>
  <c r="AF161" i="28"/>
  <c r="AF162" i="28"/>
  <c r="AD98" i="28"/>
  <c r="AD99" i="28"/>
  <c r="AD100" i="28"/>
  <c r="AD101" i="28"/>
  <c r="AD102" i="28"/>
  <c r="AD103" i="28"/>
  <c r="AD104" i="28"/>
  <c r="AD105" i="28"/>
  <c r="AD106" i="28"/>
  <c r="AD107" i="28"/>
  <c r="AD108" i="28"/>
  <c r="AD109" i="28"/>
  <c r="AD110" i="28"/>
  <c r="AD111" i="28"/>
  <c r="AD112" i="28"/>
  <c r="AD113" i="28"/>
  <c r="AD114" i="28"/>
  <c r="AD115" i="28"/>
  <c r="AD116" i="28"/>
  <c r="AD117" i="28"/>
  <c r="AD118" i="28"/>
  <c r="AD119" i="28"/>
  <c r="AD120" i="28"/>
  <c r="AD121" i="28"/>
  <c r="AD122" i="28"/>
  <c r="AD123" i="28"/>
  <c r="AD124" i="28"/>
  <c r="AD125" i="28"/>
  <c r="AD126" i="28"/>
  <c r="AD127" i="28"/>
  <c r="AD128" i="28"/>
  <c r="AD129" i="28"/>
  <c r="AD130" i="28"/>
  <c r="AD131" i="28"/>
  <c r="AD132" i="28"/>
  <c r="AD133" i="28"/>
  <c r="AD134" i="28"/>
  <c r="AD135" i="28"/>
  <c r="AD136" i="28"/>
  <c r="AD137" i="28"/>
  <c r="AD138" i="28"/>
  <c r="AD139" i="28"/>
  <c r="AD140" i="28"/>
  <c r="AD141" i="28"/>
  <c r="AD142" i="28"/>
  <c r="AD143" i="28"/>
  <c r="AD144" i="28"/>
  <c r="AD145" i="28"/>
  <c r="AD146" i="28"/>
  <c r="AD147" i="28"/>
  <c r="AD148" i="28"/>
  <c r="AD149" i="28"/>
  <c r="AD150" i="28"/>
  <c r="AD151" i="28"/>
  <c r="AD152" i="28"/>
  <c r="AD153" i="28"/>
  <c r="AD154" i="28"/>
  <c r="AD155" i="28"/>
  <c r="AD156" i="28"/>
  <c r="AD157" i="28"/>
  <c r="AD158" i="28"/>
  <c r="AD159" i="28"/>
  <c r="AD160" i="28"/>
  <c r="AD161" i="28"/>
  <c r="AD162" i="28"/>
  <c r="AB98" i="28"/>
  <c r="AB99" i="28"/>
  <c r="AB100" i="28"/>
  <c r="AB101" i="28"/>
  <c r="AB102" i="28"/>
  <c r="AB103" i="28"/>
  <c r="AB104" i="28"/>
  <c r="AB105" i="28"/>
  <c r="AB106" i="28"/>
  <c r="AB107" i="28"/>
  <c r="AB108" i="28"/>
  <c r="AB109" i="28"/>
  <c r="AB110" i="28"/>
  <c r="AB111" i="28"/>
  <c r="AB112" i="28"/>
  <c r="AB113" i="28"/>
  <c r="AB114" i="28"/>
  <c r="AB115" i="28"/>
  <c r="AB116" i="28"/>
  <c r="AB117" i="28"/>
  <c r="AB118" i="28"/>
  <c r="AB119" i="28"/>
  <c r="AB120" i="28"/>
  <c r="AB121" i="28"/>
  <c r="AB122" i="28"/>
  <c r="AB123" i="28"/>
  <c r="AB124" i="28"/>
  <c r="AB125" i="28"/>
  <c r="AB126" i="28"/>
  <c r="AB127" i="28"/>
  <c r="AB128" i="28"/>
  <c r="AB129" i="28"/>
  <c r="AB130" i="28"/>
  <c r="AB131" i="28"/>
  <c r="AB132" i="28"/>
  <c r="AB133" i="28"/>
  <c r="AB134" i="28"/>
  <c r="AB135" i="28"/>
  <c r="AB136" i="28"/>
  <c r="AB137" i="28"/>
  <c r="AB138" i="28"/>
  <c r="AB139" i="28"/>
  <c r="AB140" i="28"/>
  <c r="AB141" i="28"/>
  <c r="AB142" i="28"/>
  <c r="AB143" i="28"/>
  <c r="AB144" i="28"/>
  <c r="AB145" i="28"/>
  <c r="AB146" i="28"/>
  <c r="AB147" i="28"/>
  <c r="AB148" i="28"/>
  <c r="AB149" i="28"/>
  <c r="AB150" i="28"/>
  <c r="AB151" i="28"/>
  <c r="AB152" i="28"/>
  <c r="AB153" i="28"/>
  <c r="AB154" i="28"/>
  <c r="AB155" i="28"/>
  <c r="AB156" i="28"/>
  <c r="AB157" i="28"/>
  <c r="AB158" i="28"/>
  <c r="AB159" i="28"/>
  <c r="AB160" i="28"/>
  <c r="AB161" i="28"/>
  <c r="AB162" i="28"/>
  <c r="Z98" i="28"/>
  <c r="Z99" i="28"/>
  <c r="Z100" i="28"/>
  <c r="Z101" i="28"/>
  <c r="Z102" i="28"/>
  <c r="Z103" i="28"/>
  <c r="Z104" i="28"/>
  <c r="Z105" i="28"/>
  <c r="Z106" i="28"/>
  <c r="Z107" i="28"/>
  <c r="Z108" i="28"/>
  <c r="Z109" i="28"/>
  <c r="Z110" i="28"/>
  <c r="Z111" i="28"/>
  <c r="Z112" i="28"/>
  <c r="Z113" i="28"/>
  <c r="Z114" i="28"/>
  <c r="Z115" i="28"/>
  <c r="Z116" i="28"/>
  <c r="Z117" i="28"/>
  <c r="Z118" i="28"/>
  <c r="Z119" i="28"/>
  <c r="Z120" i="28"/>
  <c r="Z121" i="28"/>
  <c r="Z122" i="28"/>
  <c r="Z123" i="28"/>
  <c r="Z124" i="28"/>
  <c r="Z125" i="28"/>
  <c r="Z126" i="28"/>
  <c r="Z127" i="28"/>
  <c r="Z128" i="28"/>
  <c r="Z129" i="28"/>
  <c r="Z130" i="28"/>
  <c r="Z131" i="28"/>
  <c r="Z132" i="28"/>
  <c r="Z133" i="28"/>
  <c r="Z134" i="28"/>
  <c r="Z135" i="28"/>
  <c r="Z136" i="28"/>
  <c r="Z137" i="28"/>
  <c r="Z138" i="28"/>
  <c r="Z139" i="28"/>
  <c r="Z140" i="28"/>
  <c r="Z141" i="28"/>
  <c r="Z142" i="28"/>
  <c r="Z143" i="28"/>
  <c r="Z144" i="28"/>
  <c r="Z145" i="28"/>
  <c r="Z146" i="28"/>
  <c r="Z147" i="28"/>
  <c r="Z148" i="28"/>
  <c r="Z149" i="28"/>
  <c r="Z150" i="28"/>
  <c r="Z151" i="28"/>
  <c r="Z152" i="28"/>
  <c r="Z153" i="28"/>
  <c r="Z154" i="28"/>
  <c r="Z155" i="28"/>
  <c r="Z156" i="28"/>
  <c r="Z157" i="28"/>
  <c r="Z158" i="28"/>
  <c r="Z159" i="28"/>
  <c r="Z160" i="28"/>
  <c r="Z161" i="28"/>
  <c r="Z162" i="28"/>
  <c r="X98" i="28"/>
  <c r="X99" i="28"/>
  <c r="X100" i="28"/>
  <c r="X101" i="28"/>
  <c r="X102" i="28"/>
  <c r="X103" i="28"/>
  <c r="X104" i="28"/>
  <c r="X105" i="28"/>
  <c r="X106" i="28"/>
  <c r="X107" i="28"/>
  <c r="X108" i="28"/>
  <c r="X109" i="28"/>
  <c r="X110" i="28"/>
  <c r="X111" i="28"/>
  <c r="X112" i="28"/>
  <c r="X113" i="28"/>
  <c r="X114" i="28"/>
  <c r="X115" i="28"/>
  <c r="X116" i="28"/>
  <c r="X117" i="28"/>
  <c r="X118" i="28"/>
  <c r="X119" i="28"/>
  <c r="X120" i="28"/>
  <c r="X121" i="28"/>
  <c r="X122" i="28"/>
  <c r="X123" i="28"/>
  <c r="X124" i="28"/>
  <c r="X125" i="28"/>
  <c r="X126" i="28"/>
  <c r="X127" i="28"/>
  <c r="X128" i="28"/>
  <c r="X129" i="28"/>
  <c r="X130" i="28"/>
  <c r="X131" i="28"/>
  <c r="X132" i="28"/>
  <c r="X133" i="28"/>
  <c r="X134" i="28"/>
  <c r="X135" i="28"/>
  <c r="X136" i="28"/>
  <c r="X137" i="28"/>
  <c r="X138" i="28"/>
  <c r="X139" i="28"/>
  <c r="X140" i="28"/>
  <c r="X141" i="28"/>
  <c r="X142" i="28"/>
  <c r="X143" i="28"/>
  <c r="X144" i="28"/>
  <c r="X145" i="28"/>
  <c r="X146" i="28"/>
  <c r="X147" i="28"/>
  <c r="X148" i="28"/>
  <c r="X149" i="28"/>
  <c r="X150" i="28"/>
  <c r="X151" i="28"/>
  <c r="X152" i="28"/>
  <c r="X153" i="28"/>
  <c r="X154" i="28"/>
  <c r="X155" i="28"/>
  <c r="X156" i="28"/>
  <c r="X157" i="28"/>
  <c r="X158" i="28"/>
  <c r="X159" i="28"/>
  <c r="X160" i="28"/>
  <c r="X161" i="28"/>
  <c r="X162" i="28"/>
  <c r="V98" i="28"/>
  <c r="V99" i="28"/>
  <c r="V100" i="28"/>
  <c r="V101" i="28"/>
  <c r="V102" i="28"/>
  <c r="V103" i="28"/>
  <c r="V104" i="28"/>
  <c r="V105" i="28"/>
  <c r="V106" i="28"/>
  <c r="V107" i="28"/>
  <c r="V108" i="28"/>
  <c r="V109" i="28"/>
  <c r="V110" i="28"/>
  <c r="V111" i="28"/>
  <c r="V112" i="28"/>
  <c r="V113" i="28"/>
  <c r="V114" i="28"/>
  <c r="V115" i="28"/>
  <c r="V116" i="28"/>
  <c r="V117" i="28"/>
  <c r="V118" i="28"/>
  <c r="V119" i="28"/>
  <c r="V120" i="28"/>
  <c r="V121" i="28"/>
  <c r="V122" i="28"/>
  <c r="V123" i="28"/>
  <c r="V124" i="28"/>
  <c r="V125" i="28"/>
  <c r="V126" i="28"/>
  <c r="V127" i="28"/>
  <c r="V128" i="28"/>
  <c r="V129" i="28"/>
  <c r="V130" i="28"/>
  <c r="V131" i="28"/>
  <c r="V132" i="28"/>
  <c r="V133" i="28"/>
  <c r="V134" i="28"/>
  <c r="V135" i="28"/>
  <c r="V136" i="28"/>
  <c r="V137" i="28"/>
  <c r="V138" i="28"/>
  <c r="V139" i="28"/>
  <c r="V140" i="28"/>
  <c r="V141" i="28"/>
  <c r="V142" i="28"/>
  <c r="V143" i="28"/>
  <c r="V144" i="28"/>
  <c r="V145" i="28"/>
  <c r="V146" i="28"/>
  <c r="V147" i="28"/>
  <c r="V148" i="28"/>
  <c r="V149" i="28"/>
  <c r="V150" i="28"/>
  <c r="V151" i="28"/>
  <c r="V152" i="28"/>
  <c r="V153" i="28"/>
  <c r="V154" i="28"/>
  <c r="V155" i="28"/>
  <c r="V156" i="28"/>
  <c r="V157" i="28"/>
  <c r="V158" i="28"/>
  <c r="V159" i="28"/>
  <c r="V160" i="28"/>
  <c r="V161" i="28"/>
  <c r="V162" i="28"/>
  <c r="T98" i="28"/>
  <c r="T99" i="28"/>
  <c r="T100" i="28"/>
  <c r="T101" i="28"/>
  <c r="T102" i="28"/>
  <c r="T103" i="28"/>
  <c r="T104" i="28"/>
  <c r="T105" i="28"/>
  <c r="T106" i="28"/>
  <c r="T107" i="28"/>
  <c r="T108" i="28"/>
  <c r="T109" i="28"/>
  <c r="T110" i="28"/>
  <c r="T111" i="28"/>
  <c r="T112" i="28"/>
  <c r="T113" i="28"/>
  <c r="T114" i="28"/>
  <c r="T115" i="28"/>
  <c r="T116" i="28"/>
  <c r="T117" i="28"/>
  <c r="T118" i="28"/>
  <c r="T119" i="28"/>
  <c r="T120" i="28"/>
  <c r="T121" i="28"/>
  <c r="T122" i="28"/>
  <c r="T123" i="28"/>
  <c r="T124" i="28"/>
  <c r="T125" i="28"/>
  <c r="T126" i="28"/>
  <c r="T127" i="28"/>
  <c r="T128" i="28"/>
  <c r="T129" i="28"/>
  <c r="T130" i="28"/>
  <c r="T131" i="28"/>
  <c r="T132" i="28"/>
  <c r="T133" i="28"/>
  <c r="T134" i="28"/>
  <c r="T135" i="28"/>
  <c r="T136" i="28"/>
  <c r="T137" i="28"/>
  <c r="T138" i="28"/>
  <c r="T139" i="28"/>
  <c r="T140" i="28"/>
  <c r="T141" i="28"/>
  <c r="T142" i="28"/>
  <c r="T143" i="28"/>
  <c r="T144" i="28"/>
  <c r="T145" i="28"/>
  <c r="T146" i="28"/>
  <c r="T147" i="28"/>
  <c r="T148" i="28"/>
  <c r="T149" i="28"/>
  <c r="T150" i="28"/>
  <c r="T151" i="28"/>
  <c r="T152" i="28"/>
  <c r="T153" i="28"/>
  <c r="T154" i="28"/>
  <c r="T155" i="28"/>
  <c r="T156" i="28"/>
  <c r="T157" i="28"/>
  <c r="T158" i="28"/>
  <c r="T159" i="28"/>
  <c r="T160" i="28"/>
  <c r="T161" i="28"/>
  <c r="T162" i="28"/>
  <c r="R98" i="28"/>
  <c r="R99" i="28"/>
  <c r="R100" i="28"/>
  <c r="R101" i="28"/>
  <c r="R102" i="28"/>
  <c r="R103" i="28"/>
  <c r="R104" i="28"/>
  <c r="R105" i="28"/>
  <c r="R106" i="28"/>
  <c r="R107" i="28"/>
  <c r="R108" i="28"/>
  <c r="R109" i="28"/>
  <c r="R110" i="28"/>
  <c r="R111" i="28"/>
  <c r="R112" i="28"/>
  <c r="R113" i="28"/>
  <c r="R114" i="28"/>
  <c r="R115" i="28"/>
  <c r="R116" i="28"/>
  <c r="R117" i="28"/>
  <c r="R118" i="28"/>
  <c r="R119" i="28"/>
  <c r="R120" i="28"/>
  <c r="R121" i="28"/>
  <c r="R122" i="28"/>
  <c r="R123" i="28"/>
  <c r="R124" i="28"/>
  <c r="R125" i="28"/>
  <c r="R126" i="28"/>
  <c r="R127" i="28"/>
  <c r="R128" i="28"/>
  <c r="R129" i="28"/>
  <c r="R130" i="28"/>
  <c r="R131" i="28"/>
  <c r="R132" i="28"/>
  <c r="R133" i="28"/>
  <c r="R134" i="28"/>
  <c r="R135" i="28"/>
  <c r="R136" i="28"/>
  <c r="R137" i="28"/>
  <c r="R138" i="28"/>
  <c r="R139" i="28"/>
  <c r="R140" i="28"/>
  <c r="R141" i="28"/>
  <c r="R142" i="28"/>
  <c r="R143" i="28"/>
  <c r="R144" i="28"/>
  <c r="R145" i="28"/>
  <c r="R146" i="28"/>
  <c r="R147" i="28"/>
  <c r="R148" i="28"/>
  <c r="R149" i="28"/>
  <c r="R150" i="28"/>
  <c r="R151" i="28"/>
  <c r="R152" i="28"/>
  <c r="R153" i="28"/>
  <c r="R154" i="28"/>
  <c r="R155" i="28"/>
  <c r="R156" i="28"/>
  <c r="R157" i="28"/>
  <c r="R158" i="28"/>
  <c r="R159" i="28"/>
  <c r="R160" i="28"/>
  <c r="R161" i="28"/>
  <c r="R162" i="28"/>
  <c r="P98" i="28"/>
  <c r="P99" i="28"/>
  <c r="P100" i="28"/>
  <c r="P101" i="28"/>
  <c r="P102" i="28"/>
  <c r="P103" i="28"/>
  <c r="P104" i="28"/>
  <c r="P105" i="28"/>
  <c r="P106" i="28"/>
  <c r="P107" i="28"/>
  <c r="P108" i="28"/>
  <c r="P109" i="28"/>
  <c r="P110" i="28"/>
  <c r="P111" i="28"/>
  <c r="P112" i="28"/>
  <c r="P113" i="28"/>
  <c r="P114" i="28"/>
  <c r="P115" i="28"/>
  <c r="P116" i="28"/>
  <c r="P117" i="28"/>
  <c r="P118" i="28"/>
  <c r="P119" i="28"/>
  <c r="P120" i="28"/>
  <c r="P121" i="28"/>
  <c r="P122" i="28"/>
  <c r="P123" i="28"/>
  <c r="P124" i="28"/>
  <c r="P125" i="28"/>
  <c r="P126" i="28"/>
  <c r="P127" i="28"/>
  <c r="P128" i="28"/>
  <c r="P129" i="28"/>
  <c r="P130" i="28"/>
  <c r="P131" i="28"/>
  <c r="P132" i="28"/>
  <c r="P133" i="28"/>
  <c r="P134" i="28"/>
  <c r="P135" i="28"/>
  <c r="P136" i="28"/>
  <c r="P137" i="28"/>
  <c r="P138" i="28"/>
  <c r="P139" i="28"/>
  <c r="P140" i="28"/>
  <c r="P141" i="28"/>
  <c r="P142" i="28"/>
  <c r="P143" i="28"/>
  <c r="P144" i="28"/>
  <c r="P145" i="28"/>
  <c r="P146" i="28"/>
  <c r="P147" i="28"/>
  <c r="P148" i="28"/>
  <c r="P149" i="28"/>
  <c r="P150" i="28"/>
  <c r="P151" i="28"/>
  <c r="P152" i="28"/>
  <c r="P153" i="28"/>
  <c r="P154" i="28"/>
  <c r="P155" i="28"/>
  <c r="P156" i="28"/>
  <c r="P157" i="28"/>
  <c r="P158" i="28"/>
  <c r="P159" i="28"/>
  <c r="P160" i="28"/>
  <c r="P161" i="28"/>
  <c r="P162" i="28"/>
  <c r="N98" i="28"/>
  <c r="N99" i="28"/>
  <c r="N100" i="28"/>
  <c r="N101" i="28"/>
  <c r="N102" i="28"/>
  <c r="N103" i="28"/>
  <c r="N104" i="28"/>
  <c r="N105" i="28"/>
  <c r="N106" i="28"/>
  <c r="N107" i="28"/>
  <c r="N108" i="28"/>
  <c r="N109" i="28"/>
  <c r="N110" i="28"/>
  <c r="N111" i="28"/>
  <c r="N112" i="28"/>
  <c r="N113" i="28"/>
  <c r="N114" i="28"/>
  <c r="N115" i="28"/>
  <c r="N116" i="28"/>
  <c r="N117" i="28"/>
  <c r="N118" i="28"/>
  <c r="N119" i="28"/>
  <c r="N120" i="28"/>
  <c r="N121" i="28"/>
  <c r="N122" i="28"/>
  <c r="N123" i="28"/>
  <c r="N124" i="28"/>
  <c r="N125" i="28"/>
  <c r="N126" i="28"/>
  <c r="N127" i="28"/>
  <c r="N128" i="28"/>
  <c r="N129" i="28"/>
  <c r="N130" i="28"/>
  <c r="N131" i="28"/>
  <c r="N132" i="28"/>
  <c r="N133" i="28"/>
  <c r="N134" i="28"/>
  <c r="N135" i="28"/>
  <c r="N136" i="28"/>
  <c r="N137" i="28"/>
  <c r="N138" i="28"/>
  <c r="N139" i="28"/>
  <c r="N140" i="28"/>
  <c r="N141" i="28"/>
  <c r="N142" i="28"/>
  <c r="N143" i="28"/>
  <c r="N144" i="28"/>
  <c r="N145" i="28"/>
  <c r="N146" i="28"/>
  <c r="N147" i="28"/>
  <c r="N148" i="28"/>
  <c r="N149" i="28"/>
  <c r="N150" i="28"/>
  <c r="N151" i="28"/>
  <c r="N152" i="28"/>
  <c r="N153" i="28"/>
  <c r="N154" i="28"/>
  <c r="N155" i="28"/>
  <c r="N156" i="28"/>
  <c r="N157" i="28"/>
  <c r="N158" i="28"/>
  <c r="N159" i="28"/>
  <c r="N160" i="28"/>
  <c r="N161" i="28"/>
  <c r="N162" i="28"/>
  <c r="L98" i="28"/>
  <c r="L99" i="28"/>
  <c r="L100" i="28"/>
  <c r="L101" i="28"/>
  <c r="L102" i="28"/>
  <c r="L103" i="28"/>
  <c r="L104" i="28"/>
  <c r="L105" i="28"/>
  <c r="L106" i="28"/>
  <c r="L107" i="28"/>
  <c r="L108" i="28"/>
  <c r="L109" i="28"/>
  <c r="L110" i="28"/>
  <c r="L111" i="28"/>
  <c r="L112" i="28"/>
  <c r="L113" i="28"/>
  <c r="L114" i="28"/>
  <c r="L115" i="28"/>
  <c r="L116" i="28"/>
  <c r="L117" i="28"/>
  <c r="L118" i="28"/>
  <c r="L119" i="28"/>
  <c r="L120" i="28"/>
  <c r="L121" i="28"/>
  <c r="L122" i="28"/>
  <c r="L123" i="28"/>
  <c r="L124" i="28"/>
  <c r="L125" i="28"/>
  <c r="L126" i="28"/>
  <c r="L127" i="28"/>
  <c r="L128" i="28"/>
  <c r="L129" i="28"/>
  <c r="L130" i="28"/>
  <c r="L131" i="28"/>
  <c r="L132" i="28"/>
  <c r="L133" i="28"/>
  <c r="L134" i="28"/>
  <c r="L135" i="28"/>
  <c r="L136" i="28"/>
  <c r="L137" i="28"/>
  <c r="L138" i="28"/>
  <c r="L139" i="28"/>
  <c r="L140" i="28"/>
  <c r="L141" i="28"/>
  <c r="L142" i="28"/>
  <c r="L143" i="28"/>
  <c r="L144" i="28"/>
  <c r="L145" i="28"/>
  <c r="L146" i="28"/>
  <c r="L147" i="28"/>
  <c r="L148" i="28"/>
  <c r="L149" i="28"/>
  <c r="L150" i="28"/>
  <c r="L151" i="28"/>
  <c r="L152" i="28"/>
  <c r="L153" i="28"/>
  <c r="L154" i="28"/>
  <c r="L155" i="28"/>
  <c r="L156" i="28"/>
  <c r="L157" i="28"/>
  <c r="L158" i="28"/>
  <c r="L159" i="28"/>
  <c r="L160" i="28"/>
  <c r="L161" i="28"/>
  <c r="L162" i="28"/>
  <c r="J98" i="28"/>
  <c r="J99" i="28"/>
  <c r="J100" i="28"/>
  <c r="J101" i="28"/>
  <c r="J102" i="28"/>
  <c r="J103" i="28"/>
  <c r="J104" i="28"/>
  <c r="J105" i="28"/>
  <c r="J106" i="28"/>
  <c r="J107" i="28"/>
  <c r="J108" i="28"/>
  <c r="J109" i="28"/>
  <c r="J110" i="28"/>
  <c r="J111" i="28"/>
  <c r="J112" i="28"/>
  <c r="J113" i="28"/>
  <c r="J114" i="28"/>
  <c r="J115" i="28"/>
  <c r="J116" i="28"/>
  <c r="J117" i="28"/>
  <c r="J118" i="28"/>
  <c r="J119" i="28"/>
  <c r="J120" i="28"/>
  <c r="J121" i="28"/>
  <c r="J122" i="28"/>
  <c r="J123" i="28"/>
  <c r="J124" i="28"/>
  <c r="J125" i="28"/>
  <c r="J126" i="28"/>
  <c r="J127" i="28"/>
  <c r="J128" i="28"/>
  <c r="J129" i="28"/>
  <c r="J130" i="28"/>
  <c r="J131" i="28"/>
  <c r="J132" i="28"/>
  <c r="J133" i="28"/>
  <c r="J134" i="28"/>
  <c r="J135" i="28"/>
  <c r="J136" i="28"/>
  <c r="J137" i="28"/>
  <c r="J138" i="28"/>
  <c r="J139" i="28"/>
  <c r="J140" i="28"/>
  <c r="J141" i="28"/>
  <c r="J142" i="28"/>
  <c r="J143" i="28"/>
  <c r="J144" i="28"/>
  <c r="J145" i="28"/>
  <c r="J146" i="28"/>
  <c r="J147" i="28"/>
  <c r="J148" i="28"/>
  <c r="J149" i="28"/>
  <c r="J150" i="28"/>
  <c r="J151" i="28"/>
  <c r="J152" i="28"/>
  <c r="J153" i="28"/>
  <c r="J154" i="28"/>
  <c r="J155" i="28"/>
  <c r="J156" i="28"/>
  <c r="J157" i="28"/>
  <c r="J158" i="28"/>
  <c r="J159" i="28"/>
  <c r="J160" i="28"/>
  <c r="J161" i="28"/>
  <c r="J162" i="28"/>
  <c r="H98" i="28"/>
  <c r="H99" i="28"/>
  <c r="H100" i="28"/>
  <c r="H101" i="28"/>
  <c r="H102" i="28"/>
  <c r="H103" i="28"/>
  <c r="H104" i="28"/>
  <c r="H105" i="28"/>
  <c r="H106" i="28"/>
  <c r="H107" i="28"/>
  <c r="H108" i="28"/>
  <c r="H109" i="28"/>
  <c r="H110" i="28"/>
  <c r="H111" i="28"/>
  <c r="H112" i="28"/>
  <c r="H113" i="28"/>
  <c r="H114" i="28"/>
  <c r="H115" i="28"/>
  <c r="H116" i="28"/>
  <c r="H117" i="28"/>
  <c r="H118" i="28"/>
  <c r="H119" i="28"/>
  <c r="H120" i="28"/>
  <c r="H121" i="28"/>
  <c r="H122" i="28"/>
  <c r="H123" i="28"/>
  <c r="H124" i="28"/>
  <c r="H125" i="28"/>
  <c r="H126" i="28"/>
  <c r="H127" i="28"/>
  <c r="H128" i="28"/>
  <c r="H129" i="28"/>
  <c r="H130" i="28"/>
  <c r="H131" i="28"/>
  <c r="H132" i="28"/>
  <c r="H133" i="28"/>
  <c r="H134" i="28"/>
  <c r="H135" i="28"/>
  <c r="H136" i="28"/>
  <c r="H137" i="28"/>
  <c r="H138" i="28"/>
  <c r="H139" i="28"/>
  <c r="H140" i="28"/>
  <c r="H141" i="28"/>
  <c r="H142" i="28"/>
  <c r="H143" i="28"/>
  <c r="H144" i="28"/>
  <c r="H145" i="28"/>
  <c r="H146" i="28"/>
  <c r="H147" i="28"/>
  <c r="H148" i="28"/>
  <c r="H149" i="28"/>
  <c r="H150" i="28"/>
  <c r="H151" i="28"/>
  <c r="H152" i="28"/>
  <c r="H153" i="28"/>
  <c r="H154" i="28"/>
  <c r="H155" i="28"/>
  <c r="H156" i="28"/>
  <c r="H157" i="28"/>
  <c r="H158" i="28"/>
  <c r="H159" i="28"/>
  <c r="H160" i="28"/>
  <c r="H161" i="28"/>
  <c r="H162"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158" i="28"/>
  <c r="F159" i="28"/>
  <c r="F160" i="28"/>
  <c r="F161" i="28"/>
  <c r="F162"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156" i="28"/>
  <c r="D157" i="28"/>
  <c r="D158" i="28"/>
  <c r="D159" i="28"/>
  <c r="D160" i="28"/>
  <c r="D161" i="28"/>
  <c r="D162" i="28"/>
  <c r="AJ37" i="28"/>
  <c r="AJ38" i="28"/>
  <c r="AJ39" i="28"/>
  <c r="AJ40" i="28"/>
  <c r="AJ41" i="28"/>
  <c r="AJ42" i="28"/>
  <c r="AJ43" i="28"/>
  <c r="AJ44" i="28"/>
  <c r="AJ45" i="28"/>
  <c r="AJ46" i="28"/>
  <c r="AJ47" i="28"/>
  <c r="AJ48" i="28"/>
  <c r="AJ49" i="28"/>
  <c r="AJ50" i="28"/>
  <c r="AJ51" i="28"/>
  <c r="AJ52" i="28"/>
  <c r="AJ53" i="28"/>
  <c r="AJ54" i="28"/>
  <c r="AJ55" i="28"/>
  <c r="AJ56" i="28"/>
  <c r="AJ57" i="28"/>
  <c r="AJ58" i="28"/>
  <c r="AJ59" i="28"/>
  <c r="AJ60" i="28"/>
  <c r="AJ61" i="28"/>
  <c r="AJ62" i="28"/>
  <c r="AJ63" i="28"/>
  <c r="AJ64" i="28"/>
  <c r="AJ65" i="28"/>
  <c r="AJ66" i="28"/>
  <c r="AJ67" i="28"/>
  <c r="AJ68" i="28"/>
  <c r="AJ69" i="28"/>
  <c r="AJ70" i="28"/>
  <c r="AH37" i="28"/>
  <c r="AH38" i="28"/>
  <c r="AH39" i="28"/>
  <c r="AH40" i="28"/>
  <c r="AH41" i="28"/>
  <c r="AH42" i="28"/>
  <c r="AH43" i="28"/>
  <c r="AH44" i="28"/>
  <c r="AH45" i="28"/>
  <c r="AH46" i="28"/>
  <c r="AH47" i="28"/>
  <c r="AH48" i="28"/>
  <c r="AH49" i="28"/>
  <c r="AH50" i="28"/>
  <c r="AH51" i="28"/>
  <c r="AH52" i="28"/>
  <c r="AH53" i="28"/>
  <c r="AH54" i="28"/>
  <c r="AH55" i="28"/>
  <c r="AH56" i="28"/>
  <c r="AH57" i="28"/>
  <c r="AH58" i="28"/>
  <c r="AH59" i="28"/>
  <c r="AH60" i="28"/>
  <c r="AH61" i="28"/>
  <c r="AH62" i="28"/>
  <c r="AH63" i="28"/>
  <c r="AH64" i="28"/>
  <c r="AH65" i="28"/>
  <c r="AH66" i="28"/>
  <c r="AH67" i="28"/>
  <c r="AH68" i="28"/>
  <c r="AH69" i="28"/>
  <c r="AH70" i="28"/>
  <c r="AF37" i="28"/>
  <c r="AF38" i="28"/>
  <c r="AF39" i="28"/>
  <c r="AF40" i="28"/>
  <c r="AF41" i="28"/>
  <c r="AF42" i="28"/>
  <c r="AF43" i="28"/>
  <c r="AF44" i="28"/>
  <c r="AF45" i="28"/>
  <c r="AF46" i="28"/>
  <c r="AF47" i="28"/>
  <c r="AF48" i="28"/>
  <c r="AF49" i="28"/>
  <c r="AF50" i="28"/>
  <c r="AF51" i="28"/>
  <c r="AF52" i="28"/>
  <c r="AF53" i="28"/>
  <c r="AF54" i="28"/>
  <c r="AF55" i="28"/>
  <c r="AF56" i="28"/>
  <c r="AF57" i="28"/>
  <c r="AF58" i="28"/>
  <c r="AF59" i="28"/>
  <c r="AF60" i="28"/>
  <c r="AF61" i="28"/>
  <c r="AF62" i="28"/>
  <c r="AF63" i="28"/>
  <c r="AF64" i="28"/>
  <c r="AF65" i="28"/>
  <c r="AF66" i="28"/>
  <c r="AF67" i="28"/>
  <c r="AF68" i="28"/>
  <c r="AF69" i="28"/>
  <c r="AF70" i="28"/>
  <c r="AD37" i="28"/>
  <c r="AD38" i="28"/>
  <c r="AD39" i="28"/>
  <c r="AD40" i="28"/>
  <c r="AD41" i="28"/>
  <c r="AD42" i="28"/>
  <c r="AD43" i="28"/>
  <c r="AD44" i="28"/>
  <c r="AD45" i="28"/>
  <c r="AD46" i="28"/>
  <c r="AD47" i="28"/>
  <c r="AD48" i="28"/>
  <c r="AD49" i="28"/>
  <c r="AD50" i="28"/>
  <c r="AD51" i="28"/>
  <c r="AD52" i="28"/>
  <c r="AD53" i="28"/>
  <c r="AD54" i="28"/>
  <c r="AD55" i="28"/>
  <c r="AD56" i="28"/>
  <c r="AD57" i="28"/>
  <c r="AD58" i="28"/>
  <c r="AD59" i="28"/>
  <c r="AD60" i="28"/>
  <c r="AD61" i="28"/>
  <c r="AD62" i="28"/>
  <c r="AD63" i="28"/>
  <c r="AD64" i="28"/>
  <c r="AD65" i="28"/>
  <c r="AD66" i="28"/>
  <c r="AD67" i="28"/>
  <c r="AD68" i="28"/>
  <c r="AD69" i="28"/>
  <c r="AD70" i="28"/>
  <c r="AB37" i="28"/>
  <c r="AB38" i="28"/>
  <c r="AB39" i="28"/>
  <c r="AB40" i="28"/>
  <c r="AB41" i="28"/>
  <c r="AB42" i="28"/>
  <c r="AB43" i="28"/>
  <c r="AB44" i="28"/>
  <c r="AB45" i="28"/>
  <c r="AB46" i="28"/>
  <c r="AB47" i="28"/>
  <c r="AB48" i="28"/>
  <c r="AB49" i="28"/>
  <c r="AB50" i="28"/>
  <c r="AB51" i="28"/>
  <c r="AB52" i="28"/>
  <c r="AB53" i="28"/>
  <c r="AB54" i="28"/>
  <c r="AB55" i="28"/>
  <c r="AB56" i="28"/>
  <c r="AB57" i="28"/>
  <c r="AB58" i="28"/>
  <c r="AB59" i="28"/>
  <c r="AB60" i="28"/>
  <c r="AB61" i="28"/>
  <c r="AB62" i="28"/>
  <c r="AB63" i="28"/>
  <c r="AB64" i="28"/>
  <c r="AB65" i="28"/>
  <c r="AB66" i="28"/>
  <c r="AB67" i="28"/>
  <c r="AB68" i="28"/>
  <c r="AB69" i="28"/>
  <c r="AB70" i="28"/>
  <c r="Z37" i="28"/>
  <c r="Z38" i="28"/>
  <c r="Z39" i="28"/>
  <c r="Z40" i="28"/>
  <c r="Z41" i="28"/>
  <c r="Z42" i="28"/>
  <c r="Z43" i="28"/>
  <c r="Z44" i="28"/>
  <c r="Z45" i="28"/>
  <c r="Z46" i="28"/>
  <c r="Z47" i="28"/>
  <c r="Z48" i="28"/>
  <c r="Z49" i="28"/>
  <c r="Z50" i="28"/>
  <c r="Z51" i="28"/>
  <c r="Z52" i="28"/>
  <c r="Z53" i="28"/>
  <c r="Z54" i="28"/>
  <c r="Z55" i="28"/>
  <c r="Z56" i="28"/>
  <c r="Z57" i="28"/>
  <c r="Z58" i="28"/>
  <c r="Z59" i="28"/>
  <c r="Z60" i="28"/>
  <c r="Z61" i="28"/>
  <c r="Z62" i="28"/>
  <c r="Z63" i="28"/>
  <c r="Z64" i="28"/>
  <c r="Z65" i="28"/>
  <c r="Z66" i="28"/>
  <c r="Z67" i="28"/>
  <c r="Z68" i="28"/>
  <c r="Z69" i="28"/>
  <c r="Z70" i="28"/>
  <c r="X37" i="28"/>
  <c r="X38" i="28"/>
  <c r="X39" i="28"/>
  <c r="X40" i="28"/>
  <c r="X41" i="28"/>
  <c r="X42" i="28"/>
  <c r="X43" i="28"/>
  <c r="X44" i="28"/>
  <c r="X45" i="28"/>
  <c r="X46" i="28"/>
  <c r="X47" i="28"/>
  <c r="X48" i="28"/>
  <c r="X49" i="28"/>
  <c r="X50" i="28"/>
  <c r="X51" i="28"/>
  <c r="X52" i="28"/>
  <c r="X53" i="28"/>
  <c r="X54" i="28"/>
  <c r="X55" i="28"/>
  <c r="X56" i="28"/>
  <c r="X57" i="28"/>
  <c r="X58" i="28"/>
  <c r="X59" i="28"/>
  <c r="X60" i="28"/>
  <c r="X61" i="28"/>
  <c r="X62" i="28"/>
  <c r="X63" i="28"/>
  <c r="X64" i="28"/>
  <c r="X65" i="28"/>
  <c r="X66" i="28"/>
  <c r="X67" i="28"/>
  <c r="X68" i="28"/>
  <c r="X69" i="28"/>
  <c r="X70" i="28"/>
  <c r="V37" i="28"/>
  <c r="V38" i="28"/>
  <c r="V39" i="28"/>
  <c r="V40" i="28"/>
  <c r="V41" i="28"/>
  <c r="V42" i="28"/>
  <c r="V43" i="28"/>
  <c r="V44" i="28"/>
  <c r="V45" i="28"/>
  <c r="V46" i="28"/>
  <c r="V47" i="28"/>
  <c r="V48" i="28"/>
  <c r="V49" i="28"/>
  <c r="V50" i="28"/>
  <c r="V51" i="28"/>
  <c r="V52" i="28"/>
  <c r="V53" i="28"/>
  <c r="V54" i="28"/>
  <c r="V55" i="28"/>
  <c r="V56" i="28"/>
  <c r="V57" i="28"/>
  <c r="V58" i="28"/>
  <c r="V59" i="28"/>
  <c r="V60" i="28"/>
  <c r="V61" i="28"/>
  <c r="V62" i="28"/>
  <c r="V63" i="28"/>
  <c r="V64" i="28"/>
  <c r="V65" i="28"/>
  <c r="V66" i="28"/>
  <c r="V67" i="28"/>
  <c r="V68" i="28"/>
  <c r="V69" i="28"/>
  <c r="V70"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R37" i="28"/>
  <c r="R38" i="28"/>
  <c r="R39" i="28"/>
  <c r="R40" i="28"/>
  <c r="R41" i="28"/>
  <c r="R42" i="28"/>
  <c r="R43" i="28"/>
  <c r="R44" i="28"/>
  <c r="R45" i="28"/>
  <c r="R46" i="28"/>
  <c r="R47" i="28"/>
  <c r="R48" i="28"/>
  <c r="R49" i="28"/>
  <c r="R50" i="28"/>
  <c r="R51" i="28"/>
  <c r="R52" i="28"/>
  <c r="R53" i="28"/>
  <c r="R54" i="28"/>
  <c r="R55" i="28"/>
  <c r="R56" i="28"/>
  <c r="R57" i="28"/>
  <c r="R58" i="28"/>
  <c r="R59" i="28"/>
  <c r="R60" i="28"/>
  <c r="R61" i="28"/>
  <c r="R62" i="28"/>
  <c r="R63" i="28"/>
  <c r="R64" i="28"/>
  <c r="R65" i="28"/>
  <c r="R66" i="28"/>
  <c r="R67" i="28"/>
  <c r="R68" i="28"/>
  <c r="R69" i="28"/>
  <c r="R70" i="28"/>
  <c r="P37" i="28"/>
  <c r="P38" i="28"/>
  <c r="P39" i="28"/>
  <c r="P40" i="28"/>
  <c r="P41" i="28"/>
  <c r="P42" i="28"/>
  <c r="P43" i="28"/>
  <c r="P44" i="28"/>
  <c r="P45" i="28"/>
  <c r="P46" i="28"/>
  <c r="P47" i="28"/>
  <c r="P48" i="28"/>
  <c r="P49" i="28"/>
  <c r="P50" i="28"/>
  <c r="P51" i="28"/>
  <c r="P52" i="28"/>
  <c r="P53" i="28"/>
  <c r="P54" i="28"/>
  <c r="P55" i="28"/>
  <c r="P56" i="28"/>
  <c r="P57" i="28"/>
  <c r="P58" i="28"/>
  <c r="P59" i="28"/>
  <c r="P60" i="28"/>
  <c r="P61" i="28"/>
  <c r="P62" i="28"/>
  <c r="P63" i="28"/>
  <c r="P64" i="28"/>
  <c r="P65" i="28"/>
  <c r="P66" i="28"/>
  <c r="P67" i="28"/>
  <c r="P68" i="28"/>
  <c r="P69" i="28"/>
  <c r="P70" i="28"/>
  <c r="N37" i="28"/>
  <c r="N38" i="28"/>
  <c r="N39" i="28"/>
  <c r="N40" i="28"/>
  <c r="N41" i="28"/>
  <c r="N42" i="28"/>
  <c r="N43" i="28"/>
  <c r="N44" i="28"/>
  <c r="N45" i="28"/>
  <c r="N46" i="28"/>
  <c r="N47" i="28"/>
  <c r="N48" i="28"/>
  <c r="N49" i="28"/>
  <c r="N50" i="28"/>
  <c r="N51" i="28"/>
  <c r="N52" i="28"/>
  <c r="N53" i="28"/>
  <c r="N54" i="28"/>
  <c r="N55" i="28"/>
  <c r="N56" i="28"/>
  <c r="N57" i="28"/>
  <c r="N58" i="28"/>
  <c r="N59" i="28"/>
  <c r="N60" i="28"/>
  <c r="N61" i="28"/>
  <c r="N62" i="28"/>
  <c r="N63" i="28"/>
  <c r="N64" i="28"/>
  <c r="N65" i="28"/>
  <c r="N66" i="28"/>
  <c r="N67" i="28"/>
  <c r="N68" i="28"/>
  <c r="N69" i="28"/>
  <c r="N70" i="28"/>
  <c r="L37" i="28"/>
  <c r="L38" i="28"/>
  <c r="L39" i="28"/>
  <c r="L40" i="28"/>
  <c r="L41" i="28"/>
  <c r="L42" i="28"/>
  <c r="L43" i="28"/>
  <c r="L44" i="28"/>
  <c r="L45" i="28"/>
  <c r="L46" i="28"/>
  <c r="L47" i="28"/>
  <c r="L48" i="28"/>
  <c r="L49" i="28"/>
  <c r="L50" i="28"/>
  <c r="L51" i="28"/>
  <c r="L52" i="28"/>
  <c r="L53" i="28"/>
  <c r="L54" i="28"/>
  <c r="L55" i="28"/>
  <c r="L56" i="28"/>
  <c r="L57" i="28"/>
  <c r="L58" i="28"/>
  <c r="L59" i="28"/>
  <c r="L60" i="28"/>
  <c r="L61" i="28"/>
  <c r="L62" i="28"/>
  <c r="L63" i="28"/>
  <c r="L64" i="28"/>
  <c r="L65" i="28"/>
  <c r="L66" i="28"/>
  <c r="L67" i="28"/>
  <c r="L68" i="28"/>
  <c r="L69" i="28"/>
  <c r="L70"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H37" i="28"/>
  <c r="H38" i="28"/>
  <c r="H39" i="28"/>
  <c r="H40" i="28"/>
  <c r="H41" i="28"/>
  <c r="H42" i="28"/>
  <c r="H43" i="28"/>
  <c r="H44" i="28"/>
  <c r="H45" i="28"/>
  <c r="H46" i="28"/>
  <c r="H47" i="28"/>
  <c r="H48" i="28"/>
  <c r="H49" i="28"/>
  <c r="H50" i="28"/>
  <c r="H51" i="28"/>
  <c r="H52" i="28"/>
  <c r="H53" i="28"/>
  <c r="H54" i="28"/>
  <c r="H55" i="28"/>
  <c r="H56" i="28"/>
  <c r="H57" i="28"/>
  <c r="H58" i="28"/>
  <c r="H59" i="28"/>
  <c r="H60" i="28"/>
  <c r="H61" i="28"/>
  <c r="H62" i="28"/>
  <c r="H63" i="28"/>
  <c r="H64" i="28"/>
  <c r="H65" i="28"/>
  <c r="H66" i="28"/>
  <c r="H67" i="28"/>
  <c r="H68" i="28"/>
  <c r="H69" i="28"/>
  <c r="H70"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C15" i="56" l="1"/>
  <c r="C16" i="56"/>
  <c r="C17" i="56"/>
  <c r="C18" i="56"/>
  <c r="C19" i="56"/>
  <c r="B15" i="56"/>
  <c r="B16" i="56"/>
  <c r="B17" i="56"/>
  <c r="B18" i="56"/>
  <c r="B19" i="56"/>
  <c r="B20" i="56"/>
  <c r="C20" i="56" s="1"/>
  <c r="B21" i="56"/>
  <c r="C21" i="56" s="1"/>
  <c r="B22" i="56"/>
  <c r="C22" i="56" s="1"/>
  <c r="B23" i="56"/>
  <c r="C23" i="56" s="1"/>
  <c r="B24" i="56"/>
  <c r="C24" i="56" s="1"/>
  <c r="B25" i="56"/>
  <c r="C25" i="56" s="1"/>
  <c r="B26" i="56"/>
  <c r="C26" i="56" s="1"/>
  <c r="B27" i="56"/>
  <c r="C27" i="56" s="1"/>
  <c r="B28" i="56"/>
  <c r="C28" i="56" s="1"/>
  <c r="B29" i="56"/>
  <c r="C29" i="56" s="1"/>
  <c r="B30" i="56"/>
  <c r="C30" i="56" s="1"/>
  <c r="B14" i="56"/>
  <c r="B4" i="56"/>
  <c r="B3" i="56"/>
  <c r="B2" i="56"/>
  <c r="K12" i="56"/>
  <c r="M12" i="56" s="1"/>
  <c r="H8" i="56"/>
  <c r="I8" i="56" s="1"/>
  <c r="K4" i="28" s="1"/>
  <c r="X26" i="36"/>
  <c r="AD26" i="36" s="1"/>
  <c r="X27" i="36"/>
  <c r="AD27" i="36" s="1"/>
  <c r="X28" i="36"/>
  <c r="AD28" i="36" s="1"/>
  <c r="B19" i="44"/>
  <c r="B20" i="44"/>
  <c r="B21" i="44"/>
  <c r="E21" i="44"/>
  <c r="I101" i="55"/>
  <c r="A18" i="38"/>
  <c r="B18" i="38" s="1"/>
  <c r="K18" i="38"/>
  <c r="L18" i="38"/>
  <c r="E19" i="44" s="1"/>
  <c r="A19" i="38"/>
  <c r="B19" i="38" s="1"/>
  <c r="K19" i="38"/>
  <c r="L19" i="38"/>
  <c r="E20" i="44" s="1"/>
  <c r="A20" i="38"/>
  <c r="B20" i="38" s="1"/>
  <c r="K20" i="38"/>
  <c r="L20" i="38"/>
  <c r="FB8" i="55"/>
  <c r="FA5" i="55"/>
  <c r="FA2" i="55"/>
  <c r="EY82" i="55" s="1"/>
  <c r="ES8" i="55"/>
  <c r="ER5" i="55"/>
  <c r="ER2" i="55"/>
  <c r="EP82" i="55" s="1"/>
  <c r="O88" i="53"/>
  <c r="S90" i="53" s="1"/>
  <c r="KA88" i="53"/>
  <c r="KB84" i="53"/>
  <c r="KK85" i="53" s="1"/>
  <c r="KK90" i="53" s="1"/>
  <c r="KB83" i="53"/>
  <c r="JZ8" i="53"/>
  <c r="JY2" i="53"/>
  <c r="JW89" i="53" s="1"/>
  <c r="JJ88" i="53"/>
  <c r="JK84" i="53"/>
  <c r="JT85" i="53" s="1"/>
  <c r="JT90" i="53" s="1"/>
  <c r="JK83" i="53"/>
  <c r="JI8" i="53"/>
  <c r="JH2" i="53"/>
  <c r="JF89" i="53" s="1"/>
  <c r="IS88" i="53"/>
  <c r="IT84" i="53"/>
  <c r="JC85" i="53" s="1"/>
  <c r="JC90" i="53" s="1"/>
  <c r="IT83" i="53"/>
  <c r="IR8" i="53"/>
  <c r="IQ2" i="53"/>
  <c r="IB88" i="53"/>
  <c r="IC84" i="53"/>
  <c r="IC85" i="53" s="1"/>
  <c r="IC83" i="53"/>
  <c r="IA8" i="53"/>
  <c r="HZ2" i="53"/>
  <c r="HK88" i="53"/>
  <c r="HL84" i="53"/>
  <c r="HU85" i="53" s="1"/>
  <c r="HU90" i="53" s="1"/>
  <c r="HL83" i="53"/>
  <c r="HJ8" i="53"/>
  <c r="HI2" i="53"/>
  <c r="GT88" i="53"/>
  <c r="GU84" i="53"/>
  <c r="HD85" i="53" s="1"/>
  <c r="HD90" i="53" s="1"/>
  <c r="GU83" i="53"/>
  <c r="GS8" i="53"/>
  <c r="GR2" i="53"/>
  <c r="GC88" i="53"/>
  <c r="GD84" i="53"/>
  <c r="GM85" i="53" s="1"/>
  <c r="GM90" i="53" s="1"/>
  <c r="GD83" i="53"/>
  <c r="GB8" i="53"/>
  <c r="GA2" i="53"/>
  <c r="FL88" i="53"/>
  <c r="FM84" i="53"/>
  <c r="FV85" i="53" s="1"/>
  <c r="FV90" i="53" s="1"/>
  <c r="FM83" i="53"/>
  <c r="FK8" i="53"/>
  <c r="FJ2" i="53"/>
  <c r="EU88" i="53"/>
  <c r="EV84" i="53"/>
  <c r="FE85" i="53" s="1"/>
  <c r="FE90" i="53" s="1"/>
  <c r="EV83" i="53"/>
  <c r="ET8" i="53"/>
  <c r="ES2" i="53"/>
  <c r="ED88" i="53"/>
  <c r="EE84" i="53"/>
  <c r="EN85" i="53" s="1"/>
  <c r="EN90" i="53" s="1"/>
  <c r="EE83" i="53"/>
  <c r="EC8" i="53"/>
  <c r="EB2" i="53"/>
  <c r="DM88" i="53"/>
  <c r="DN84" i="53"/>
  <c r="DW85" i="53" s="1"/>
  <c r="DW90" i="53" s="1"/>
  <c r="DN83" i="53"/>
  <c r="DL8" i="53"/>
  <c r="DK2" i="53"/>
  <c r="CV88" i="53"/>
  <c r="CZ90" i="53" s="1"/>
  <c r="DF85" i="53"/>
  <c r="DF90" i="53" s="1"/>
  <c r="CU8" i="53"/>
  <c r="CT2" i="53"/>
  <c r="CE88" i="53"/>
  <c r="CO85" i="53"/>
  <c r="CO90" i="53" s="1"/>
  <c r="CD8" i="53"/>
  <c r="CC2" i="53"/>
  <c r="BN88" i="53"/>
  <c r="BR90" i="53" s="1"/>
  <c r="BX85" i="53"/>
  <c r="BX90" i="53" s="1"/>
  <c r="BM8" i="53"/>
  <c r="BL2" i="53"/>
  <c r="AW88" i="53"/>
  <c r="BG85" i="53"/>
  <c r="BG90" i="53" s="1"/>
  <c r="AV8" i="53"/>
  <c r="AU2" i="53"/>
  <c r="AF88" i="53"/>
  <c r="AP85" i="53"/>
  <c r="AP90" i="53" s="1"/>
  <c r="AE8" i="53"/>
  <c r="AD2" i="53"/>
  <c r="P86" i="53"/>
  <c r="R80" i="53"/>
  <c r="S80" i="53"/>
  <c r="T80" i="53"/>
  <c r="U80" i="53"/>
  <c r="V80" i="53"/>
  <c r="X80" i="53"/>
  <c r="Y80" i="53" s="1"/>
  <c r="X17" i="53"/>
  <c r="Y17" i="53" s="1"/>
  <c r="V17" i="53"/>
  <c r="U17" i="53"/>
  <c r="T17" i="53"/>
  <c r="S17" i="53"/>
  <c r="R17" i="53"/>
  <c r="G101" i="55"/>
  <c r="G120" i="53"/>
  <c r="W80" i="53" l="1"/>
  <c r="W17" i="53"/>
  <c r="KB85" i="53"/>
  <c r="KB86" i="53" s="1"/>
  <c r="JK85" i="53"/>
  <c r="JK86" i="53" s="1"/>
  <c r="IT85" i="53"/>
  <c r="IT86" i="53"/>
  <c r="IC86" i="53"/>
  <c r="IL85" i="53"/>
  <c r="IL90" i="53" s="1"/>
  <c r="HL85" i="53"/>
  <c r="HL86" i="53" s="1"/>
  <c r="GU85" i="53"/>
  <c r="GU86" i="53" s="1"/>
  <c r="GD85" i="53"/>
  <c r="GD86" i="53" s="1"/>
  <c r="FM85" i="53"/>
  <c r="FM86" i="53" s="1"/>
  <c r="EV85" i="53"/>
  <c r="EV86" i="53" s="1"/>
  <c r="EE85" i="53"/>
  <c r="EE86" i="53"/>
  <c r="DN85" i="53"/>
  <c r="DN86" i="53"/>
  <c r="C14" i="56"/>
  <c r="I102" i="55"/>
  <c r="JW90" i="53"/>
  <c r="JF90" i="53"/>
  <c r="W90" i="53" l="1"/>
  <c r="I103" i="55"/>
  <c r="G103" i="55"/>
  <c r="G102" i="55"/>
  <c r="G83" i="53" l="1"/>
  <c r="G84" i="53"/>
  <c r="G85" i="53" s="1"/>
  <c r="G86" i="53" l="1"/>
  <c r="C108" i="53" l="1"/>
  <c r="C109" i="53"/>
  <c r="C110" i="53"/>
  <c r="A20" i="37"/>
  <c r="B20" i="37" s="1"/>
  <c r="J20" i="37" s="1"/>
  <c r="E20" i="37"/>
  <c r="I20" i="37"/>
  <c r="A21" i="37"/>
  <c r="B21" i="37"/>
  <c r="J21" i="37" s="1"/>
  <c r="E21" i="37"/>
  <c r="I21" i="37"/>
  <c r="A22" i="37"/>
  <c r="B22" i="37" s="1"/>
  <c r="J22" i="37" s="1"/>
  <c r="E22" i="37"/>
  <c r="I22" i="37"/>
  <c r="N20" i="37"/>
  <c r="N21" i="37"/>
  <c r="N22" i="37"/>
  <c r="S380" i="36"/>
  <c r="S377" i="36"/>
  <c r="S374" i="36"/>
  <c r="S371" i="36"/>
  <c r="S368" i="36"/>
  <c r="S365" i="36"/>
  <c r="S362" i="36"/>
  <c r="F362" i="36"/>
  <c r="S358" i="36"/>
  <c r="S355" i="36"/>
  <c r="S352" i="36"/>
  <c r="S349" i="36"/>
  <c r="S346" i="36"/>
  <c r="S343" i="36"/>
  <c r="S340" i="36"/>
  <c r="F340" i="36"/>
  <c r="H5" i="21"/>
  <c r="G5" i="21"/>
  <c r="F5" i="21"/>
  <c r="Q4" i="21"/>
  <c r="R4" i="21"/>
  <c r="S4" i="21"/>
  <c r="D22" i="35"/>
  <c r="D23" i="35"/>
  <c r="A21" i="35"/>
  <c r="D21" i="35" s="1"/>
  <c r="A22" i="35"/>
  <c r="A23" i="35"/>
  <c r="F21" i="37" l="1"/>
  <c r="F22" i="37"/>
  <c r="O22" i="37" s="1"/>
  <c r="F20" i="37"/>
  <c r="O20" i="37" s="1"/>
  <c r="L5" i="38"/>
  <c r="L6" i="38"/>
  <c r="L7" i="38"/>
  <c r="L8" i="38"/>
  <c r="L9" i="38"/>
  <c r="L10" i="38"/>
  <c r="L11" i="38"/>
  <c r="L12" i="38"/>
  <c r="L13" i="38"/>
  <c r="L14" i="38"/>
  <c r="L15" i="38"/>
  <c r="L16" i="38"/>
  <c r="L17" i="38"/>
  <c r="I7" i="37"/>
  <c r="I8" i="37"/>
  <c r="I9" i="37"/>
  <c r="I10" i="37"/>
  <c r="I11" i="37"/>
  <c r="I12" i="37"/>
  <c r="I13" i="37"/>
  <c r="I14" i="37"/>
  <c r="I15" i="37"/>
  <c r="I16" i="37"/>
  <c r="I17" i="37"/>
  <c r="I18" i="37"/>
  <c r="I19" i="37"/>
  <c r="I6" i="37"/>
  <c r="E7" i="37"/>
  <c r="E8" i="37"/>
  <c r="E9" i="37"/>
  <c r="E10" i="37"/>
  <c r="E11" i="37"/>
  <c r="E12" i="37"/>
  <c r="E13" i="37"/>
  <c r="E14" i="37"/>
  <c r="E15" i="37"/>
  <c r="E16" i="37"/>
  <c r="E17" i="37"/>
  <c r="E18" i="37"/>
  <c r="E19" i="37"/>
  <c r="E6" i="37"/>
  <c r="O21" i="37" l="1"/>
  <c r="D20" i="44" s="1"/>
  <c r="D19" i="44"/>
  <c r="D21" i="44"/>
  <c r="T33" i="36" l="1"/>
  <c r="T341" i="36" s="1"/>
  <c r="L4" i="38" l="1"/>
  <c r="T319" i="36" l="1"/>
  <c r="T297" i="36"/>
  <c r="T275" i="36"/>
  <c r="T253" i="36"/>
  <c r="T231" i="36"/>
  <c r="T209" i="36"/>
  <c r="T187" i="36"/>
  <c r="T165" i="36"/>
  <c r="T143" i="36"/>
  <c r="T121" i="36"/>
  <c r="T77" i="36"/>
  <c r="T55" i="36"/>
  <c r="T363" i="36" s="1"/>
  <c r="V5" i="55" l="1"/>
  <c r="AE5" i="55" s="1"/>
  <c r="AN5" i="55" s="1"/>
  <c r="AW5" i="55" s="1"/>
  <c r="BF5" i="55" s="1"/>
  <c r="BO5" i="55" s="1"/>
  <c r="BX5" i="55" s="1"/>
  <c r="CG5" i="55" s="1"/>
  <c r="CP5" i="55" s="1"/>
  <c r="CY5" i="55" s="1"/>
  <c r="DH5" i="55" s="1"/>
  <c r="DQ5" i="55" s="1"/>
  <c r="DZ5" i="55" s="1"/>
  <c r="EI5" i="55" s="1"/>
  <c r="EJ8" i="55" l="1"/>
  <c r="EA8" i="55"/>
  <c r="DR8" i="55"/>
  <c r="DI8" i="55"/>
  <c r="CZ8" i="55"/>
  <c r="CQ8" i="55"/>
  <c r="CH8" i="55"/>
  <c r="BY8" i="55"/>
  <c r="BP8" i="55"/>
  <c r="BG8" i="55"/>
  <c r="AX8" i="55"/>
  <c r="AO8" i="55"/>
  <c r="AF8" i="55"/>
  <c r="W8" i="55"/>
  <c r="N8" i="55"/>
  <c r="E8" i="55"/>
  <c r="N8" i="53"/>
  <c r="E8" i="53"/>
  <c r="X18" i="36" l="1"/>
  <c r="AD18" i="36" s="1"/>
  <c r="X19" i="36"/>
  <c r="AD19" i="36" s="1"/>
  <c r="X20" i="36"/>
  <c r="AD20" i="36" s="1"/>
  <c r="X21" i="36"/>
  <c r="AD21" i="36" s="1"/>
  <c r="X22" i="36"/>
  <c r="AD22" i="36" s="1"/>
  <c r="X23" i="36"/>
  <c r="AD23" i="36" s="1"/>
  <c r="X24" i="36"/>
  <c r="AD24" i="36" s="1"/>
  <c r="X25" i="36"/>
  <c r="AD25" i="36" s="1"/>
  <c r="BR88" i="55" l="1"/>
  <c r="I87" i="55"/>
  <c r="EI2" i="55"/>
  <c r="EG82" i="55" s="1"/>
  <c r="DZ2" i="55"/>
  <c r="DX82" i="55" s="1"/>
  <c r="DQ2" i="55"/>
  <c r="DO82" i="55" s="1"/>
  <c r="DH2" i="55"/>
  <c r="DF82" i="55" s="1"/>
  <c r="CY2" i="55"/>
  <c r="CW82" i="55" s="1"/>
  <c r="CP2" i="55"/>
  <c r="CN82" i="55" s="1"/>
  <c r="CG2" i="55"/>
  <c r="CE82" i="55" s="1"/>
  <c r="BX2" i="55"/>
  <c r="BV82" i="55" s="1"/>
  <c r="BO2" i="55"/>
  <c r="BM82" i="55" s="1"/>
  <c r="BF2" i="55"/>
  <c r="BD82" i="55" s="1"/>
  <c r="AW2" i="55"/>
  <c r="AU82" i="55" s="1"/>
  <c r="AN2" i="55"/>
  <c r="AL82" i="55" s="1"/>
  <c r="AE2" i="55"/>
  <c r="AC82" i="55" s="1"/>
  <c r="V2" i="55"/>
  <c r="T82" i="55" s="1"/>
  <c r="M2" i="55"/>
  <c r="K82" i="55" s="1"/>
  <c r="G87" i="55"/>
  <c r="I88" i="55" l="1"/>
  <c r="I119" i="53"/>
  <c r="I94" i="53"/>
  <c r="DN95" i="53"/>
  <c r="HG89" i="53"/>
  <c r="C107" i="53"/>
  <c r="C106" i="53"/>
  <c r="C105" i="53"/>
  <c r="C104" i="53"/>
  <c r="C103" i="53"/>
  <c r="C102" i="53"/>
  <c r="C101" i="53"/>
  <c r="C100" i="53"/>
  <c r="C99" i="53"/>
  <c r="C98" i="53"/>
  <c r="C97" i="53"/>
  <c r="C96" i="53"/>
  <c r="C95" i="53"/>
  <c r="C94" i="53"/>
  <c r="I89" i="55" l="1"/>
  <c r="I120" i="53"/>
  <c r="I95" i="53"/>
  <c r="G89" i="55"/>
  <c r="I90" i="55" l="1"/>
  <c r="I121" i="53"/>
  <c r="I96" i="53"/>
  <c r="IO89" i="53"/>
  <c r="HX89" i="53"/>
  <c r="GP89" i="53"/>
  <c r="FY89" i="53"/>
  <c r="FH89" i="53"/>
  <c r="EQ89" i="53"/>
  <c r="DZ89" i="53"/>
  <c r="DI89" i="53"/>
  <c r="CR89" i="53"/>
  <c r="CA89" i="53"/>
  <c r="BJ89" i="53"/>
  <c r="AS89" i="53"/>
  <c r="AB89" i="53"/>
  <c r="M2" i="53"/>
  <c r="K89" i="53" s="1"/>
  <c r="G121" i="53"/>
  <c r="I97" i="53" l="1"/>
  <c r="I91" i="55"/>
  <c r="I122" i="53"/>
  <c r="G90" i="55"/>
  <c r="G122" i="53"/>
  <c r="I98" i="53" l="1"/>
  <c r="I92" i="55"/>
  <c r="HG90" i="53"/>
  <c r="I123" i="53"/>
  <c r="G123" i="53"/>
  <c r="G91" i="55"/>
  <c r="I99" i="53" l="1"/>
  <c r="I93" i="55"/>
  <c r="GP90" i="53"/>
  <c r="IO90" i="53"/>
  <c r="FY90" i="53"/>
  <c r="FH90" i="53"/>
  <c r="DZ90" i="53"/>
  <c r="CA90" i="53"/>
  <c r="D98" i="53" s="1"/>
  <c r="I124" i="53"/>
  <c r="G94" i="53"/>
  <c r="G119" i="53"/>
  <c r="G92" i="55"/>
  <c r="G124" i="53"/>
  <c r="G97" i="53"/>
  <c r="Y84" i="53" l="1"/>
  <c r="Y85" i="53" s="1"/>
  <c r="Y90" i="53" s="1"/>
  <c r="I100" i="53"/>
  <c r="I94" i="55"/>
  <c r="HX90" i="53"/>
  <c r="EQ90" i="53"/>
  <c r="DI90" i="53"/>
  <c r="D104" i="53" s="1"/>
  <c r="CR90" i="53"/>
  <c r="D99" i="53" s="1"/>
  <c r="BJ90" i="53"/>
  <c r="D97" i="53" s="1"/>
  <c r="AS90" i="53"/>
  <c r="I125" i="53"/>
  <c r="AB90" i="53"/>
  <c r="G125" i="53"/>
  <c r="G96" i="53"/>
  <c r="G95" i="53"/>
  <c r="G93" i="55"/>
  <c r="D102" i="53" l="1"/>
  <c r="D107" i="53"/>
  <c r="D108" i="53"/>
  <c r="F19" i="44" s="1"/>
  <c r="D100" i="53"/>
  <c r="D110" i="53"/>
  <c r="F21" i="44" s="1"/>
  <c r="D109" i="53"/>
  <c r="F20" i="44" s="1"/>
  <c r="D106" i="53"/>
  <c r="D105" i="53"/>
  <c r="D101" i="53"/>
  <c r="D103" i="53"/>
  <c r="I101" i="53"/>
  <c r="I95" i="55"/>
  <c r="I126" i="53"/>
  <c r="K90" i="53"/>
  <c r="AH13" i="36"/>
  <c r="X12" i="36"/>
  <c r="AD12" i="36" s="1"/>
  <c r="S333" i="36"/>
  <c r="S330" i="36"/>
  <c r="S327" i="36"/>
  <c r="S324" i="36"/>
  <c r="S321" i="36"/>
  <c r="S318" i="36"/>
  <c r="F318" i="36"/>
  <c r="S311" i="36"/>
  <c r="S308" i="36"/>
  <c r="S305" i="36"/>
  <c r="S302" i="36"/>
  <c r="S299" i="36"/>
  <c r="S296" i="36"/>
  <c r="F296" i="36"/>
  <c r="S289" i="36"/>
  <c r="S286" i="36"/>
  <c r="S283" i="36"/>
  <c r="S280" i="36"/>
  <c r="S277" i="36"/>
  <c r="S274" i="36"/>
  <c r="F274" i="36"/>
  <c r="S267" i="36"/>
  <c r="S264" i="36"/>
  <c r="S261" i="36"/>
  <c r="S258" i="36"/>
  <c r="S255" i="36"/>
  <c r="S252" i="36"/>
  <c r="F252" i="36"/>
  <c r="S245" i="36"/>
  <c r="S242" i="36"/>
  <c r="S239" i="36"/>
  <c r="S236" i="36"/>
  <c r="S233" i="36"/>
  <c r="S230" i="36"/>
  <c r="F230" i="36"/>
  <c r="S223" i="36"/>
  <c r="S220" i="36"/>
  <c r="S217" i="36"/>
  <c r="S214" i="36"/>
  <c r="S211" i="36"/>
  <c r="S208" i="36"/>
  <c r="F208" i="36"/>
  <c r="S201" i="36"/>
  <c r="S198" i="36"/>
  <c r="S195" i="36"/>
  <c r="S192" i="36"/>
  <c r="S189" i="36"/>
  <c r="S186" i="36"/>
  <c r="F186" i="36"/>
  <c r="S179" i="36"/>
  <c r="S176" i="36"/>
  <c r="S173" i="36"/>
  <c r="S170" i="36"/>
  <c r="S167" i="36"/>
  <c r="S164" i="36"/>
  <c r="F164" i="36"/>
  <c r="S157" i="36"/>
  <c r="S154" i="36"/>
  <c r="S151" i="36"/>
  <c r="S148" i="36"/>
  <c r="S145" i="36"/>
  <c r="S142" i="36"/>
  <c r="F142" i="36"/>
  <c r="S126" i="36"/>
  <c r="S123" i="36"/>
  <c r="S120" i="36"/>
  <c r="F120" i="36"/>
  <c r="S107" i="36"/>
  <c r="S104" i="36"/>
  <c r="S101" i="36"/>
  <c r="S98" i="36"/>
  <c r="F98" i="36"/>
  <c r="S91" i="36"/>
  <c r="S88" i="36"/>
  <c r="S85" i="36"/>
  <c r="S82" i="36"/>
  <c r="S79" i="36"/>
  <c r="S76" i="36"/>
  <c r="F76" i="36"/>
  <c r="S69" i="36"/>
  <c r="S54" i="36"/>
  <c r="F54" i="36"/>
  <c r="S35" i="36"/>
  <c r="S32" i="36"/>
  <c r="F32" i="36"/>
  <c r="G88" i="55"/>
  <c r="G126" i="53"/>
  <c r="G94" i="55"/>
  <c r="G98" i="53"/>
  <c r="D95" i="53" l="1"/>
  <c r="F6" i="44" s="1"/>
  <c r="D94" i="53"/>
  <c r="F18" i="44"/>
  <c r="D96" i="53"/>
  <c r="I102" i="53"/>
  <c r="I96" i="55"/>
  <c r="I127" i="53"/>
  <c r="S116" i="36"/>
  <c r="S138" i="36"/>
  <c r="S204" i="36"/>
  <c r="S292" i="36"/>
  <c r="S94" i="36"/>
  <c r="S270" i="36"/>
  <c r="S160" i="36"/>
  <c r="S182" i="36"/>
  <c r="S248" i="36"/>
  <c r="S336" i="36"/>
  <c r="S72" i="36"/>
  <c r="S50" i="36"/>
  <c r="S226" i="36"/>
  <c r="S314" i="36"/>
  <c r="S13" i="36"/>
  <c r="S10" i="36"/>
  <c r="G99" i="53"/>
  <c r="G95" i="55"/>
  <c r="G127" i="53"/>
  <c r="I103" i="53" l="1"/>
  <c r="I97" i="55"/>
  <c r="I128" i="53"/>
  <c r="AH14" i="36"/>
  <c r="P4" i="21"/>
  <c r="O4" i="21"/>
  <c r="N4" i="21"/>
  <c r="M4" i="21"/>
  <c r="L4" i="21"/>
  <c r="K4" i="21"/>
  <c r="J4" i="21"/>
  <c r="I4" i="21"/>
  <c r="H4" i="21"/>
  <c r="G4" i="21"/>
  <c r="F4" i="21"/>
  <c r="E4" i="21"/>
  <c r="D4" i="21"/>
  <c r="C4" i="21"/>
  <c r="G100" i="53"/>
  <c r="G96" i="55"/>
  <c r="G128" i="53"/>
  <c r="I104" i="53" l="1"/>
  <c r="I98" i="55"/>
  <c r="I129" i="53"/>
  <c r="AH15" i="36"/>
  <c r="G97" i="55"/>
  <c r="G129" i="53"/>
  <c r="G101" i="53"/>
  <c r="I105" i="53" l="1"/>
  <c r="I99" i="55"/>
  <c r="I130" i="53"/>
  <c r="AH16" i="36"/>
  <c r="G130" i="53"/>
  <c r="G98" i="55"/>
  <c r="G102" i="53"/>
  <c r="I106" i="53" l="1"/>
  <c r="I100" i="55"/>
  <c r="I131" i="53"/>
  <c r="AH17" i="36"/>
  <c r="G99" i="55"/>
  <c r="G103" i="53"/>
  <c r="I132" i="53" l="1"/>
  <c r="AH18" i="36"/>
  <c r="I107" i="53"/>
  <c r="G131" i="53"/>
  <c r="G132" i="53"/>
  <c r="G100" i="55"/>
  <c r="G104" i="53"/>
  <c r="AH19" i="36" l="1"/>
  <c r="I133" i="53"/>
  <c r="I108" i="53"/>
  <c r="G105" i="53"/>
  <c r="G133" i="53"/>
  <c r="AH20" i="36" l="1"/>
  <c r="I134" i="53"/>
  <c r="I109" i="53"/>
  <c r="G106" i="53"/>
  <c r="G108" i="53"/>
  <c r="G134" i="53"/>
  <c r="AH21" i="36" l="1"/>
  <c r="I135" i="53"/>
  <c r="I110" i="53"/>
  <c r="S19" i="36"/>
  <c r="S16" i="36"/>
  <c r="G110" i="53"/>
  <c r="G107" i="53"/>
  <c r="G135" i="53"/>
  <c r="G109" i="53"/>
  <c r="AH22" i="36" l="1"/>
  <c r="S28" i="36"/>
  <c r="N7" i="37"/>
  <c r="N8" i="37"/>
  <c r="N9" i="37"/>
  <c r="N10" i="37"/>
  <c r="N11" i="37"/>
  <c r="N12" i="37"/>
  <c r="N13" i="37"/>
  <c r="N14" i="37"/>
  <c r="N15" i="37"/>
  <c r="N16" i="37"/>
  <c r="N17" i="37"/>
  <c r="N18" i="37"/>
  <c r="N19" i="37"/>
  <c r="N6" i="37"/>
  <c r="B6" i="44"/>
  <c r="B7" i="44"/>
  <c r="B8" i="44"/>
  <c r="B9" i="44"/>
  <c r="B10" i="44"/>
  <c r="B11" i="44"/>
  <c r="B12" i="44"/>
  <c r="B13" i="44"/>
  <c r="B14" i="44"/>
  <c r="B15" i="44"/>
  <c r="B16" i="44"/>
  <c r="B17" i="44"/>
  <c r="B18" i="44"/>
  <c r="B5" i="44"/>
  <c r="AH23" i="36" l="1"/>
  <c r="F17" i="44"/>
  <c r="F15" i="44"/>
  <c r="F12" i="44"/>
  <c r="F9" i="44"/>
  <c r="F10" i="44"/>
  <c r="F16" i="44"/>
  <c r="F13" i="44"/>
  <c r="F14" i="44"/>
  <c r="F11" i="44"/>
  <c r="F8" i="44"/>
  <c r="F7" i="44"/>
  <c r="AH24" i="36" l="1"/>
  <c r="E6" i="44"/>
  <c r="E7" i="44"/>
  <c r="E8" i="44"/>
  <c r="E9" i="44"/>
  <c r="E10" i="44"/>
  <c r="E11" i="44"/>
  <c r="E12" i="44"/>
  <c r="E13" i="44"/>
  <c r="E14" i="44"/>
  <c r="E15" i="44"/>
  <c r="E16" i="44"/>
  <c r="E17" i="44"/>
  <c r="E18" i="44"/>
  <c r="E5" i="44"/>
  <c r="K5" i="38"/>
  <c r="K6" i="38"/>
  <c r="K7" i="38"/>
  <c r="K8" i="38"/>
  <c r="K9" i="38"/>
  <c r="K10" i="38"/>
  <c r="K11" i="38"/>
  <c r="K12" i="38"/>
  <c r="K13" i="38"/>
  <c r="K14" i="38"/>
  <c r="K15" i="38"/>
  <c r="K16" i="38"/>
  <c r="K17" i="38"/>
  <c r="K4" i="38"/>
  <c r="A6" i="38"/>
  <c r="B6" i="38" s="1"/>
  <c r="A7" i="38"/>
  <c r="B7" i="38" s="1"/>
  <c r="A8" i="38"/>
  <c r="B8" i="38" s="1"/>
  <c r="A9" i="38"/>
  <c r="B9" i="38" s="1"/>
  <c r="A10" i="38"/>
  <c r="B10" i="38" s="1"/>
  <c r="A11" i="38"/>
  <c r="B11" i="38" s="1"/>
  <c r="A12" i="38"/>
  <c r="B12" i="38" s="1"/>
  <c r="A13" i="38"/>
  <c r="B13" i="38" s="1"/>
  <c r="A14" i="38"/>
  <c r="B14" i="38" s="1"/>
  <c r="A15" i="38"/>
  <c r="B15" i="38" s="1"/>
  <c r="A16" i="38"/>
  <c r="B16" i="38" s="1"/>
  <c r="A17" i="38"/>
  <c r="B17" i="38" s="1"/>
  <c r="A5" i="38"/>
  <c r="B5" i="38" s="1"/>
  <c r="A4" i="38"/>
  <c r="B4" i="38" s="1"/>
  <c r="B8" i="37"/>
  <c r="A7" i="37"/>
  <c r="B7" i="37" s="1"/>
  <c r="A8" i="37"/>
  <c r="A9" i="37"/>
  <c r="B9" i="37" s="1"/>
  <c r="A10" i="37"/>
  <c r="B10" i="37" s="1"/>
  <c r="A11" i="37"/>
  <c r="B11" i="37" s="1"/>
  <c r="A12" i="37"/>
  <c r="B12" i="37" s="1"/>
  <c r="J12" i="37" s="1"/>
  <c r="A13" i="37"/>
  <c r="B13" i="37" s="1"/>
  <c r="J13" i="37" s="1"/>
  <c r="A14" i="37"/>
  <c r="B14" i="37" s="1"/>
  <c r="J14" i="37" s="1"/>
  <c r="A15" i="37"/>
  <c r="B15" i="37" s="1"/>
  <c r="J15" i="37" s="1"/>
  <c r="A16" i="37"/>
  <c r="B16" i="37" s="1"/>
  <c r="J16" i="37" s="1"/>
  <c r="A17" i="37"/>
  <c r="B17" i="37" s="1"/>
  <c r="J17" i="37" s="1"/>
  <c r="A18" i="37"/>
  <c r="B18" i="37" s="1"/>
  <c r="J18" i="37" s="1"/>
  <c r="A19" i="37"/>
  <c r="B19" i="37" s="1"/>
  <c r="J19" i="37" s="1"/>
  <c r="X13" i="36"/>
  <c r="AD13" i="36" s="1"/>
  <c r="X14" i="36"/>
  <c r="AD14" i="36" s="1"/>
  <c r="X15" i="36"/>
  <c r="AD15" i="36" s="1"/>
  <c r="X16" i="36"/>
  <c r="AD16" i="36" s="1"/>
  <c r="X17" i="36"/>
  <c r="AD17" i="36" s="1"/>
  <c r="F10" i="36"/>
  <c r="AH25" i="36" l="1"/>
  <c r="F10" i="37"/>
  <c r="J10" i="37"/>
  <c r="F8" i="37"/>
  <c r="J8" i="37"/>
  <c r="F9" i="37"/>
  <c r="J9" i="37"/>
  <c r="F11" i="37"/>
  <c r="J11" i="37"/>
  <c r="F7" i="37"/>
  <c r="J7" i="37"/>
  <c r="F12" i="37"/>
  <c r="O12" i="37" s="1"/>
  <c r="F13" i="37"/>
  <c r="O13" i="37" s="1"/>
  <c r="F14" i="37"/>
  <c r="F15" i="37"/>
  <c r="O15" i="37" s="1"/>
  <c r="F16" i="37"/>
  <c r="F17" i="37"/>
  <c r="O17" i="37" s="1"/>
  <c r="F18" i="37"/>
  <c r="O18" i="37" s="1"/>
  <c r="F19" i="37"/>
  <c r="O19" i="37" s="1"/>
  <c r="A9" i="35"/>
  <c r="A10" i="35"/>
  <c r="D10" i="35" s="1"/>
  <c r="A11" i="35"/>
  <c r="D11" i="35" s="1"/>
  <c r="A12" i="35"/>
  <c r="D12" i="35" s="1"/>
  <c r="A13" i="35"/>
  <c r="A14" i="35"/>
  <c r="D14" i="35" s="1"/>
  <c r="A15" i="35"/>
  <c r="D15" i="35" s="1"/>
  <c r="A16" i="35"/>
  <c r="D16" i="35" s="1"/>
  <c r="A17" i="35"/>
  <c r="D17" i="35" s="1"/>
  <c r="A18" i="35"/>
  <c r="D18" i="35" s="1"/>
  <c r="A19" i="35"/>
  <c r="D19" i="35" s="1"/>
  <c r="A20" i="35"/>
  <c r="D20" i="35" s="1"/>
  <c r="A8" i="35"/>
  <c r="D8" i="35" s="1"/>
  <c r="O9" i="37" l="1"/>
  <c r="O10" i="37"/>
  <c r="D9" i="44" s="1"/>
  <c r="D13" i="35"/>
  <c r="L5" i="21"/>
  <c r="P5" i="21"/>
  <c r="R5" i="21"/>
  <c r="S5" i="21"/>
  <c r="I5" i="21"/>
  <c r="M5" i="21"/>
  <c r="Q5" i="21"/>
  <c r="J5" i="21"/>
  <c r="N5" i="21"/>
  <c r="K5" i="21"/>
  <c r="O5" i="21"/>
  <c r="O11" i="37"/>
  <c r="D10" i="44" s="1"/>
  <c r="O8" i="37"/>
  <c r="D7" i="44" s="1"/>
  <c r="AH26" i="36"/>
  <c r="O16" i="37"/>
  <c r="D15" i="44" s="1"/>
  <c r="O14" i="37"/>
  <c r="D9" i="35"/>
  <c r="D12" i="44"/>
  <c r="D11" i="44"/>
  <c r="D14" i="44"/>
  <c r="D8" i="44"/>
  <c r="D13" i="44"/>
  <c r="D18" i="44"/>
  <c r="D16" i="44"/>
  <c r="D17" i="44"/>
  <c r="AH27" i="36" l="1"/>
  <c r="A6" i="37"/>
  <c r="B6" i="37" s="1"/>
  <c r="AH28" i="36" l="1"/>
  <c r="F6" i="37"/>
  <c r="J6" i="37"/>
  <c r="P6" i="36"/>
  <c r="S381" i="36" l="1"/>
  <c r="S359" i="36"/>
  <c r="S29" i="36"/>
  <c r="T28" i="36" s="1"/>
  <c r="S139" i="36"/>
  <c r="S117" i="36"/>
  <c r="S293" i="36"/>
  <c r="S205" i="36"/>
  <c r="S73" i="36"/>
  <c r="S249" i="36"/>
  <c r="S227" i="36"/>
  <c r="S161" i="36"/>
  <c r="S183" i="36"/>
  <c r="S271" i="36"/>
  <c r="S337" i="36"/>
  <c r="S95" i="36"/>
  <c r="S315" i="36"/>
  <c r="S51" i="36"/>
  <c r="A7" i="35"/>
  <c r="B3" i="35"/>
  <c r="B2" i="35"/>
  <c r="AE12" i="36"/>
  <c r="B358" i="36" l="1"/>
  <c r="T358" i="36"/>
  <c r="T380" i="36"/>
  <c r="B380" i="36"/>
  <c r="D7" i="35"/>
  <c r="C5" i="21"/>
  <c r="D5" i="21"/>
  <c r="E5" i="21"/>
  <c r="Y12" i="36"/>
  <c r="Z12" i="36" s="1"/>
  <c r="B160" i="36"/>
  <c r="T160" i="36"/>
  <c r="T204" i="36"/>
  <c r="B204" i="36"/>
  <c r="T336" i="36"/>
  <c r="B336" i="36"/>
  <c r="T226" i="36"/>
  <c r="B226" i="36"/>
  <c r="B292" i="36"/>
  <c r="T292" i="36"/>
  <c r="T94" i="36"/>
  <c r="B94" i="36"/>
  <c r="T50" i="36"/>
  <c r="B50" i="36"/>
  <c r="T270" i="36"/>
  <c r="B248" i="36"/>
  <c r="T248" i="36"/>
  <c r="B116" i="36"/>
  <c r="T116" i="36"/>
  <c r="T314" i="36"/>
  <c r="B314" i="36"/>
  <c r="T182" i="36"/>
  <c r="B182" i="36"/>
  <c r="T72" i="36"/>
  <c r="B72" i="36"/>
  <c r="B138" i="36"/>
  <c r="T138" i="36"/>
  <c r="O6" i="37"/>
  <c r="D5" i="44" s="1"/>
  <c r="B28" i="36"/>
  <c r="O7" i="37"/>
  <c r="AE17" i="36"/>
  <c r="AE21" i="36"/>
  <c r="AE23" i="36"/>
  <c r="AE22" i="36"/>
  <c r="AE15" i="36"/>
  <c r="AE18" i="36"/>
  <c r="AE24" i="36"/>
  <c r="AE13" i="36"/>
  <c r="AE19" i="36"/>
  <c r="AE28" i="36"/>
  <c r="AE20" i="36"/>
  <c r="AE27" i="36"/>
  <c r="AE14" i="36"/>
  <c r="AE25" i="36"/>
  <c r="AE16" i="36"/>
  <c r="AE26" i="36"/>
  <c r="Y28" i="36" l="1"/>
  <c r="Z28" i="36" s="1"/>
  <c r="Y27" i="36"/>
  <c r="Z27" i="36" s="1"/>
  <c r="Y26" i="36"/>
  <c r="Z26" i="36" s="1"/>
  <c r="C19" i="44" s="1"/>
  <c r="Y17" i="36"/>
  <c r="Z17" i="36" s="1"/>
  <c r="Y24" i="36"/>
  <c r="Z24" i="36" s="1"/>
  <c r="C17" i="44" s="1"/>
  <c r="H17" i="44" s="1"/>
  <c r="Y23" i="36"/>
  <c r="Z23" i="36" s="1"/>
  <c r="C16" i="44" s="1"/>
  <c r="H16" i="44" s="1"/>
  <c r="F25" i="56" s="1"/>
  <c r="L25" i="56" s="1"/>
  <c r="Y21" i="36"/>
  <c r="Z21" i="36" s="1"/>
  <c r="C14" i="44" s="1"/>
  <c r="H14" i="44" s="1"/>
  <c r="F23" i="56" s="1"/>
  <c r="L23" i="56" s="1"/>
  <c r="Y19" i="36"/>
  <c r="Z19" i="36" s="1"/>
  <c r="C12" i="44" s="1"/>
  <c r="H12" i="44" s="1"/>
  <c r="F21" i="56" s="1"/>
  <c r="L21" i="56" s="1"/>
  <c r="Y18" i="36"/>
  <c r="Z18" i="36" s="1"/>
  <c r="C11" i="44" s="1"/>
  <c r="H11" i="44" s="1"/>
  <c r="F20" i="56" s="1"/>
  <c r="L20" i="56" s="1"/>
  <c r="Y13" i="36"/>
  <c r="Z13" i="36" s="1"/>
  <c r="C6" i="44" s="1"/>
  <c r="Y20" i="36"/>
  <c r="Z20" i="36" s="1"/>
  <c r="C13" i="44" s="1"/>
  <c r="H13" i="44" s="1"/>
  <c r="F22" i="56" s="1"/>
  <c r="L22" i="56" s="1"/>
  <c r="Y22" i="36"/>
  <c r="Z22" i="36" s="1"/>
  <c r="C15" i="44" s="1"/>
  <c r="H15" i="44" s="1"/>
  <c r="F24" i="56" s="1"/>
  <c r="L24" i="56" s="1"/>
  <c r="Y16" i="36"/>
  <c r="Z16" i="36" s="1"/>
  <c r="C9" i="44" s="1"/>
  <c r="H9" i="44" s="1"/>
  <c r="F18" i="56" s="1"/>
  <c r="Y25" i="36"/>
  <c r="Z25" i="36" s="1"/>
  <c r="C18" i="44" s="1"/>
  <c r="H18" i="44" s="1"/>
  <c r="Y14" i="36"/>
  <c r="Z14" i="36" s="1"/>
  <c r="C7" i="44" s="1"/>
  <c r="H7" i="44" s="1"/>
  <c r="F16" i="56" s="1"/>
  <c r="L16" i="56" s="1"/>
  <c r="Y15" i="36"/>
  <c r="Z15" i="36" s="1"/>
  <c r="C8" i="44" s="1"/>
  <c r="H8" i="44" s="1"/>
  <c r="F17" i="56" s="1"/>
  <c r="L17" i="56" s="1"/>
  <c r="C5" i="44"/>
  <c r="D6" i="44"/>
  <c r="C10" i="44" l="1"/>
  <c r="H10" i="44" s="1"/>
  <c r="F19" i="56" s="1"/>
  <c r="C20" i="44"/>
  <c r="H20" i="44" s="1"/>
  <c r="F29" i="56" s="1"/>
  <c r="L29" i="56" s="1"/>
  <c r="C21" i="44"/>
  <c r="H21" i="44" s="1"/>
  <c r="F30" i="56" s="1"/>
  <c r="L30" i="56" s="1"/>
  <c r="Y8" i="28"/>
  <c r="W8" i="28"/>
  <c r="U8" i="28"/>
  <c r="S8" i="28"/>
  <c r="Q8" i="28"/>
  <c r="O8" i="28"/>
  <c r="K8" i="28"/>
  <c r="I8" i="28"/>
  <c r="G8" i="28"/>
  <c r="J24" i="56"/>
  <c r="K24" i="56"/>
  <c r="J20" i="56"/>
  <c r="K20" i="56"/>
  <c r="J21" i="56"/>
  <c r="K21" i="56"/>
  <c r="J17" i="56"/>
  <c r="K17" i="56"/>
  <c r="J22" i="56"/>
  <c r="K22" i="56"/>
  <c r="J23" i="56"/>
  <c r="K23" i="56"/>
  <c r="J16" i="56"/>
  <c r="K16" i="56"/>
  <c r="J25" i="56"/>
  <c r="K25" i="56"/>
  <c r="G18" i="56"/>
  <c r="H18" i="56"/>
  <c r="N20" i="56"/>
  <c r="G20" i="56"/>
  <c r="H20" i="56"/>
  <c r="F26" i="56"/>
  <c r="L26" i="56" s="1"/>
  <c r="N17" i="56"/>
  <c r="G17" i="56"/>
  <c r="H17" i="56"/>
  <c r="N24" i="56"/>
  <c r="G24" i="56"/>
  <c r="H24" i="56"/>
  <c r="N21" i="56"/>
  <c r="G21" i="56"/>
  <c r="H21" i="56"/>
  <c r="G16" i="56"/>
  <c r="H16" i="56"/>
  <c r="N16" i="56"/>
  <c r="G22" i="56"/>
  <c r="N22" i="56"/>
  <c r="H22" i="56"/>
  <c r="N23" i="56"/>
  <c r="H23" i="56"/>
  <c r="G23" i="56"/>
  <c r="F27" i="56"/>
  <c r="L27" i="56" s="1"/>
  <c r="H25" i="56"/>
  <c r="G25" i="56"/>
  <c r="N25" i="56"/>
  <c r="H19" i="44"/>
  <c r="H6" i="44"/>
  <c r="F15" i="56" s="1"/>
  <c r="L15" i="56" s="1"/>
  <c r="M8" i="28" l="1"/>
  <c r="G19" i="56"/>
  <c r="H19" i="56"/>
  <c r="AG8" i="28"/>
  <c r="AG11" i="28" s="1"/>
  <c r="N29" i="56"/>
  <c r="H29" i="56"/>
  <c r="J29" i="56"/>
  <c r="G29" i="56"/>
  <c r="K29" i="56"/>
  <c r="J30" i="56"/>
  <c r="H30" i="56"/>
  <c r="G30" i="56"/>
  <c r="AI8" i="28"/>
  <c r="AI11" i="28" s="1"/>
  <c r="K30" i="56"/>
  <c r="N30" i="56"/>
  <c r="G15" i="28"/>
  <c r="H15" i="28" s="1"/>
  <c r="G19" i="28"/>
  <c r="H19" i="28" s="1"/>
  <c r="G23" i="28"/>
  <c r="H23" i="28" s="1"/>
  <c r="G27" i="28"/>
  <c r="H27" i="28" s="1"/>
  <c r="G31" i="28"/>
  <c r="H31" i="28" s="1"/>
  <c r="G35" i="28"/>
  <c r="H35" i="28" s="1"/>
  <c r="G39" i="28"/>
  <c r="G43" i="28"/>
  <c r="G47" i="28"/>
  <c r="G51" i="28"/>
  <c r="G55" i="28"/>
  <c r="G59" i="28"/>
  <c r="G63" i="28"/>
  <c r="G67" i="28"/>
  <c r="G22" i="28"/>
  <c r="H22" i="28" s="1"/>
  <c r="G38" i="28"/>
  <c r="G54" i="28"/>
  <c r="G66" i="28"/>
  <c r="G16" i="28"/>
  <c r="H16" i="28" s="1"/>
  <c r="G20" i="28"/>
  <c r="H20" i="28" s="1"/>
  <c r="G24" i="28"/>
  <c r="H24" i="28" s="1"/>
  <c r="G28" i="28"/>
  <c r="H28" i="28" s="1"/>
  <c r="G32" i="28"/>
  <c r="H32" i="28" s="1"/>
  <c r="G36" i="28"/>
  <c r="H36" i="28" s="1"/>
  <c r="G40" i="28"/>
  <c r="G44" i="28"/>
  <c r="G48" i="28"/>
  <c r="G52" i="28"/>
  <c r="G56" i="28"/>
  <c r="G60" i="28"/>
  <c r="G64" i="28"/>
  <c r="G68" i="28"/>
  <c r="G26" i="28"/>
  <c r="H26" i="28" s="1"/>
  <c r="G30" i="28"/>
  <c r="H30" i="28" s="1"/>
  <c r="G42" i="28"/>
  <c r="G50" i="28"/>
  <c r="G62" i="28"/>
  <c r="G17" i="28"/>
  <c r="H17" i="28" s="1"/>
  <c r="G21" i="28"/>
  <c r="H21" i="28" s="1"/>
  <c r="G25" i="28"/>
  <c r="H25" i="28" s="1"/>
  <c r="G29" i="28"/>
  <c r="H29" i="28" s="1"/>
  <c r="G33" i="28"/>
  <c r="H33" i="28" s="1"/>
  <c r="G37" i="28"/>
  <c r="G41" i="28"/>
  <c r="G45" i="28"/>
  <c r="G49" i="28"/>
  <c r="G53" i="28"/>
  <c r="G57" i="28"/>
  <c r="G61" i="28"/>
  <c r="G65" i="28"/>
  <c r="G69" i="28"/>
  <c r="G18" i="28"/>
  <c r="H18" i="28" s="1"/>
  <c r="G34" i="28"/>
  <c r="H34" i="28" s="1"/>
  <c r="G46" i="28"/>
  <c r="G58" i="28"/>
  <c r="G70" i="28"/>
  <c r="I15" i="28"/>
  <c r="J15" i="28" s="1"/>
  <c r="I19" i="28"/>
  <c r="J19" i="28" s="1"/>
  <c r="I23" i="28"/>
  <c r="J23" i="28" s="1"/>
  <c r="I27" i="28"/>
  <c r="J27" i="28" s="1"/>
  <c r="I31" i="28"/>
  <c r="J31" i="28" s="1"/>
  <c r="I35" i="28"/>
  <c r="J35" i="28" s="1"/>
  <c r="I39" i="28"/>
  <c r="I43" i="28"/>
  <c r="I47" i="28"/>
  <c r="I51" i="28"/>
  <c r="I55" i="28"/>
  <c r="I59" i="28"/>
  <c r="I63" i="28"/>
  <c r="I67" i="28"/>
  <c r="I16" i="28"/>
  <c r="J16" i="28" s="1"/>
  <c r="I20" i="28"/>
  <c r="J20" i="28" s="1"/>
  <c r="I24" i="28"/>
  <c r="J24" i="28" s="1"/>
  <c r="I28" i="28"/>
  <c r="J28" i="28" s="1"/>
  <c r="I32" i="28"/>
  <c r="J32" i="28" s="1"/>
  <c r="I36" i="28"/>
  <c r="J36" i="28" s="1"/>
  <c r="I40" i="28"/>
  <c r="I44" i="28"/>
  <c r="I48" i="28"/>
  <c r="I52" i="28"/>
  <c r="I56" i="28"/>
  <c r="I60" i="28"/>
  <c r="I64" i="28"/>
  <c r="I68" i="28"/>
  <c r="I22" i="28"/>
  <c r="J22" i="28" s="1"/>
  <c r="I34" i="28"/>
  <c r="J34" i="28" s="1"/>
  <c r="I42" i="28"/>
  <c r="I50" i="28"/>
  <c r="I58" i="28"/>
  <c r="I66" i="28"/>
  <c r="I17" i="28"/>
  <c r="J17" i="28" s="1"/>
  <c r="I21" i="28"/>
  <c r="J21" i="28" s="1"/>
  <c r="I25" i="28"/>
  <c r="J25" i="28" s="1"/>
  <c r="I29" i="28"/>
  <c r="J29" i="28" s="1"/>
  <c r="I33" i="28"/>
  <c r="J33" i="28" s="1"/>
  <c r="I37" i="28"/>
  <c r="I41" i="28"/>
  <c r="I45" i="28"/>
  <c r="I49" i="28"/>
  <c r="I53" i="28"/>
  <c r="I57" i="28"/>
  <c r="I61" i="28"/>
  <c r="I65" i="28"/>
  <c r="I69" i="28"/>
  <c r="I18" i="28"/>
  <c r="J18" i="28" s="1"/>
  <c r="I26" i="28"/>
  <c r="J26" i="28" s="1"/>
  <c r="I30" i="28"/>
  <c r="J30" i="28" s="1"/>
  <c r="I38" i="28"/>
  <c r="I46" i="28"/>
  <c r="I54" i="28"/>
  <c r="I62" i="28"/>
  <c r="I70" i="28"/>
  <c r="K15" i="28"/>
  <c r="K19" i="28"/>
  <c r="K23" i="28"/>
  <c r="K27" i="28"/>
  <c r="K31" i="28"/>
  <c r="K35" i="28"/>
  <c r="L35" i="28" s="1"/>
  <c r="K39" i="28"/>
  <c r="K43" i="28"/>
  <c r="K47" i="28"/>
  <c r="K51" i="28"/>
  <c r="K55" i="28"/>
  <c r="K59" i="28"/>
  <c r="K63" i="28"/>
  <c r="K67" i="28"/>
  <c r="K22" i="28"/>
  <c r="K30" i="28"/>
  <c r="K34" i="28"/>
  <c r="L34" i="28" s="1"/>
  <c r="K38" i="28"/>
  <c r="K42" i="28"/>
  <c r="K46" i="28"/>
  <c r="K50" i="28"/>
  <c r="K54" i="28"/>
  <c r="K58" i="28"/>
  <c r="K62" i="28"/>
  <c r="K66" i="28"/>
  <c r="K70" i="28"/>
  <c r="K16" i="28"/>
  <c r="K20" i="28"/>
  <c r="K24" i="28"/>
  <c r="K28" i="28"/>
  <c r="K32" i="28"/>
  <c r="K36" i="28"/>
  <c r="L36" i="28" s="1"/>
  <c r="K40" i="28"/>
  <c r="K44" i="28"/>
  <c r="K48" i="28"/>
  <c r="K52" i="28"/>
  <c r="K56" i="28"/>
  <c r="K60" i="28"/>
  <c r="K64" i="28"/>
  <c r="K68" i="28"/>
  <c r="K26" i="28"/>
  <c r="K17" i="28"/>
  <c r="K21" i="28"/>
  <c r="K25" i="28"/>
  <c r="K29" i="28"/>
  <c r="K33" i="28"/>
  <c r="L33" i="28" s="1"/>
  <c r="K37" i="28"/>
  <c r="K41" i="28"/>
  <c r="K45" i="28"/>
  <c r="K49" i="28"/>
  <c r="K53" i="28"/>
  <c r="K57" i="28"/>
  <c r="K61" i="28"/>
  <c r="K65" i="28"/>
  <c r="K69" i="28"/>
  <c r="K18" i="28"/>
  <c r="M15" i="28"/>
  <c r="M19" i="28"/>
  <c r="M23" i="28"/>
  <c r="M27" i="28"/>
  <c r="M31" i="28"/>
  <c r="M35" i="28"/>
  <c r="N35" i="28" s="1"/>
  <c r="M39" i="28"/>
  <c r="M43" i="28"/>
  <c r="M47" i="28"/>
  <c r="M51" i="28"/>
  <c r="M55" i="28"/>
  <c r="M59" i="28"/>
  <c r="M63" i="28"/>
  <c r="M67" i="28"/>
  <c r="M21" i="28"/>
  <c r="M25" i="28"/>
  <c r="M29" i="28"/>
  <c r="M33" i="28"/>
  <c r="N33" i="28" s="1"/>
  <c r="M37" i="28"/>
  <c r="M45" i="28"/>
  <c r="M53" i="28"/>
  <c r="M57" i="28"/>
  <c r="M65" i="28"/>
  <c r="M18" i="28"/>
  <c r="M26" i="28"/>
  <c r="M30" i="28"/>
  <c r="M34" i="28"/>
  <c r="N34" i="28" s="1"/>
  <c r="M38" i="28"/>
  <c r="M46" i="28"/>
  <c r="M54" i="28"/>
  <c r="M62" i="28"/>
  <c r="M70" i="28"/>
  <c r="M16" i="28"/>
  <c r="M20" i="28"/>
  <c r="M24" i="28"/>
  <c r="M28" i="28"/>
  <c r="M32" i="28"/>
  <c r="M36" i="28"/>
  <c r="N36" i="28" s="1"/>
  <c r="M40" i="28"/>
  <c r="M44" i="28"/>
  <c r="M48" i="28"/>
  <c r="M52" i="28"/>
  <c r="M56" i="28"/>
  <c r="M60" i="28"/>
  <c r="M64" i="28"/>
  <c r="M68" i="28"/>
  <c r="M17" i="28"/>
  <c r="M41" i="28"/>
  <c r="M49" i="28"/>
  <c r="M61" i="28"/>
  <c r="M69" i="28"/>
  <c r="M22" i="28"/>
  <c r="M42" i="28"/>
  <c r="M50" i="28"/>
  <c r="M58" i="28"/>
  <c r="M66" i="28"/>
  <c r="O15" i="28"/>
  <c r="P15" i="28" s="1"/>
  <c r="O19" i="28"/>
  <c r="P19" i="28" s="1"/>
  <c r="O23" i="28"/>
  <c r="P23" i="28" s="1"/>
  <c r="O27" i="28"/>
  <c r="P27" i="28" s="1"/>
  <c r="O31" i="28"/>
  <c r="P31" i="28" s="1"/>
  <c r="O35" i="28"/>
  <c r="P35" i="28" s="1"/>
  <c r="O39" i="28"/>
  <c r="O43" i="28"/>
  <c r="O47" i="28"/>
  <c r="O51" i="28"/>
  <c r="O55" i="28"/>
  <c r="O59" i="28"/>
  <c r="O63" i="28"/>
  <c r="O67" i="28"/>
  <c r="O26" i="28"/>
  <c r="P26" i="28" s="1"/>
  <c r="O16" i="28"/>
  <c r="P16" i="28" s="1"/>
  <c r="O20" i="28"/>
  <c r="P20" i="28" s="1"/>
  <c r="O24" i="28"/>
  <c r="P24" i="28" s="1"/>
  <c r="O28" i="28"/>
  <c r="P28" i="28" s="1"/>
  <c r="O32" i="28"/>
  <c r="P32" i="28" s="1"/>
  <c r="O36" i="28"/>
  <c r="P36" i="28" s="1"/>
  <c r="O40" i="28"/>
  <c r="O44" i="28"/>
  <c r="O48" i="28"/>
  <c r="O52" i="28"/>
  <c r="O56" i="28"/>
  <c r="O60" i="28"/>
  <c r="O64" i="28"/>
  <c r="O68" i="28"/>
  <c r="O22" i="28"/>
  <c r="P22" i="28" s="1"/>
  <c r="O30" i="28"/>
  <c r="P30" i="28" s="1"/>
  <c r="O38" i="28"/>
  <c r="O46" i="28"/>
  <c r="O54" i="28"/>
  <c r="O62" i="28"/>
  <c r="O70" i="28"/>
  <c r="O17" i="28"/>
  <c r="P17" i="28" s="1"/>
  <c r="O21" i="28"/>
  <c r="P21" i="28" s="1"/>
  <c r="O25" i="28"/>
  <c r="P25" i="28" s="1"/>
  <c r="O29" i="28"/>
  <c r="P29" i="28" s="1"/>
  <c r="O33" i="28"/>
  <c r="P33" i="28" s="1"/>
  <c r="O37" i="28"/>
  <c r="O41" i="28"/>
  <c r="O45" i="28"/>
  <c r="O49" i="28"/>
  <c r="O53" i="28"/>
  <c r="O57" i="28"/>
  <c r="O61" i="28"/>
  <c r="O65" i="28"/>
  <c r="O69" i="28"/>
  <c r="O18" i="28"/>
  <c r="P18" i="28" s="1"/>
  <c r="O34" i="28"/>
  <c r="P34" i="28" s="1"/>
  <c r="O42" i="28"/>
  <c r="O50" i="28"/>
  <c r="O58" i="28"/>
  <c r="O66" i="28"/>
  <c r="Q15" i="28"/>
  <c r="R15" i="28" s="1"/>
  <c r="Q19" i="28"/>
  <c r="R19" i="28" s="1"/>
  <c r="Q23" i="28"/>
  <c r="R23" i="28" s="1"/>
  <c r="Q27" i="28"/>
  <c r="R27" i="28" s="1"/>
  <c r="Q31" i="28"/>
  <c r="R31" i="28" s="1"/>
  <c r="Q35" i="28"/>
  <c r="R35" i="28" s="1"/>
  <c r="Q39" i="28"/>
  <c r="Q43" i="28"/>
  <c r="Q47" i="28"/>
  <c r="Q51" i="28"/>
  <c r="Q55" i="28"/>
  <c r="Q59" i="28"/>
  <c r="Q63" i="28"/>
  <c r="Q67" i="28"/>
  <c r="Q22" i="28"/>
  <c r="R22" i="28" s="1"/>
  <c r="Q34" i="28"/>
  <c r="R34" i="28" s="1"/>
  <c r="Q46" i="28"/>
  <c r="Q58" i="28"/>
  <c r="Q16" i="28"/>
  <c r="R16" i="28" s="1"/>
  <c r="Q20" i="28"/>
  <c r="R20" i="28" s="1"/>
  <c r="Q24" i="28"/>
  <c r="R24" i="28" s="1"/>
  <c r="Q28" i="28"/>
  <c r="R28" i="28" s="1"/>
  <c r="Q32" i="28"/>
  <c r="R32" i="28" s="1"/>
  <c r="Q36" i="28"/>
  <c r="R36" i="28" s="1"/>
  <c r="Q40" i="28"/>
  <c r="Q44" i="28"/>
  <c r="Q48" i="28"/>
  <c r="Q52" i="28"/>
  <c r="Q56" i="28"/>
  <c r="Q60" i="28"/>
  <c r="Q64" i="28"/>
  <c r="Q68" i="28"/>
  <c r="Q26" i="28"/>
  <c r="R26" i="28" s="1"/>
  <c r="Q30" i="28"/>
  <c r="R30" i="28" s="1"/>
  <c r="Q42" i="28"/>
  <c r="Q54" i="28"/>
  <c r="Q66" i="28"/>
  <c r="Q17" i="28"/>
  <c r="R17" i="28" s="1"/>
  <c r="Q21" i="28"/>
  <c r="R21" i="28" s="1"/>
  <c r="Q25" i="28"/>
  <c r="R25" i="28" s="1"/>
  <c r="Q29" i="28"/>
  <c r="R29" i="28" s="1"/>
  <c r="Q33" i="28"/>
  <c r="R33" i="28" s="1"/>
  <c r="Q37" i="28"/>
  <c r="Q41" i="28"/>
  <c r="Q45" i="28"/>
  <c r="Q49" i="28"/>
  <c r="Q53" i="28"/>
  <c r="Q57" i="28"/>
  <c r="Q61" i="28"/>
  <c r="Q65" i="28"/>
  <c r="Q69" i="28"/>
  <c r="Q18" i="28"/>
  <c r="R18" i="28" s="1"/>
  <c r="Q38" i="28"/>
  <c r="Q50" i="28"/>
  <c r="Q62" i="28"/>
  <c r="Q70" i="28"/>
  <c r="S15" i="28"/>
  <c r="T15" i="28" s="1"/>
  <c r="S19" i="28"/>
  <c r="T19" i="28" s="1"/>
  <c r="S23" i="28"/>
  <c r="T23" i="28" s="1"/>
  <c r="S27" i="28"/>
  <c r="T27" i="28" s="1"/>
  <c r="S31" i="28"/>
  <c r="T31" i="28" s="1"/>
  <c r="S35" i="28"/>
  <c r="T35" i="28" s="1"/>
  <c r="S39" i="28"/>
  <c r="S43" i="28"/>
  <c r="S47" i="28"/>
  <c r="S51" i="28"/>
  <c r="S55" i="28"/>
  <c r="S59" i="28"/>
  <c r="S63" i="28"/>
  <c r="S67" i="28"/>
  <c r="S26" i="28"/>
  <c r="T26" i="28" s="1"/>
  <c r="S16" i="28"/>
  <c r="T16" i="28" s="1"/>
  <c r="S20" i="28"/>
  <c r="T20" i="28" s="1"/>
  <c r="S24" i="28"/>
  <c r="T24" i="28" s="1"/>
  <c r="S28" i="28"/>
  <c r="T28" i="28" s="1"/>
  <c r="S32" i="28"/>
  <c r="T32" i="28" s="1"/>
  <c r="S36" i="28"/>
  <c r="T36" i="28" s="1"/>
  <c r="S40" i="28"/>
  <c r="S44" i="28"/>
  <c r="S48" i="28"/>
  <c r="S52" i="28"/>
  <c r="S56" i="28"/>
  <c r="S60" i="28"/>
  <c r="S64" i="28"/>
  <c r="S68" i="28"/>
  <c r="S22" i="28"/>
  <c r="T22" i="28" s="1"/>
  <c r="S34" i="28"/>
  <c r="T34" i="28" s="1"/>
  <c r="S42" i="28"/>
  <c r="S50" i="28"/>
  <c r="S58" i="28"/>
  <c r="S66" i="28"/>
  <c r="S17" i="28"/>
  <c r="T17" i="28" s="1"/>
  <c r="S21" i="28"/>
  <c r="T21" i="28" s="1"/>
  <c r="S25" i="28"/>
  <c r="T25" i="28" s="1"/>
  <c r="S29" i="28"/>
  <c r="T29" i="28" s="1"/>
  <c r="S33" i="28"/>
  <c r="T33" i="28" s="1"/>
  <c r="S37" i="28"/>
  <c r="S41" i="28"/>
  <c r="S45" i="28"/>
  <c r="S49" i="28"/>
  <c r="S53" i="28"/>
  <c r="S57" i="28"/>
  <c r="S61" i="28"/>
  <c r="S65" i="28"/>
  <c r="S69" i="28"/>
  <c r="S18" i="28"/>
  <c r="T18" i="28" s="1"/>
  <c r="S30" i="28"/>
  <c r="T30" i="28" s="1"/>
  <c r="S38" i="28"/>
  <c r="S46" i="28"/>
  <c r="S54" i="28"/>
  <c r="S62" i="28"/>
  <c r="S70" i="28"/>
  <c r="U15" i="28"/>
  <c r="V15" i="28" s="1"/>
  <c r="U19" i="28"/>
  <c r="V19" i="28" s="1"/>
  <c r="U23" i="28"/>
  <c r="V23" i="28" s="1"/>
  <c r="U27" i="28"/>
  <c r="V27" i="28" s="1"/>
  <c r="U31" i="28"/>
  <c r="V31" i="28" s="1"/>
  <c r="U35" i="28"/>
  <c r="V35" i="28" s="1"/>
  <c r="U39" i="28"/>
  <c r="U43" i="28"/>
  <c r="U47" i="28"/>
  <c r="U51" i="28"/>
  <c r="U55" i="28"/>
  <c r="U59" i="28"/>
  <c r="U63" i="28"/>
  <c r="U67" i="28"/>
  <c r="U16" i="28"/>
  <c r="V16" i="28" s="1"/>
  <c r="U20" i="28"/>
  <c r="V20" i="28" s="1"/>
  <c r="U24" i="28"/>
  <c r="V24" i="28" s="1"/>
  <c r="U28" i="28"/>
  <c r="V28" i="28" s="1"/>
  <c r="U32" i="28"/>
  <c r="V32" i="28" s="1"/>
  <c r="U36" i="28"/>
  <c r="V36" i="28" s="1"/>
  <c r="U40" i="28"/>
  <c r="U44" i="28"/>
  <c r="U48" i="28"/>
  <c r="U52" i="28"/>
  <c r="U56" i="28"/>
  <c r="U60" i="28"/>
  <c r="U64" i="28"/>
  <c r="U68" i="28"/>
  <c r="U17" i="28"/>
  <c r="V17" i="28" s="1"/>
  <c r="U21" i="28"/>
  <c r="V21" i="28" s="1"/>
  <c r="U25" i="28"/>
  <c r="V25" i="28" s="1"/>
  <c r="U29" i="28"/>
  <c r="V29" i="28" s="1"/>
  <c r="U33" i="28"/>
  <c r="V33" i="28" s="1"/>
  <c r="U37" i="28"/>
  <c r="U41" i="28"/>
  <c r="U45" i="28"/>
  <c r="U49" i="28"/>
  <c r="U53" i="28"/>
  <c r="U57" i="28"/>
  <c r="U61" i="28"/>
  <c r="U65" i="28"/>
  <c r="U69" i="28"/>
  <c r="U18" i="28"/>
  <c r="V18" i="28" s="1"/>
  <c r="U22" i="28"/>
  <c r="V22" i="28" s="1"/>
  <c r="U26" i="28"/>
  <c r="V26" i="28" s="1"/>
  <c r="U30" i="28"/>
  <c r="V30" i="28" s="1"/>
  <c r="U34" i="28"/>
  <c r="V34" i="28" s="1"/>
  <c r="U38" i="28"/>
  <c r="U42" i="28"/>
  <c r="U46" i="28"/>
  <c r="U50" i="28"/>
  <c r="U54" i="28"/>
  <c r="U58" i="28"/>
  <c r="U62" i="28"/>
  <c r="U66" i="28"/>
  <c r="U70" i="28"/>
  <c r="W15" i="28"/>
  <c r="X15" i="28" s="1"/>
  <c r="W19" i="28"/>
  <c r="X19" i="28" s="1"/>
  <c r="W23" i="28"/>
  <c r="X23" i="28" s="1"/>
  <c r="W27" i="28"/>
  <c r="X27" i="28" s="1"/>
  <c r="W31" i="28"/>
  <c r="X31" i="28" s="1"/>
  <c r="W35" i="28"/>
  <c r="X35" i="28" s="1"/>
  <c r="W39" i="28"/>
  <c r="W43" i="28"/>
  <c r="W47" i="28"/>
  <c r="W51" i="28"/>
  <c r="W55" i="28"/>
  <c r="W59" i="28"/>
  <c r="W63" i="28"/>
  <c r="W67" i="28"/>
  <c r="W26" i="28"/>
  <c r="X26" i="28" s="1"/>
  <c r="W38" i="28"/>
  <c r="W50" i="28"/>
  <c r="W62" i="28"/>
  <c r="W16" i="28"/>
  <c r="X16" i="28" s="1"/>
  <c r="W20" i="28"/>
  <c r="X20" i="28" s="1"/>
  <c r="W24" i="28"/>
  <c r="X24" i="28" s="1"/>
  <c r="W28" i="28"/>
  <c r="X28" i="28" s="1"/>
  <c r="W32" i="28"/>
  <c r="X32" i="28" s="1"/>
  <c r="W36" i="28"/>
  <c r="X36" i="28" s="1"/>
  <c r="W40" i="28"/>
  <c r="W44" i="28"/>
  <c r="W48" i="28"/>
  <c r="W52" i="28"/>
  <c r="W56" i="28"/>
  <c r="W60" i="28"/>
  <c r="W64" i="28"/>
  <c r="W68" i="28"/>
  <c r="W22" i="28"/>
  <c r="X22" i="28" s="1"/>
  <c r="W34" i="28"/>
  <c r="X34" i="28" s="1"/>
  <c r="W46" i="28"/>
  <c r="W58" i="28"/>
  <c r="W70" i="28"/>
  <c r="W17" i="28"/>
  <c r="X17" i="28" s="1"/>
  <c r="W21" i="28"/>
  <c r="X21" i="28" s="1"/>
  <c r="W25" i="28"/>
  <c r="X25" i="28" s="1"/>
  <c r="W29" i="28"/>
  <c r="X29" i="28" s="1"/>
  <c r="W33" i="28"/>
  <c r="X33" i="28" s="1"/>
  <c r="W37" i="28"/>
  <c r="W41" i="28"/>
  <c r="W45" i="28"/>
  <c r="W49" i="28"/>
  <c r="W53" i="28"/>
  <c r="W57" i="28"/>
  <c r="W61" i="28"/>
  <c r="W65" i="28"/>
  <c r="W69" i="28"/>
  <c r="W18" i="28"/>
  <c r="X18" i="28" s="1"/>
  <c r="W30" i="28"/>
  <c r="X30" i="28" s="1"/>
  <c r="W42" i="28"/>
  <c r="W54" i="28"/>
  <c r="W66" i="28"/>
  <c r="Y15" i="28"/>
  <c r="Z15" i="28" s="1"/>
  <c r="Y19" i="28"/>
  <c r="Z19" i="28" s="1"/>
  <c r="Y23" i="28"/>
  <c r="Z23" i="28" s="1"/>
  <c r="Y27" i="28"/>
  <c r="Z27" i="28" s="1"/>
  <c r="Y31" i="28"/>
  <c r="Z31" i="28" s="1"/>
  <c r="Y35" i="28"/>
  <c r="Z35" i="28" s="1"/>
  <c r="Y39" i="28"/>
  <c r="Y43" i="28"/>
  <c r="Y47" i="28"/>
  <c r="Y51" i="28"/>
  <c r="Y55" i="28"/>
  <c r="Y59" i="28"/>
  <c r="Y63" i="28"/>
  <c r="Y67" i="28"/>
  <c r="Y26" i="28"/>
  <c r="Z26" i="28" s="1"/>
  <c r="Y30" i="28"/>
  <c r="Z30" i="28" s="1"/>
  <c r="Y42" i="28"/>
  <c r="Y54" i="28"/>
  <c r="Y66" i="28"/>
  <c r="Y16" i="28"/>
  <c r="Z16" i="28" s="1"/>
  <c r="Y20" i="28"/>
  <c r="Z20" i="28" s="1"/>
  <c r="Y24" i="28"/>
  <c r="Z24" i="28" s="1"/>
  <c r="Y28" i="28"/>
  <c r="Z28" i="28" s="1"/>
  <c r="Y32" i="28"/>
  <c r="Z32" i="28" s="1"/>
  <c r="Y36" i="28"/>
  <c r="Z36" i="28" s="1"/>
  <c r="Y40" i="28"/>
  <c r="Y44" i="28"/>
  <c r="Y48" i="28"/>
  <c r="Y52" i="28"/>
  <c r="Y56" i="28"/>
  <c r="Y60" i="28"/>
  <c r="Y64" i="28"/>
  <c r="Y68" i="28"/>
  <c r="Y22" i="28"/>
  <c r="Z22" i="28" s="1"/>
  <c r="Y34" i="28"/>
  <c r="Z34" i="28" s="1"/>
  <c r="Y46" i="28"/>
  <c r="Y58" i="28"/>
  <c r="Y70" i="28"/>
  <c r="Y17" i="28"/>
  <c r="Z17" i="28" s="1"/>
  <c r="Y21" i="28"/>
  <c r="Z21" i="28" s="1"/>
  <c r="Y25" i="28"/>
  <c r="Z25" i="28" s="1"/>
  <c r="Y29" i="28"/>
  <c r="Z29" i="28" s="1"/>
  <c r="Y33" i="28"/>
  <c r="Z33" i="28" s="1"/>
  <c r="Y37" i="28"/>
  <c r="Y41" i="28"/>
  <c r="Y45" i="28"/>
  <c r="Y49" i="28"/>
  <c r="Y53" i="28"/>
  <c r="Y57" i="28"/>
  <c r="Y61" i="28"/>
  <c r="Y65" i="28"/>
  <c r="Y69" i="28"/>
  <c r="Y18" i="28"/>
  <c r="Z18" i="28" s="1"/>
  <c r="Y38" i="28"/>
  <c r="Y50" i="28"/>
  <c r="Y62" i="28"/>
  <c r="AC8" i="28"/>
  <c r="AA8" i="28"/>
  <c r="E8" i="28"/>
  <c r="J27" i="56"/>
  <c r="K27" i="56"/>
  <c r="J15" i="56"/>
  <c r="K15" i="56"/>
  <c r="J26" i="56"/>
  <c r="K26" i="56"/>
  <c r="G15" i="56"/>
  <c r="H15" i="56"/>
  <c r="N15" i="56"/>
  <c r="N27" i="56"/>
  <c r="H27" i="56"/>
  <c r="G27" i="56"/>
  <c r="F28" i="56"/>
  <c r="L28" i="56" s="1"/>
  <c r="N26" i="56"/>
  <c r="H26" i="56"/>
  <c r="G26" i="56"/>
  <c r="AA74" i="28" l="1"/>
  <c r="AB74" i="28" s="1"/>
  <c r="AA78" i="28"/>
  <c r="AB78" i="28" s="1"/>
  <c r="AA82" i="28"/>
  <c r="AB82" i="28" s="1"/>
  <c r="AA86" i="28"/>
  <c r="AB86" i="28" s="1"/>
  <c r="AA90" i="28"/>
  <c r="AB90" i="28" s="1"/>
  <c r="AA94" i="28"/>
  <c r="AB94" i="28" s="1"/>
  <c r="AA98" i="28"/>
  <c r="AA102" i="28"/>
  <c r="AA106" i="28"/>
  <c r="AA110" i="28"/>
  <c r="AA114" i="28"/>
  <c r="AA118" i="28"/>
  <c r="AA122" i="28"/>
  <c r="AA126" i="28"/>
  <c r="AA130" i="28"/>
  <c r="AA134" i="28"/>
  <c r="AA138" i="28"/>
  <c r="AA142" i="28"/>
  <c r="AA146" i="28"/>
  <c r="AA150" i="28"/>
  <c r="AA154" i="28"/>
  <c r="AA158" i="28"/>
  <c r="AA162" i="28"/>
  <c r="AA76" i="28"/>
  <c r="AB76" i="28" s="1"/>
  <c r="AA112" i="28"/>
  <c r="AA120" i="28"/>
  <c r="AA128" i="28"/>
  <c r="AA136" i="28"/>
  <c r="AA144" i="28"/>
  <c r="AA152" i="28"/>
  <c r="AA160" i="28"/>
  <c r="AA81" i="28"/>
  <c r="AB81" i="28" s="1"/>
  <c r="AA93" i="28"/>
  <c r="AB93" i="28" s="1"/>
  <c r="AA105" i="28"/>
  <c r="AA113" i="28"/>
  <c r="AA121" i="28"/>
  <c r="AA129" i="28"/>
  <c r="AA137" i="28"/>
  <c r="AA145" i="28"/>
  <c r="AA153" i="28"/>
  <c r="AA161" i="28"/>
  <c r="AA75" i="28"/>
  <c r="AB75" i="28" s="1"/>
  <c r="AA79" i="28"/>
  <c r="AB79" i="28" s="1"/>
  <c r="AA83" i="28"/>
  <c r="AB83" i="28" s="1"/>
  <c r="AA87" i="28"/>
  <c r="AB87" i="28" s="1"/>
  <c r="AA91" i="28"/>
  <c r="AB91" i="28" s="1"/>
  <c r="AA95" i="28"/>
  <c r="AB95" i="28" s="1"/>
  <c r="AA99" i="28"/>
  <c r="AA103" i="28"/>
  <c r="AA107" i="28"/>
  <c r="AA111" i="28"/>
  <c r="AA115" i="28"/>
  <c r="AA119" i="28"/>
  <c r="AA123" i="28"/>
  <c r="AA127" i="28"/>
  <c r="AA131" i="28"/>
  <c r="AA135" i="28"/>
  <c r="AA139" i="28"/>
  <c r="AA143" i="28"/>
  <c r="AA147" i="28"/>
  <c r="AA151" i="28"/>
  <c r="AA155" i="28"/>
  <c r="AA159" i="28"/>
  <c r="AA80" i="28"/>
  <c r="AB80" i="28" s="1"/>
  <c r="AA84" i="28"/>
  <c r="AB84" i="28" s="1"/>
  <c r="AA88" i="28"/>
  <c r="AB88" i="28" s="1"/>
  <c r="AA92" i="28"/>
  <c r="AB92" i="28" s="1"/>
  <c r="AA96" i="28"/>
  <c r="AB96" i="28" s="1"/>
  <c r="AA100" i="28"/>
  <c r="AA104" i="28"/>
  <c r="AA108" i="28"/>
  <c r="AA116" i="28"/>
  <c r="AA124" i="28"/>
  <c r="AA132" i="28"/>
  <c r="AA140" i="28"/>
  <c r="AA148" i="28"/>
  <c r="AA156" i="28"/>
  <c r="AA77" i="28"/>
  <c r="AB77" i="28" s="1"/>
  <c r="AA85" i="28"/>
  <c r="AB85" i="28" s="1"/>
  <c r="AA89" i="28"/>
  <c r="AB89" i="28" s="1"/>
  <c r="AA97" i="28"/>
  <c r="AB97" i="28" s="1"/>
  <c r="AA101" i="28"/>
  <c r="AA109" i="28"/>
  <c r="AA117" i="28"/>
  <c r="AA125" i="28"/>
  <c r="AA133" i="28"/>
  <c r="AA141" i="28"/>
  <c r="AA149" i="28"/>
  <c r="AA157" i="28"/>
  <c r="AC74" i="28"/>
  <c r="AD74" i="28" s="1"/>
  <c r="AC78" i="28"/>
  <c r="AD78" i="28" s="1"/>
  <c r="AC82" i="28"/>
  <c r="AD82" i="28" s="1"/>
  <c r="AC86" i="28"/>
  <c r="AD86" i="28" s="1"/>
  <c r="AC90" i="28"/>
  <c r="AD90" i="28" s="1"/>
  <c r="AC94" i="28"/>
  <c r="AD94" i="28" s="1"/>
  <c r="AC98" i="28"/>
  <c r="AC102" i="28"/>
  <c r="AC106" i="28"/>
  <c r="AC110" i="28"/>
  <c r="AC114" i="28"/>
  <c r="AC118" i="28"/>
  <c r="AC122" i="28"/>
  <c r="AC126" i="28"/>
  <c r="AC130" i="28"/>
  <c r="AC134" i="28"/>
  <c r="AC138" i="28"/>
  <c r="AC142" i="28"/>
  <c r="AC146" i="28"/>
  <c r="AC150" i="28"/>
  <c r="AC154" i="28"/>
  <c r="AC158" i="28"/>
  <c r="AC162" i="28"/>
  <c r="AC85" i="28"/>
  <c r="AD85" i="28" s="1"/>
  <c r="AC75" i="28"/>
  <c r="AD75" i="28" s="1"/>
  <c r="AC79" i="28"/>
  <c r="AD79" i="28" s="1"/>
  <c r="AC83" i="28"/>
  <c r="AD83" i="28" s="1"/>
  <c r="AC87" i="28"/>
  <c r="AD87" i="28" s="1"/>
  <c r="AC91" i="28"/>
  <c r="AD91" i="28" s="1"/>
  <c r="AC95" i="28"/>
  <c r="AD95" i="28" s="1"/>
  <c r="AC99" i="28"/>
  <c r="AC103" i="28"/>
  <c r="AC107" i="28"/>
  <c r="AC111" i="28"/>
  <c r="AC115" i="28"/>
  <c r="AC119" i="28"/>
  <c r="AC123" i="28"/>
  <c r="AC127" i="28"/>
  <c r="AC131" i="28"/>
  <c r="AC135" i="28"/>
  <c r="AC139" i="28"/>
  <c r="AC143" i="28"/>
  <c r="AC147" i="28"/>
  <c r="AC151" i="28"/>
  <c r="AC155" i="28"/>
  <c r="AC159" i="28"/>
  <c r="AC81" i="28"/>
  <c r="AD81" i="28" s="1"/>
  <c r="AC93" i="28"/>
  <c r="AD93" i="28" s="1"/>
  <c r="AC101" i="28"/>
  <c r="AC109" i="28"/>
  <c r="AC117" i="28"/>
  <c r="AC125" i="28"/>
  <c r="AC133" i="28"/>
  <c r="AC141" i="28"/>
  <c r="AC149" i="28"/>
  <c r="AC157" i="28"/>
  <c r="AC76" i="28"/>
  <c r="AD76" i="28" s="1"/>
  <c r="AC80" i="28"/>
  <c r="AD80" i="28" s="1"/>
  <c r="AC84" i="28"/>
  <c r="AD84" i="28" s="1"/>
  <c r="AC88" i="28"/>
  <c r="AD88" i="28" s="1"/>
  <c r="AC92" i="28"/>
  <c r="AD92" i="28" s="1"/>
  <c r="AC96" i="28"/>
  <c r="AD96" i="28" s="1"/>
  <c r="AC100" i="28"/>
  <c r="AC104" i="28"/>
  <c r="AC108" i="28"/>
  <c r="AC112" i="28"/>
  <c r="AC116" i="28"/>
  <c r="AC120" i="28"/>
  <c r="AC124" i="28"/>
  <c r="AC128" i="28"/>
  <c r="AC132" i="28"/>
  <c r="AC136" i="28"/>
  <c r="AC140" i="28"/>
  <c r="AC144" i="28"/>
  <c r="AC148" i="28"/>
  <c r="AC152" i="28"/>
  <c r="AC156" i="28"/>
  <c r="AC160" i="28"/>
  <c r="AC77" i="28"/>
  <c r="AD77" i="28" s="1"/>
  <c r="AC89" i="28"/>
  <c r="AD89" i="28" s="1"/>
  <c r="AC97" i="28"/>
  <c r="AD97" i="28" s="1"/>
  <c r="AC105" i="28"/>
  <c r="AC113" i="28"/>
  <c r="AC121" i="28"/>
  <c r="AC129" i="28"/>
  <c r="AC137" i="28"/>
  <c r="AC145" i="28"/>
  <c r="AC153" i="28"/>
  <c r="AC161" i="28"/>
  <c r="AE74" i="28"/>
  <c r="AF74" i="28" s="1"/>
  <c r="AE78" i="28"/>
  <c r="AF78" i="28" s="1"/>
  <c r="AE82" i="28"/>
  <c r="AF82" i="28" s="1"/>
  <c r="AE86" i="28"/>
  <c r="AF86" i="28" s="1"/>
  <c r="AE90" i="28"/>
  <c r="AF90" i="28" s="1"/>
  <c r="AE94" i="28"/>
  <c r="AF94" i="28" s="1"/>
  <c r="AE98" i="28"/>
  <c r="AE102" i="28"/>
  <c r="AE106" i="28"/>
  <c r="AE110" i="28"/>
  <c r="AE114" i="28"/>
  <c r="AE118" i="28"/>
  <c r="AE122" i="28"/>
  <c r="AE126" i="28"/>
  <c r="AE130" i="28"/>
  <c r="AE134" i="28"/>
  <c r="AE138" i="28"/>
  <c r="AE142" i="28"/>
  <c r="AE146" i="28"/>
  <c r="AE150" i="28"/>
  <c r="AE154" i="28"/>
  <c r="AE158" i="28"/>
  <c r="AE162" i="28"/>
  <c r="AE75" i="28"/>
  <c r="AF75" i="28" s="1"/>
  <c r="AE79" i="28"/>
  <c r="AF79" i="28" s="1"/>
  <c r="AE83" i="28"/>
  <c r="AF83" i="28" s="1"/>
  <c r="AE87" i="28"/>
  <c r="AF87" i="28" s="1"/>
  <c r="AE91" i="28"/>
  <c r="AF91" i="28" s="1"/>
  <c r="AE95" i="28"/>
  <c r="AF95" i="28" s="1"/>
  <c r="AE99" i="28"/>
  <c r="AE103" i="28"/>
  <c r="AE107" i="28"/>
  <c r="AE111" i="28"/>
  <c r="AE115" i="28"/>
  <c r="AE119" i="28"/>
  <c r="AE123" i="28"/>
  <c r="AE127" i="28"/>
  <c r="AE131" i="28"/>
  <c r="AE135" i="28"/>
  <c r="AE139" i="28"/>
  <c r="AE143" i="28"/>
  <c r="AE147" i="28"/>
  <c r="AE151" i="28"/>
  <c r="AE155" i="28"/>
  <c r="AE159" i="28"/>
  <c r="AE76" i="28"/>
  <c r="AF76" i="28" s="1"/>
  <c r="AE80" i="28"/>
  <c r="AF80" i="28" s="1"/>
  <c r="AE84" i="28"/>
  <c r="AF84" i="28" s="1"/>
  <c r="AE88" i="28"/>
  <c r="AF88" i="28" s="1"/>
  <c r="AE92" i="28"/>
  <c r="AF92" i="28" s="1"/>
  <c r="AE96" i="28"/>
  <c r="AF96" i="28" s="1"/>
  <c r="AE100" i="28"/>
  <c r="AE104" i="28"/>
  <c r="AE108" i="28"/>
  <c r="AE112" i="28"/>
  <c r="AE116" i="28"/>
  <c r="AE120" i="28"/>
  <c r="AE124" i="28"/>
  <c r="AE128" i="28"/>
  <c r="AE132" i="28"/>
  <c r="AE136" i="28"/>
  <c r="AE140" i="28"/>
  <c r="AE144" i="28"/>
  <c r="AE148" i="28"/>
  <c r="AE152" i="28"/>
  <c r="AE156" i="28"/>
  <c r="AE160" i="28"/>
  <c r="AE77" i="28"/>
  <c r="AF77" i="28" s="1"/>
  <c r="AE81" i="28"/>
  <c r="AF81" i="28" s="1"/>
  <c r="AE85" i="28"/>
  <c r="AF85" i="28" s="1"/>
  <c r="AE89" i="28"/>
  <c r="AF89" i="28" s="1"/>
  <c r="AE93" i="28"/>
  <c r="AF93" i="28" s="1"/>
  <c r="AE97" i="28"/>
  <c r="AF97" i="28" s="1"/>
  <c r="AE101" i="28"/>
  <c r="AE105" i="28"/>
  <c r="AE109" i="28"/>
  <c r="AE113" i="28"/>
  <c r="AE117" i="28"/>
  <c r="AE121" i="28"/>
  <c r="AE125" i="28"/>
  <c r="AE129" i="28"/>
  <c r="AE133" i="28"/>
  <c r="AE137" i="28"/>
  <c r="AE141" i="28"/>
  <c r="AE145" i="28"/>
  <c r="AE149" i="28"/>
  <c r="AE153" i="28"/>
  <c r="AE157" i="28"/>
  <c r="AE161" i="28"/>
  <c r="AG74" i="28"/>
  <c r="AH74" i="28" s="1"/>
  <c r="AG78" i="28"/>
  <c r="AH78" i="28" s="1"/>
  <c r="AG82" i="28"/>
  <c r="AH82" i="28" s="1"/>
  <c r="AG86" i="28"/>
  <c r="AH86" i="28" s="1"/>
  <c r="AG90" i="28"/>
  <c r="AH90" i="28" s="1"/>
  <c r="AG94" i="28"/>
  <c r="AH94" i="28" s="1"/>
  <c r="AG98" i="28"/>
  <c r="AG102" i="28"/>
  <c r="AG106" i="28"/>
  <c r="AG110" i="28"/>
  <c r="AG114" i="28"/>
  <c r="AG118" i="28"/>
  <c r="AG122" i="28"/>
  <c r="AG126" i="28"/>
  <c r="AG130" i="28"/>
  <c r="AG134" i="28"/>
  <c r="AG138" i="28"/>
  <c r="AG142" i="28"/>
  <c r="AG146" i="28"/>
  <c r="AG150" i="28"/>
  <c r="AG154" i="28"/>
  <c r="AG158" i="28"/>
  <c r="AG162" i="28"/>
  <c r="AG81" i="28"/>
  <c r="AH81" i="28" s="1"/>
  <c r="AG75" i="28"/>
  <c r="AH75" i="28" s="1"/>
  <c r="AG79" i="28"/>
  <c r="AH79" i="28" s="1"/>
  <c r="AG83" i="28"/>
  <c r="AH83" i="28" s="1"/>
  <c r="AG87" i="28"/>
  <c r="AH87" i="28" s="1"/>
  <c r="AG91" i="28"/>
  <c r="AH91" i="28" s="1"/>
  <c r="AG95" i="28"/>
  <c r="AH95" i="28" s="1"/>
  <c r="AG99" i="28"/>
  <c r="AG103" i="28"/>
  <c r="AG107" i="28"/>
  <c r="AG111" i="28"/>
  <c r="AG115" i="28"/>
  <c r="AG119" i="28"/>
  <c r="AG123" i="28"/>
  <c r="AG127" i="28"/>
  <c r="AG131" i="28"/>
  <c r="AG135" i="28"/>
  <c r="AG139" i="28"/>
  <c r="AG143" i="28"/>
  <c r="AG147" i="28"/>
  <c r="AG151" i="28"/>
  <c r="AG155" i="28"/>
  <c r="AG159" i="28"/>
  <c r="AG85" i="28"/>
  <c r="AH85" i="28" s="1"/>
  <c r="AG76" i="28"/>
  <c r="AH76" i="28" s="1"/>
  <c r="AG80" i="28"/>
  <c r="AH80" i="28" s="1"/>
  <c r="AG84" i="28"/>
  <c r="AH84" i="28" s="1"/>
  <c r="AG88" i="28"/>
  <c r="AH88" i="28" s="1"/>
  <c r="AG92" i="28"/>
  <c r="AH92" i="28" s="1"/>
  <c r="AG96" i="28"/>
  <c r="AH96" i="28" s="1"/>
  <c r="AG100" i="28"/>
  <c r="AG104" i="28"/>
  <c r="AG108" i="28"/>
  <c r="AG112" i="28"/>
  <c r="AG116" i="28"/>
  <c r="AG120" i="28"/>
  <c r="AG124" i="28"/>
  <c r="AG128" i="28"/>
  <c r="AG132" i="28"/>
  <c r="AG136" i="28"/>
  <c r="AG140" i="28"/>
  <c r="AG144" i="28"/>
  <c r="AG148" i="28"/>
  <c r="AG152" i="28"/>
  <c r="AG156" i="28"/>
  <c r="AG160" i="28"/>
  <c r="AG77" i="28"/>
  <c r="AH77" i="28" s="1"/>
  <c r="AG89" i="28"/>
  <c r="AH89" i="28" s="1"/>
  <c r="AG93" i="28"/>
  <c r="AH93" i="28" s="1"/>
  <c r="AG97" i="28"/>
  <c r="AH97" i="28" s="1"/>
  <c r="AG101" i="28"/>
  <c r="AG105" i="28"/>
  <c r="AG109" i="28"/>
  <c r="AG113" i="28"/>
  <c r="AG117" i="28"/>
  <c r="AG121" i="28"/>
  <c r="AG125" i="28"/>
  <c r="AG129" i="28"/>
  <c r="AG133" i="28"/>
  <c r="AG137" i="28"/>
  <c r="AG141" i="28"/>
  <c r="AG145" i="28"/>
  <c r="AG149" i="28"/>
  <c r="AG153" i="28"/>
  <c r="AG157" i="28"/>
  <c r="AG161" i="28"/>
  <c r="AI74" i="28"/>
  <c r="AJ74" i="28" s="1"/>
  <c r="AI78" i="28"/>
  <c r="AJ78" i="28" s="1"/>
  <c r="AI82" i="28"/>
  <c r="AJ82" i="28" s="1"/>
  <c r="AI86" i="28"/>
  <c r="AJ86" i="28" s="1"/>
  <c r="AI90" i="28"/>
  <c r="AJ90" i="28" s="1"/>
  <c r="AI94" i="28"/>
  <c r="AJ94" i="28" s="1"/>
  <c r="AI98" i="28"/>
  <c r="AI102" i="28"/>
  <c r="AI106" i="28"/>
  <c r="AI110" i="28"/>
  <c r="AI114" i="28"/>
  <c r="AI118" i="28"/>
  <c r="AI122" i="28"/>
  <c r="AI126" i="28"/>
  <c r="AI130" i="28"/>
  <c r="AI134" i="28"/>
  <c r="AI138" i="28"/>
  <c r="AI142" i="28"/>
  <c r="AI146" i="28"/>
  <c r="AI150" i="28"/>
  <c r="AI154" i="28"/>
  <c r="AI158" i="28"/>
  <c r="AI162" i="28"/>
  <c r="AI75" i="28"/>
  <c r="AJ75" i="28" s="1"/>
  <c r="AI79" i="28"/>
  <c r="AJ79" i="28" s="1"/>
  <c r="AI83" i="28"/>
  <c r="AJ83" i="28" s="1"/>
  <c r="AI87" i="28"/>
  <c r="AJ87" i="28" s="1"/>
  <c r="AI91" i="28"/>
  <c r="AJ91" i="28" s="1"/>
  <c r="AI95" i="28"/>
  <c r="AJ95" i="28" s="1"/>
  <c r="AI99" i="28"/>
  <c r="AI103" i="28"/>
  <c r="AI107" i="28"/>
  <c r="AI111" i="28"/>
  <c r="AI115" i="28"/>
  <c r="AI119" i="28"/>
  <c r="AI123" i="28"/>
  <c r="AI127" i="28"/>
  <c r="AI131" i="28"/>
  <c r="AI135" i="28"/>
  <c r="AI139" i="28"/>
  <c r="AI143" i="28"/>
  <c r="AI147" i="28"/>
  <c r="AI151" i="28"/>
  <c r="AI155" i="28"/>
  <c r="AI159" i="28"/>
  <c r="AI76" i="28"/>
  <c r="AJ76" i="28" s="1"/>
  <c r="AI80" i="28"/>
  <c r="AJ80" i="28" s="1"/>
  <c r="AI84" i="28"/>
  <c r="AJ84" i="28" s="1"/>
  <c r="AI88" i="28"/>
  <c r="AJ88" i="28" s="1"/>
  <c r="AI92" i="28"/>
  <c r="AJ92" i="28" s="1"/>
  <c r="AI96" i="28"/>
  <c r="AJ96" i="28" s="1"/>
  <c r="AI100" i="28"/>
  <c r="AI104" i="28"/>
  <c r="AI108" i="28"/>
  <c r="AI112" i="28"/>
  <c r="AI116" i="28"/>
  <c r="AI120" i="28"/>
  <c r="AI124" i="28"/>
  <c r="AI128" i="28"/>
  <c r="AI132" i="28"/>
  <c r="AI136" i="28"/>
  <c r="AI140" i="28"/>
  <c r="AI144" i="28"/>
  <c r="AI148" i="28"/>
  <c r="AI152" i="28"/>
  <c r="AI156" i="28"/>
  <c r="AI160" i="28"/>
  <c r="AI77" i="28"/>
  <c r="AJ77" i="28" s="1"/>
  <c r="AI81" i="28"/>
  <c r="AJ81" i="28" s="1"/>
  <c r="AI85" i="28"/>
  <c r="AJ85" i="28" s="1"/>
  <c r="AI89" i="28"/>
  <c r="AJ89" i="28" s="1"/>
  <c r="AI93" i="28"/>
  <c r="AJ93" i="28" s="1"/>
  <c r="AI97" i="28"/>
  <c r="AJ97" i="28" s="1"/>
  <c r="AI101" i="28"/>
  <c r="AI105" i="28"/>
  <c r="AI109" i="28"/>
  <c r="AI113" i="28"/>
  <c r="AI117" i="28"/>
  <c r="AI121" i="28"/>
  <c r="AI125" i="28"/>
  <c r="AI129" i="28"/>
  <c r="AI133" i="28"/>
  <c r="AI137" i="28"/>
  <c r="AI141" i="28"/>
  <c r="AI145" i="28"/>
  <c r="AI149" i="28"/>
  <c r="AI153" i="28"/>
  <c r="AI157" i="28"/>
  <c r="AI161" i="28"/>
  <c r="AG73" i="28"/>
  <c r="AH73" i="28" s="1"/>
  <c r="AI73" i="28"/>
  <c r="AE73" i="28"/>
  <c r="AF73" i="28" s="1"/>
  <c r="E15" i="28"/>
  <c r="F15" i="28" s="1"/>
  <c r="E19" i="28"/>
  <c r="F19" i="28" s="1"/>
  <c r="E23" i="28"/>
  <c r="F23" i="28" s="1"/>
  <c r="E27" i="28"/>
  <c r="F27" i="28" s="1"/>
  <c r="E31" i="28"/>
  <c r="F31" i="28" s="1"/>
  <c r="E35" i="28"/>
  <c r="F35" i="28" s="1"/>
  <c r="E39" i="28"/>
  <c r="E43" i="28"/>
  <c r="E47" i="28"/>
  <c r="E51" i="28"/>
  <c r="E55" i="28"/>
  <c r="E59" i="28"/>
  <c r="E63" i="28"/>
  <c r="E67" i="28"/>
  <c r="E16" i="28"/>
  <c r="F16" i="28" s="1"/>
  <c r="E20" i="28"/>
  <c r="F20" i="28" s="1"/>
  <c r="E24" i="28"/>
  <c r="F24" i="28" s="1"/>
  <c r="E28" i="28"/>
  <c r="F28" i="28" s="1"/>
  <c r="E32" i="28"/>
  <c r="F32" i="28" s="1"/>
  <c r="E36" i="28"/>
  <c r="F36" i="28" s="1"/>
  <c r="E40" i="28"/>
  <c r="E44" i="28"/>
  <c r="E48" i="28"/>
  <c r="E52" i="28"/>
  <c r="E56" i="28"/>
  <c r="E60" i="28"/>
  <c r="E64" i="28"/>
  <c r="E68" i="28"/>
  <c r="E17" i="28"/>
  <c r="F17" i="28" s="1"/>
  <c r="E21" i="28"/>
  <c r="F21" i="28" s="1"/>
  <c r="E25" i="28"/>
  <c r="F25" i="28" s="1"/>
  <c r="E29" i="28"/>
  <c r="F29" i="28" s="1"/>
  <c r="E33" i="28"/>
  <c r="F33" i="28" s="1"/>
  <c r="E37" i="28"/>
  <c r="E41" i="28"/>
  <c r="E45" i="28"/>
  <c r="E49" i="28"/>
  <c r="E53" i="28"/>
  <c r="E57" i="28"/>
  <c r="E61" i="28"/>
  <c r="E65" i="28"/>
  <c r="E69" i="28"/>
  <c r="E18" i="28"/>
  <c r="F18" i="28" s="1"/>
  <c r="E22" i="28"/>
  <c r="F22" i="28" s="1"/>
  <c r="E26" i="28"/>
  <c r="F26" i="28" s="1"/>
  <c r="E30" i="28"/>
  <c r="F30" i="28" s="1"/>
  <c r="E34" i="28"/>
  <c r="F34" i="28" s="1"/>
  <c r="E38" i="28"/>
  <c r="E42" i="28"/>
  <c r="E46" i="28"/>
  <c r="E50" i="28"/>
  <c r="E54" i="28"/>
  <c r="E58" i="28"/>
  <c r="E62" i="28"/>
  <c r="E66" i="28"/>
  <c r="E70" i="28"/>
  <c r="AA15" i="28"/>
  <c r="AB15" i="28" s="1"/>
  <c r="AA19" i="28"/>
  <c r="AB19" i="28" s="1"/>
  <c r="AA23" i="28"/>
  <c r="AB23" i="28" s="1"/>
  <c r="AA27" i="28"/>
  <c r="AB27" i="28" s="1"/>
  <c r="AA31" i="28"/>
  <c r="AB31" i="28" s="1"/>
  <c r="AA35" i="28"/>
  <c r="AB35" i="28" s="1"/>
  <c r="AA39" i="28"/>
  <c r="AA43" i="28"/>
  <c r="AA47" i="28"/>
  <c r="AA51" i="28"/>
  <c r="AA55" i="28"/>
  <c r="AA59" i="28"/>
  <c r="AA63" i="28"/>
  <c r="AA67" i="28"/>
  <c r="AA16" i="28"/>
  <c r="AB16" i="28" s="1"/>
  <c r="AA20" i="28"/>
  <c r="AB20" i="28" s="1"/>
  <c r="AA24" i="28"/>
  <c r="AB24" i="28" s="1"/>
  <c r="AA28" i="28"/>
  <c r="AB28" i="28" s="1"/>
  <c r="AA32" i="28"/>
  <c r="AB32" i="28" s="1"/>
  <c r="AA36" i="28"/>
  <c r="AB36" i="28" s="1"/>
  <c r="AA40" i="28"/>
  <c r="AA44" i="28"/>
  <c r="AA48" i="28"/>
  <c r="AA52" i="28"/>
  <c r="AA56" i="28"/>
  <c r="AA60" i="28"/>
  <c r="AA64" i="28"/>
  <c r="AA68" i="28"/>
  <c r="AA17" i="28"/>
  <c r="AB17" i="28" s="1"/>
  <c r="AA21" i="28"/>
  <c r="AB21" i="28" s="1"/>
  <c r="AA25" i="28"/>
  <c r="AB25" i="28" s="1"/>
  <c r="AA29" i="28"/>
  <c r="AB29" i="28" s="1"/>
  <c r="AA33" i="28"/>
  <c r="AB33" i="28" s="1"/>
  <c r="AA37" i="28"/>
  <c r="AA41" i="28"/>
  <c r="AA45" i="28"/>
  <c r="AA49" i="28"/>
  <c r="AA53" i="28"/>
  <c r="AA57" i="28"/>
  <c r="AA61" i="28"/>
  <c r="AA65" i="28"/>
  <c r="AA69" i="28"/>
  <c r="AA18" i="28"/>
  <c r="AB18" i="28" s="1"/>
  <c r="AA22" i="28"/>
  <c r="AB22" i="28" s="1"/>
  <c r="AA26" i="28"/>
  <c r="AB26" i="28" s="1"/>
  <c r="AA30" i="28"/>
  <c r="AB30" i="28" s="1"/>
  <c r="AA34" i="28"/>
  <c r="AB34" i="28" s="1"/>
  <c r="AA38" i="28"/>
  <c r="AA42" i="28"/>
  <c r="AA46" i="28"/>
  <c r="AA50" i="28"/>
  <c r="AA54" i="28"/>
  <c r="AA58" i="28"/>
  <c r="AA62" i="28"/>
  <c r="AA66" i="28"/>
  <c r="AA70" i="28"/>
  <c r="AC15" i="28"/>
  <c r="AD15" i="28" s="1"/>
  <c r="AC19" i="28"/>
  <c r="AD19" i="28" s="1"/>
  <c r="AC23" i="28"/>
  <c r="AD23" i="28" s="1"/>
  <c r="AC27" i="28"/>
  <c r="AD27" i="28" s="1"/>
  <c r="AC31" i="28"/>
  <c r="AD31" i="28" s="1"/>
  <c r="AC35" i="28"/>
  <c r="AD35" i="28" s="1"/>
  <c r="AC39" i="28"/>
  <c r="AC43" i="28"/>
  <c r="AC47" i="28"/>
  <c r="AC51" i="28"/>
  <c r="AC55" i="28"/>
  <c r="AC59" i="28"/>
  <c r="AC63" i="28"/>
  <c r="AC67" i="28"/>
  <c r="AC16" i="28"/>
  <c r="AD16" i="28" s="1"/>
  <c r="AC20" i="28"/>
  <c r="AD20" i="28" s="1"/>
  <c r="AC24" i="28"/>
  <c r="AD24" i="28" s="1"/>
  <c r="AC28" i="28"/>
  <c r="AD28" i="28" s="1"/>
  <c r="AC32" i="28"/>
  <c r="AD32" i="28" s="1"/>
  <c r="AC36" i="28"/>
  <c r="AD36" i="28" s="1"/>
  <c r="AC40" i="28"/>
  <c r="AC44" i="28"/>
  <c r="AC48" i="28"/>
  <c r="AC52" i="28"/>
  <c r="AC56" i="28"/>
  <c r="AC60" i="28"/>
  <c r="AC64" i="28"/>
  <c r="AC68" i="28"/>
  <c r="AC22" i="28"/>
  <c r="AD22" i="28" s="1"/>
  <c r="AC62" i="28"/>
  <c r="AC17" i="28"/>
  <c r="AD17" i="28" s="1"/>
  <c r="AC21" i="28"/>
  <c r="AD21" i="28" s="1"/>
  <c r="AC25" i="28"/>
  <c r="AD25" i="28" s="1"/>
  <c r="AC29" i="28"/>
  <c r="AD29" i="28" s="1"/>
  <c r="AC33" i="28"/>
  <c r="AD33" i="28" s="1"/>
  <c r="AC37" i="28"/>
  <c r="AC41" i="28"/>
  <c r="AC45" i="28"/>
  <c r="AC49" i="28"/>
  <c r="AC53" i="28"/>
  <c r="AC57" i="28"/>
  <c r="AC61" i="28"/>
  <c r="AC65" i="28"/>
  <c r="AC69" i="28"/>
  <c r="AC18" i="28"/>
  <c r="AD18" i="28" s="1"/>
  <c r="AC26" i="28"/>
  <c r="AD26" i="28" s="1"/>
  <c r="AC30" i="28"/>
  <c r="AD30" i="28" s="1"/>
  <c r="AC34" i="28"/>
  <c r="AD34" i="28" s="1"/>
  <c r="AC38" i="28"/>
  <c r="AC42" i="28"/>
  <c r="AC46" i="28"/>
  <c r="AC50" i="28"/>
  <c r="AC54" i="28"/>
  <c r="AC58" i="28"/>
  <c r="AC66" i="28"/>
  <c r="AC70" i="28"/>
  <c r="AE15" i="28"/>
  <c r="AF15" i="28" s="1"/>
  <c r="AE19" i="28"/>
  <c r="AF19" i="28" s="1"/>
  <c r="AE23" i="28"/>
  <c r="AF23" i="28" s="1"/>
  <c r="AE27" i="28"/>
  <c r="AF27" i="28" s="1"/>
  <c r="AE31" i="28"/>
  <c r="AF31" i="28" s="1"/>
  <c r="AE35" i="28"/>
  <c r="AF35" i="28" s="1"/>
  <c r="AE39" i="28"/>
  <c r="AE43" i="28"/>
  <c r="AE47" i="28"/>
  <c r="AE51" i="28"/>
  <c r="AE55" i="28"/>
  <c r="AE59" i="28"/>
  <c r="AE63" i="28"/>
  <c r="AE67" i="28"/>
  <c r="AE22" i="28"/>
  <c r="AF22" i="28" s="1"/>
  <c r="AE16" i="28"/>
  <c r="AF16" i="28" s="1"/>
  <c r="AE20" i="28"/>
  <c r="AF20" i="28" s="1"/>
  <c r="AE24" i="28"/>
  <c r="AF24" i="28" s="1"/>
  <c r="AE28" i="28"/>
  <c r="AF28" i="28" s="1"/>
  <c r="AE32" i="28"/>
  <c r="AF32" i="28" s="1"/>
  <c r="AE36" i="28"/>
  <c r="AF36" i="28" s="1"/>
  <c r="AE40" i="28"/>
  <c r="AE44" i="28"/>
  <c r="AE48" i="28"/>
  <c r="AE52" i="28"/>
  <c r="AE56" i="28"/>
  <c r="AE60" i="28"/>
  <c r="AE64" i="28"/>
  <c r="AE68" i="28"/>
  <c r="AE26" i="28"/>
  <c r="AF26" i="28" s="1"/>
  <c r="AE17" i="28"/>
  <c r="AF17" i="28" s="1"/>
  <c r="AE21" i="28"/>
  <c r="AF21" i="28" s="1"/>
  <c r="AE25" i="28"/>
  <c r="AF25" i="28" s="1"/>
  <c r="AE29" i="28"/>
  <c r="AF29" i="28" s="1"/>
  <c r="AE33" i="28"/>
  <c r="AF33" i="28" s="1"/>
  <c r="AE37" i="28"/>
  <c r="AE41" i="28"/>
  <c r="AE45" i="28"/>
  <c r="AE49" i="28"/>
  <c r="AE53" i="28"/>
  <c r="AE57" i="28"/>
  <c r="AE61" i="28"/>
  <c r="AE65" i="28"/>
  <c r="AE69" i="28"/>
  <c r="AE18" i="28"/>
  <c r="AF18" i="28" s="1"/>
  <c r="AE30" i="28"/>
  <c r="AF30" i="28" s="1"/>
  <c r="AE34" i="28"/>
  <c r="AF34" i="28" s="1"/>
  <c r="AE38" i="28"/>
  <c r="AE42" i="28"/>
  <c r="AE46" i="28"/>
  <c r="AE50" i="28"/>
  <c r="AE54" i="28"/>
  <c r="AE58" i="28"/>
  <c r="AE62" i="28"/>
  <c r="AE66" i="28"/>
  <c r="AE70" i="28"/>
  <c r="AG15" i="28"/>
  <c r="AH15" i="28" s="1"/>
  <c r="AG19" i="28"/>
  <c r="AH19" i="28" s="1"/>
  <c r="AG23" i="28"/>
  <c r="AH23" i="28" s="1"/>
  <c r="AG27" i="28"/>
  <c r="AH27" i="28" s="1"/>
  <c r="AG31" i="28"/>
  <c r="AH31" i="28" s="1"/>
  <c r="AG35" i="28"/>
  <c r="AH35" i="28" s="1"/>
  <c r="AG39" i="28"/>
  <c r="AG43" i="28"/>
  <c r="AG47" i="28"/>
  <c r="AG51" i="28"/>
  <c r="AG55" i="28"/>
  <c r="AG59" i="28"/>
  <c r="AG63" i="28"/>
  <c r="AG67" i="28"/>
  <c r="AG22" i="28"/>
  <c r="AH22" i="28" s="1"/>
  <c r="AG34" i="28"/>
  <c r="AH34" i="28" s="1"/>
  <c r="AG46" i="28"/>
  <c r="AG62" i="28"/>
  <c r="AG16" i="28"/>
  <c r="AH16" i="28" s="1"/>
  <c r="AG20" i="28"/>
  <c r="AH20" i="28" s="1"/>
  <c r="AG24" i="28"/>
  <c r="AH24" i="28" s="1"/>
  <c r="AG28" i="28"/>
  <c r="AH28" i="28" s="1"/>
  <c r="AG32" i="28"/>
  <c r="AH32" i="28" s="1"/>
  <c r="AG36" i="28"/>
  <c r="AH36" i="28" s="1"/>
  <c r="AG40" i="28"/>
  <c r="AG44" i="28"/>
  <c r="AG48" i="28"/>
  <c r="AG52" i="28"/>
  <c r="AG56" i="28"/>
  <c r="AG60" i="28"/>
  <c r="AG64" i="28"/>
  <c r="AG68" i="28"/>
  <c r="AG26" i="28"/>
  <c r="AH26" i="28" s="1"/>
  <c r="AG30" i="28"/>
  <c r="AH30" i="28" s="1"/>
  <c r="AG42" i="28"/>
  <c r="AG54" i="28"/>
  <c r="AG66" i="28"/>
  <c r="AG17" i="28"/>
  <c r="AH17" i="28" s="1"/>
  <c r="AG21" i="28"/>
  <c r="AH21" i="28" s="1"/>
  <c r="AG25" i="28"/>
  <c r="AH25" i="28" s="1"/>
  <c r="AG29" i="28"/>
  <c r="AH29" i="28" s="1"/>
  <c r="AG33" i="28"/>
  <c r="AH33" i="28" s="1"/>
  <c r="AG37" i="28"/>
  <c r="AG41" i="28"/>
  <c r="AG45" i="28"/>
  <c r="AG49" i="28"/>
  <c r="AG53" i="28"/>
  <c r="AG57" i="28"/>
  <c r="AG61" i="28"/>
  <c r="AG65" i="28"/>
  <c r="AG69" i="28"/>
  <c r="AG18" i="28"/>
  <c r="AH18" i="28" s="1"/>
  <c r="AG38" i="28"/>
  <c r="AG50" i="28"/>
  <c r="AG58" i="28"/>
  <c r="AG70" i="28"/>
  <c r="AI15" i="28"/>
  <c r="AJ15" i="28" s="1"/>
  <c r="AI19" i="28"/>
  <c r="AJ19" i="28" s="1"/>
  <c r="AI23" i="28"/>
  <c r="AJ23" i="28" s="1"/>
  <c r="AI27" i="28"/>
  <c r="AJ27" i="28" s="1"/>
  <c r="AI31" i="28"/>
  <c r="AJ31" i="28" s="1"/>
  <c r="AI35" i="28"/>
  <c r="AJ35" i="28" s="1"/>
  <c r="AI39" i="28"/>
  <c r="AI43" i="28"/>
  <c r="AI47" i="28"/>
  <c r="AI51" i="28"/>
  <c r="AI55" i="28"/>
  <c r="AI59" i="28"/>
  <c r="AI63" i="28"/>
  <c r="AI67" i="28"/>
  <c r="AI16" i="28"/>
  <c r="AJ16" i="28" s="1"/>
  <c r="AI20" i="28"/>
  <c r="AJ20" i="28" s="1"/>
  <c r="AI24" i="28"/>
  <c r="AJ24" i="28" s="1"/>
  <c r="AI28" i="28"/>
  <c r="AJ28" i="28" s="1"/>
  <c r="AI32" i="28"/>
  <c r="AJ32" i="28" s="1"/>
  <c r="AI36" i="28"/>
  <c r="AJ36" i="28" s="1"/>
  <c r="AI40" i="28"/>
  <c r="AI44" i="28"/>
  <c r="AI48" i="28"/>
  <c r="AI52" i="28"/>
  <c r="AI56" i="28"/>
  <c r="AI60" i="28"/>
  <c r="AI64" i="28"/>
  <c r="AI68" i="28"/>
  <c r="AI17" i="28"/>
  <c r="AJ17" i="28" s="1"/>
  <c r="AI21" i="28"/>
  <c r="AJ21" i="28" s="1"/>
  <c r="AI25" i="28"/>
  <c r="AJ25" i="28" s="1"/>
  <c r="AI29" i="28"/>
  <c r="AJ29" i="28" s="1"/>
  <c r="AI33" i="28"/>
  <c r="AJ33" i="28" s="1"/>
  <c r="AI37" i="28"/>
  <c r="AI41" i="28"/>
  <c r="AI45" i="28"/>
  <c r="AI49" i="28"/>
  <c r="AI53" i="28"/>
  <c r="AI57" i="28"/>
  <c r="AI61" i="28"/>
  <c r="AI65" i="28"/>
  <c r="AI69" i="28"/>
  <c r="AI18" i="28"/>
  <c r="AJ18" i="28" s="1"/>
  <c r="AI22" i="28"/>
  <c r="AJ22" i="28" s="1"/>
  <c r="AI26" i="28"/>
  <c r="AJ26" i="28" s="1"/>
  <c r="AI30" i="28"/>
  <c r="AJ30" i="28" s="1"/>
  <c r="AI34" i="28"/>
  <c r="AJ34" i="28" s="1"/>
  <c r="AI38" i="28"/>
  <c r="AI42" i="28"/>
  <c r="AI46" i="28"/>
  <c r="AI50" i="28"/>
  <c r="AI54" i="28"/>
  <c r="AI58" i="28"/>
  <c r="AI62" i="28"/>
  <c r="AI66" i="28"/>
  <c r="AI70" i="28"/>
  <c r="AG14" i="28"/>
  <c r="AI14" i="28"/>
  <c r="AE14" i="28"/>
  <c r="AE8" i="28"/>
  <c r="AE11" i="28" s="1"/>
  <c r="J28" i="56"/>
  <c r="K28" i="56"/>
  <c r="H28" i="56"/>
  <c r="G28" i="56"/>
  <c r="N28" i="56"/>
  <c r="Q149" i="28"/>
  <c r="Q153" i="28"/>
  <c r="Q147" i="28"/>
  <c r="Q151" i="28"/>
  <c r="Q155" i="28"/>
  <c r="Q148" i="28"/>
  <c r="Q156" i="28"/>
  <c r="Q158" i="28"/>
  <c r="Q162" i="28"/>
  <c r="Q154" i="28"/>
  <c r="Q157" i="28"/>
  <c r="Q152" i="28"/>
  <c r="Q160" i="28"/>
  <c r="Q146" i="28"/>
  <c r="Q161" i="28"/>
  <c r="Q150" i="28"/>
  <c r="Q159" i="28"/>
  <c r="U149" i="28"/>
  <c r="U153" i="28"/>
  <c r="U147" i="28"/>
  <c r="U151" i="28"/>
  <c r="U155" i="28"/>
  <c r="U146" i="28"/>
  <c r="U152" i="28"/>
  <c r="U158" i="28"/>
  <c r="U162" i="28"/>
  <c r="U150" i="28"/>
  <c r="U148" i="28"/>
  <c r="U156" i="28"/>
  <c r="U160" i="28"/>
  <c r="U159" i="28"/>
  <c r="U157" i="28"/>
  <c r="U154" i="28"/>
  <c r="U161" i="28"/>
  <c r="O147" i="28"/>
  <c r="O151" i="28"/>
  <c r="O155" i="28"/>
  <c r="O146" i="28"/>
  <c r="O149" i="28"/>
  <c r="O153" i="28"/>
  <c r="O154" i="28"/>
  <c r="O160" i="28"/>
  <c r="O152" i="28"/>
  <c r="O150" i="28"/>
  <c r="O158" i="28"/>
  <c r="O162" i="28"/>
  <c r="O161" i="28"/>
  <c r="O157" i="28"/>
  <c r="O156" i="28"/>
  <c r="O159" i="28"/>
  <c r="O148" i="28"/>
  <c r="I149" i="28"/>
  <c r="I153" i="28"/>
  <c r="I147" i="28"/>
  <c r="I151" i="28"/>
  <c r="I155" i="28"/>
  <c r="I148" i="28"/>
  <c r="I156" i="28"/>
  <c r="I158" i="28"/>
  <c r="I162" i="28"/>
  <c r="I146" i="28"/>
  <c r="I154" i="28"/>
  <c r="I157" i="28"/>
  <c r="I152" i="28"/>
  <c r="I160" i="28"/>
  <c r="I150" i="28"/>
  <c r="I161" i="28"/>
  <c r="I159" i="28"/>
  <c r="W147" i="28"/>
  <c r="W151" i="28"/>
  <c r="W155" i="28"/>
  <c r="W146" i="28"/>
  <c r="W149" i="28"/>
  <c r="W153" i="28"/>
  <c r="W154" i="28"/>
  <c r="W160" i="28"/>
  <c r="W152" i="28"/>
  <c r="W150" i="28"/>
  <c r="W158" i="28"/>
  <c r="W162" i="28"/>
  <c r="W161" i="28"/>
  <c r="W159" i="28"/>
  <c r="W148" i="28"/>
  <c r="W156" i="28"/>
  <c r="W157" i="28"/>
  <c r="K147" i="28"/>
  <c r="K151" i="28"/>
  <c r="K155" i="28"/>
  <c r="K146" i="28"/>
  <c r="K149" i="28"/>
  <c r="K153" i="28"/>
  <c r="K150" i="28"/>
  <c r="K160" i="28"/>
  <c r="K148" i="28"/>
  <c r="K156" i="28"/>
  <c r="K154" i="28"/>
  <c r="K158" i="28"/>
  <c r="K162" i="28"/>
  <c r="K152" i="28"/>
  <c r="K157" i="28"/>
  <c r="K161" i="28"/>
  <c r="K159" i="28"/>
  <c r="Y149" i="28"/>
  <c r="Y153" i="28"/>
  <c r="Y147" i="28"/>
  <c r="Y151" i="28"/>
  <c r="Y155" i="28"/>
  <c r="Y148" i="28"/>
  <c r="Y156" i="28"/>
  <c r="Y158" i="28"/>
  <c r="Y146" i="28"/>
  <c r="Y154" i="28"/>
  <c r="Y152" i="28"/>
  <c r="Y160" i="28"/>
  <c r="Y161" i="28"/>
  <c r="Y162" i="28"/>
  <c r="Y150" i="28"/>
  <c r="Y159" i="28"/>
  <c r="Y157" i="28"/>
  <c r="G147" i="28"/>
  <c r="G151" i="28"/>
  <c r="G155" i="28"/>
  <c r="G146" i="28"/>
  <c r="G149" i="28"/>
  <c r="G153" i="28"/>
  <c r="G154" i="28"/>
  <c r="G160" i="28"/>
  <c r="G152" i="28"/>
  <c r="G150" i="28"/>
  <c r="G158" i="28"/>
  <c r="G162" i="28"/>
  <c r="G156" i="28"/>
  <c r="G161" i="28"/>
  <c r="G148" i="28"/>
  <c r="G157" i="28"/>
  <c r="G159" i="28"/>
  <c r="M149" i="28"/>
  <c r="M153" i="28"/>
  <c r="M147" i="28"/>
  <c r="M151" i="28"/>
  <c r="M155" i="28"/>
  <c r="M152" i="28"/>
  <c r="M158" i="28"/>
  <c r="M162" i="28"/>
  <c r="M150" i="28"/>
  <c r="M157" i="28"/>
  <c r="M146" i="28"/>
  <c r="M148" i="28"/>
  <c r="M156" i="28"/>
  <c r="M160" i="28"/>
  <c r="M159" i="28"/>
  <c r="M161" i="28"/>
  <c r="M154" i="28"/>
  <c r="S147" i="28"/>
  <c r="S151" i="28"/>
  <c r="S155" i="28"/>
  <c r="S146" i="28"/>
  <c r="S149" i="28"/>
  <c r="S153" i="28"/>
  <c r="S150" i="28"/>
  <c r="S160" i="28"/>
  <c r="S148" i="28"/>
  <c r="S156" i="28"/>
  <c r="S154" i="28"/>
  <c r="S158" i="28"/>
  <c r="S162" i="28"/>
  <c r="S157" i="28"/>
  <c r="S159" i="28"/>
  <c r="S152" i="28"/>
  <c r="S161" i="28"/>
  <c r="AC73" i="28"/>
  <c r="AD73" i="28" s="1"/>
  <c r="AA73" i="28"/>
  <c r="AB73" i="28" s="1"/>
  <c r="Y73" i="28"/>
  <c r="Z73" i="28" s="1"/>
  <c r="Y74" i="28"/>
  <c r="Z74" i="28" s="1"/>
  <c r="Y78" i="28"/>
  <c r="Z78" i="28" s="1"/>
  <c r="Y82" i="28"/>
  <c r="Z82" i="28" s="1"/>
  <c r="Y86" i="28"/>
  <c r="Z86" i="28" s="1"/>
  <c r="Y90" i="28"/>
  <c r="Z90" i="28" s="1"/>
  <c r="Y94" i="28"/>
  <c r="Z94" i="28" s="1"/>
  <c r="Y98" i="28"/>
  <c r="Y102" i="28"/>
  <c r="Y106" i="28"/>
  <c r="Y110" i="28"/>
  <c r="Y114" i="28"/>
  <c r="Y118" i="28"/>
  <c r="Y122" i="28"/>
  <c r="Y126" i="28"/>
  <c r="Y130" i="28"/>
  <c r="Y134" i="28"/>
  <c r="Y138" i="28"/>
  <c r="Y142" i="28"/>
  <c r="Y81" i="28"/>
  <c r="Z81" i="28" s="1"/>
  <c r="Y101" i="28"/>
  <c r="Y113" i="28"/>
  <c r="Y129" i="28"/>
  <c r="Y137" i="28"/>
  <c r="Y75" i="28"/>
  <c r="Z75" i="28" s="1"/>
  <c r="Y79" i="28"/>
  <c r="Z79" i="28" s="1"/>
  <c r="Y83" i="28"/>
  <c r="Z83" i="28" s="1"/>
  <c r="Y87" i="28"/>
  <c r="Z87" i="28" s="1"/>
  <c r="Y91" i="28"/>
  <c r="Z91" i="28" s="1"/>
  <c r="Y95" i="28"/>
  <c r="Z95" i="28" s="1"/>
  <c r="Y99" i="28"/>
  <c r="Y103" i="28"/>
  <c r="Y107" i="28"/>
  <c r="Y111" i="28"/>
  <c r="Y115" i="28"/>
  <c r="Y119" i="28"/>
  <c r="Y123" i="28"/>
  <c r="Y127" i="28"/>
  <c r="Y131" i="28"/>
  <c r="Y135" i="28"/>
  <c r="Y139" i="28"/>
  <c r="Y143" i="28"/>
  <c r="Y85" i="28"/>
  <c r="Z85" i="28" s="1"/>
  <c r="Y89" i="28"/>
  <c r="Z89" i="28" s="1"/>
  <c r="Y97" i="28"/>
  <c r="Z97" i="28" s="1"/>
  <c r="Y109" i="28"/>
  <c r="Y121" i="28"/>
  <c r="Y133" i="28"/>
  <c r="Y145" i="28"/>
  <c r="Y76" i="28"/>
  <c r="Z76" i="28" s="1"/>
  <c r="Y80" i="28"/>
  <c r="Z80" i="28" s="1"/>
  <c r="Y84" i="28"/>
  <c r="Z84" i="28" s="1"/>
  <c r="Y88" i="28"/>
  <c r="Z88" i="28" s="1"/>
  <c r="Y92" i="28"/>
  <c r="Z92" i="28" s="1"/>
  <c r="Y96" i="28"/>
  <c r="Z96" i="28" s="1"/>
  <c r="Y100" i="28"/>
  <c r="Y104" i="28"/>
  <c r="Y108" i="28"/>
  <c r="Y112" i="28"/>
  <c r="Y116" i="28"/>
  <c r="Y120" i="28"/>
  <c r="Y124" i="28"/>
  <c r="Y128" i="28"/>
  <c r="Y132" i="28"/>
  <c r="Y136" i="28"/>
  <c r="Y140" i="28"/>
  <c r="Y144" i="28"/>
  <c r="Y77" i="28"/>
  <c r="Z77" i="28" s="1"/>
  <c r="Y93" i="28"/>
  <c r="Z93" i="28" s="1"/>
  <c r="Y105" i="28"/>
  <c r="Y117" i="28"/>
  <c r="Y125" i="28"/>
  <c r="Y141" i="28"/>
  <c r="W73" i="28"/>
  <c r="X73" i="28" s="1"/>
  <c r="W74" i="28"/>
  <c r="X74" i="28" s="1"/>
  <c r="W78" i="28"/>
  <c r="X78" i="28" s="1"/>
  <c r="W82" i="28"/>
  <c r="X82" i="28" s="1"/>
  <c r="W86" i="28"/>
  <c r="X86" i="28" s="1"/>
  <c r="W90" i="28"/>
  <c r="X90" i="28" s="1"/>
  <c r="W94" i="28"/>
  <c r="X94" i="28" s="1"/>
  <c r="W98" i="28"/>
  <c r="W102" i="28"/>
  <c r="W106" i="28"/>
  <c r="W110" i="28"/>
  <c r="W114" i="28"/>
  <c r="W118" i="28"/>
  <c r="W122" i="28"/>
  <c r="W126" i="28"/>
  <c r="W130" i="28"/>
  <c r="W134" i="28"/>
  <c r="W138" i="28"/>
  <c r="W142" i="28"/>
  <c r="W85" i="28"/>
  <c r="X85" i="28" s="1"/>
  <c r="W105" i="28"/>
  <c r="W121" i="28"/>
  <c r="W133" i="28"/>
  <c r="W141" i="28"/>
  <c r="W75" i="28"/>
  <c r="X75" i="28" s="1"/>
  <c r="W79" i="28"/>
  <c r="X79" i="28" s="1"/>
  <c r="W83" i="28"/>
  <c r="X83" i="28" s="1"/>
  <c r="W87" i="28"/>
  <c r="X87" i="28" s="1"/>
  <c r="W91" i="28"/>
  <c r="X91" i="28" s="1"/>
  <c r="W95" i="28"/>
  <c r="X95" i="28" s="1"/>
  <c r="W99" i="28"/>
  <c r="W103" i="28"/>
  <c r="W107" i="28"/>
  <c r="W111" i="28"/>
  <c r="W115" i="28"/>
  <c r="W119" i="28"/>
  <c r="W123" i="28"/>
  <c r="W127" i="28"/>
  <c r="W131" i="28"/>
  <c r="W135" i="28"/>
  <c r="W139" i="28"/>
  <c r="W143" i="28"/>
  <c r="W81" i="28"/>
  <c r="X81" i="28" s="1"/>
  <c r="W93" i="28"/>
  <c r="X93" i="28" s="1"/>
  <c r="W101" i="28"/>
  <c r="W113" i="28"/>
  <c r="W125" i="28"/>
  <c r="W137" i="28"/>
  <c r="W76" i="28"/>
  <c r="X76" i="28" s="1"/>
  <c r="W80" i="28"/>
  <c r="X80" i="28" s="1"/>
  <c r="W84" i="28"/>
  <c r="X84" i="28" s="1"/>
  <c r="W88" i="28"/>
  <c r="X88" i="28" s="1"/>
  <c r="W92" i="28"/>
  <c r="X92" i="28" s="1"/>
  <c r="W96" i="28"/>
  <c r="X96" i="28" s="1"/>
  <c r="W100" i="28"/>
  <c r="W104" i="28"/>
  <c r="W108" i="28"/>
  <c r="W112" i="28"/>
  <c r="W116" i="28"/>
  <c r="W120" i="28"/>
  <c r="W124" i="28"/>
  <c r="W128" i="28"/>
  <c r="W132" i="28"/>
  <c r="W136" i="28"/>
  <c r="W140" i="28"/>
  <c r="W144" i="28"/>
  <c r="W77" i="28"/>
  <c r="X77" i="28" s="1"/>
  <c r="W89" i="28"/>
  <c r="X89" i="28" s="1"/>
  <c r="W97" i="28"/>
  <c r="X97" i="28" s="1"/>
  <c r="W109" i="28"/>
  <c r="W117" i="28"/>
  <c r="W129" i="28"/>
  <c r="W145" i="28"/>
  <c r="U73" i="28"/>
  <c r="V73" i="28" s="1"/>
  <c r="U74" i="28"/>
  <c r="V74" i="28" s="1"/>
  <c r="U78" i="28"/>
  <c r="V78" i="28" s="1"/>
  <c r="U82" i="28"/>
  <c r="V82" i="28" s="1"/>
  <c r="U86" i="28"/>
  <c r="V86" i="28" s="1"/>
  <c r="U90" i="28"/>
  <c r="V90" i="28" s="1"/>
  <c r="U94" i="28"/>
  <c r="V94" i="28" s="1"/>
  <c r="U98" i="28"/>
  <c r="U102" i="28"/>
  <c r="U106" i="28"/>
  <c r="U110" i="28"/>
  <c r="U114" i="28"/>
  <c r="U118" i="28"/>
  <c r="U122" i="28"/>
  <c r="U126" i="28"/>
  <c r="U130" i="28"/>
  <c r="U134" i="28"/>
  <c r="U138" i="28"/>
  <c r="U142" i="28"/>
  <c r="U81" i="28"/>
  <c r="V81" i="28" s="1"/>
  <c r="U133" i="28"/>
  <c r="U141" i="28"/>
  <c r="U75" i="28"/>
  <c r="V75" i="28" s="1"/>
  <c r="U79" i="28"/>
  <c r="V79" i="28" s="1"/>
  <c r="U83" i="28"/>
  <c r="V83" i="28" s="1"/>
  <c r="U87" i="28"/>
  <c r="V87" i="28" s="1"/>
  <c r="U91" i="28"/>
  <c r="V91" i="28" s="1"/>
  <c r="U95" i="28"/>
  <c r="V95" i="28" s="1"/>
  <c r="U99" i="28"/>
  <c r="U103" i="28"/>
  <c r="U107" i="28"/>
  <c r="U111" i="28"/>
  <c r="U115" i="28"/>
  <c r="U119" i="28"/>
  <c r="U123" i="28"/>
  <c r="U127" i="28"/>
  <c r="U131" i="28"/>
  <c r="U135" i="28"/>
  <c r="U139" i="28"/>
  <c r="U143" i="28"/>
  <c r="U85" i="28"/>
  <c r="V85" i="28" s="1"/>
  <c r="U76" i="28"/>
  <c r="V76" i="28" s="1"/>
  <c r="U80" i="28"/>
  <c r="V80" i="28" s="1"/>
  <c r="U84" i="28"/>
  <c r="V84" i="28" s="1"/>
  <c r="U88" i="28"/>
  <c r="V88" i="28" s="1"/>
  <c r="U92" i="28"/>
  <c r="V92" i="28" s="1"/>
  <c r="U96" i="28"/>
  <c r="V96" i="28" s="1"/>
  <c r="U100" i="28"/>
  <c r="U104" i="28"/>
  <c r="U108" i="28"/>
  <c r="U112" i="28"/>
  <c r="U116" i="28"/>
  <c r="U120" i="28"/>
  <c r="U124" i="28"/>
  <c r="U128" i="28"/>
  <c r="U132" i="28"/>
  <c r="U136" i="28"/>
  <c r="U140" i="28"/>
  <c r="U144" i="28"/>
  <c r="U77" i="28"/>
  <c r="V77" i="28" s="1"/>
  <c r="U89" i="28"/>
  <c r="V89" i="28" s="1"/>
  <c r="U93" i="28"/>
  <c r="V93" i="28" s="1"/>
  <c r="U97" i="28"/>
  <c r="V97" i="28" s="1"/>
  <c r="U101" i="28"/>
  <c r="U105" i="28"/>
  <c r="U109" i="28"/>
  <c r="U113" i="28"/>
  <c r="U117" i="28"/>
  <c r="U121" i="28"/>
  <c r="U125" i="28"/>
  <c r="U129" i="28"/>
  <c r="U137" i="28"/>
  <c r="U145" i="28"/>
  <c r="S73" i="28"/>
  <c r="T73" i="28" s="1"/>
  <c r="S74" i="28"/>
  <c r="T74" i="28" s="1"/>
  <c r="S78" i="28"/>
  <c r="T78" i="28" s="1"/>
  <c r="S82" i="28"/>
  <c r="T82" i="28" s="1"/>
  <c r="S86" i="28"/>
  <c r="T86" i="28" s="1"/>
  <c r="S90" i="28"/>
  <c r="T90" i="28" s="1"/>
  <c r="S94" i="28"/>
  <c r="T94" i="28" s="1"/>
  <c r="S98" i="28"/>
  <c r="S102" i="28"/>
  <c r="S106" i="28"/>
  <c r="S110" i="28"/>
  <c r="S114" i="28"/>
  <c r="S118" i="28"/>
  <c r="S122" i="28"/>
  <c r="S126" i="28"/>
  <c r="S130" i="28"/>
  <c r="S134" i="28"/>
  <c r="S138" i="28"/>
  <c r="S142" i="28"/>
  <c r="S81" i="28"/>
  <c r="T81" i="28" s="1"/>
  <c r="S101" i="28"/>
  <c r="S113" i="28"/>
  <c r="S125" i="28"/>
  <c r="S137" i="28"/>
  <c r="S75" i="28"/>
  <c r="T75" i="28" s="1"/>
  <c r="S79" i="28"/>
  <c r="T79" i="28" s="1"/>
  <c r="S83" i="28"/>
  <c r="T83" i="28" s="1"/>
  <c r="S87" i="28"/>
  <c r="T87" i="28" s="1"/>
  <c r="S91" i="28"/>
  <c r="T91" i="28" s="1"/>
  <c r="S95" i="28"/>
  <c r="T95" i="28" s="1"/>
  <c r="S99" i="28"/>
  <c r="S103" i="28"/>
  <c r="S107" i="28"/>
  <c r="S111" i="28"/>
  <c r="S115" i="28"/>
  <c r="S119" i="28"/>
  <c r="S123" i="28"/>
  <c r="S127" i="28"/>
  <c r="S131" i="28"/>
  <c r="S135" i="28"/>
  <c r="S139" i="28"/>
  <c r="S143" i="28"/>
  <c r="S85" i="28"/>
  <c r="T85" i="28" s="1"/>
  <c r="S93" i="28"/>
  <c r="T93" i="28" s="1"/>
  <c r="S109" i="28"/>
  <c r="S121" i="28"/>
  <c r="S133" i="28"/>
  <c r="S145" i="28"/>
  <c r="S76" i="28"/>
  <c r="T76" i="28" s="1"/>
  <c r="S80" i="28"/>
  <c r="T80" i="28" s="1"/>
  <c r="S84" i="28"/>
  <c r="T84" i="28" s="1"/>
  <c r="S88" i="28"/>
  <c r="T88" i="28" s="1"/>
  <c r="S92" i="28"/>
  <c r="T92" i="28" s="1"/>
  <c r="S96" i="28"/>
  <c r="T96" i="28" s="1"/>
  <c r="S100" i="28"/>
  <c r="S104" i="28"/>
  <c r="S108" i="28"/>
  <c r="S112" i="28"/>
  <c r="S116" i="28"/>
  <c r="S120" i="28"/>
  <c r="S124" i="28"/>
  <c r="S128" i="28"/>
  <c r="S132" i="28"/>
  <c r="S136" i="28"/>
  <c r="S140" i="28"/>
  <c r="S144" i="28"/>
  <c r="S77" i="28"/>
  <c r="T77" i="28" s="1"/>
  <c r="S89" i="28"/>
  <c r="T89" i="28" s="1"/>
  <c r="S97" i="28"/>
  <c r="T97" i="28" s="1"/>
  <c r="S105" i="28"/>
  <c r="S117" i="28"/>
  <c r="S129" i="28"/>
  <c r="S141" i="28"/>
  <c r="Q73" i="28"/>
  <c r="R73" i="28" s="1"/>
  <c r="Q74" i="28"/>
  <c r="R74" i="28" s="1"/>
  <c r="Q78" i="28"/>
  <c r="R78" i="28" s="1"/>
  <c r="Q82" i="28"/>
  <c r="R82" i="28" s="1"/>
  <c r="Q86" i="28"/>
  <c r="R86" i="28" s="1"/>
  <c r="Q90" i="28"/>
  <c r="R90" i="28" s="1"/>
  <c r="Q94" i="28"/>
  <c r="R94" i="28" s="1"/>
  <c r="Q98" i="28"/>
  <c r="Q102" i="28"/>
  <c r="Q106" i="28"/>
  <c r="Q110" i="28"/>
  <c r="Q114" i="28"/>
  <c r="Q118" i="28"/>
  <c r="Q122" i="28"/>
  <c r="Q126" i="28"/>
  <c r="Q130" i="28"/>
  <c r="Q134" i="28"/>
  <c r="Q138" i="28"/>
  <c r="Q142" i="28"/>
  <c r="Q85" i="28"/>
  <c r="R85" i="28" s="1"/>
  <c r="Q97" i="28"/>
  <c r="R97" i="28" s="1"/>
  <c r="Q113" i="28"/>
  <c r="Q129" i="28"/>
  <c r="Q141" i="28"/>
  <c r="Q75" i="28"/>
  <c r="R75" i="28" s="1"/>
  <c r="Q79" i="28"/>
  <c r="R79" i="28" s="1"/>
  <c r="Q83" i="28"/>
  <c r="R83" i="28" s="1"/>
  <c r="Q87" i="28"/>
  <c r="R87" i="28" s="1"/>
  <c r="Q91" i="28"/>
  <c r="R91" i="28" s="1"/>
  <c r="Q95" i="28"/>
  <c r="R95" i="28" s="1"/>
  <c r="Q99" i="28"/>
  <c r="Q103" i="28"/>
  <c r="Q107" i="28"/>
  <c r="Q111" i="28"/>
  <c r="Q115" i="28"/>
  <c r="Q119" i="28"/>
  <c r="Q123" i="28"/>
  <c r="Q127" i="28"/>
  <c r="Q131" i="28"/>
  <c r="Q135" i="28"/>
  <c r="Q139" i="28"/>
  <c r="Q143" i="28"/>
  <c r="Q81" i="28"/>
  <c r="R81" i="28" s="1"/>
  <c r="Q93" i="28"/>
  <c r="R93" i="28" s="1"/>
  <c r="Q105" i="28"/>
  <c r="Q117" i="28"/>
  <c r="Q121" i="28"/>
  <c r="Q133" i="28"/>
  <c r="Q145" i="28"/>
  <c r="Q76" i="28"/>
  <c r="R76" i="28" s="1"/>
  <c r="Q80" i="28"/>
  <c r="R80" i="28" s="1"/>
  <c r="Q84" i="28"/>
  <c r="R84" i="28" s="1"/>
  <c r="Q88" i="28"/>
  <c r="R88" i="28" s="1"/>
  <c r="Q92" i="28"/>
  <c r="R92" i="28" s="1"/>
  <c r="Q96" i="28"/>
  <c r="R96" i="28" s="1"/>
  <c r="Q100" i="28"/>
  <c r="Q104" i="28"/>
  <c r="Q108" i="28"/>
  <c r="Q112" i="28"/>
  <c r="Q116" i="28"/>
  <c r="Q120" i="28"/>
  <c r="Q124" i="28"/>
  <c r="Q128" i="28"/>
  <c r="Q132" i="28"/>
  <c r="Q136" i="28"/>
  <c r="Q140" i="28"/>
  <c r="Q144" i="28"/>
  <c r="Q77" i="28"/>
  <c r="R77" i="28" s="1"/>
  <c r="Q89" i="28"/>
  <c r="R89" i="28" s="1"/>
  <c r="Q101" i="28"/>
  <c r="Q109" i="28"/>
  <c r="Q125" i="28"/>
  <c r="Q137" i="28"/>
  <c r="O73" i="28"/>
  <c r="P73" i="28" s="1"/>
  <c r="O74" i="28"/>
  <c r="P74" i="28" s="1"/>
  <c r="O78" i="28"/>
  <c r="P78" i="28" s="1"/>
  <c r="O82" i="28"/>
  <c r="P82" i="28" s="1"/>
  <c r="O86" i="28"/>
  <c r="P86" i="28" s="1"/>
  <c r="O90" i="28"/>
  <c r="P90" i="28" s="1"/>
  <c r="O94" i="28"/>
  <c r="P94" i="28" s="1"/>
  <c r="O98" i="28"/>
  <c r="O102" i="28"/>
  <c r="O106" i="28"/>
  <c r="O110" i="28"/>
  <c r="O114" i="28"/>
  <c r="O118" i="28"/>
  <c r="O122" i="28"/>
  <c r="O126" i="28"/>
  <c r="O130" i="28"/>
  <c r="O134" i="28"/>
  <c r="O138" i="28"/>
  <c r="O142" i="28"/>
  <c r="O85" i="28"/>
  <c r="P85" i="28" s="1"/>
  <c r="O101" i="28"/>
  <c r="O117" i="28"/>
  <c r="O129" i="28"/>
  <c r="O141" i="28"/>
  <c r="O75" i="28"/>
  <c r="P75" i="28" s="1"/>
  <c r="O79" i="28"/>
  <c r="P79" i="28" s="1"/>
  <c r="O83" i="28"/>
  <c r="P83" i="28" s="1"/>
  <c r="O87" i="28"/>
  <c r="P87" i="28" s="1"/>
  <c r="O91" i="28"/>
  <c r="P91" i="28" s="1"/>
  <c r="O95" i="28"/>
  <c r="P95" i="28" s="1"/>
  <c r="O99" i="28"/>
  <c r="O103" i="28"/>
  <c r="O107" i="28"/>
  <c r="O111" i="28"/>
  <c r="O115" i="28"/>
  <c r="O119" i="28"/>
  <c r="O123" i="28"/>
  <c r="O127" i="28"/>
  <c r="O131" i="28"/>
  <c r="O135" i="28"/>
  <c r="O139" i="28"/>
  <c r="O143" i="28"/>
  <c r="O81" i="28"/>
  <c r="P81" i="28" s="1"/>
  <c r="O89" i="28"/>
  <c r="P89" i="28" s="1"/>
  <c r="O97" i="28"/>
  <c r="P97" i="28" s="1"/>
  <c r="O109" i="28"/>
  <c r="O121" i="28"/>
  <c r="O133" i="28"/>
  <c r="O145" i="28"/>
  <c r="O76" i="28"/>
  <c r="P76" i="28" s="1"/>
  <c r="O80" i="28"/>
  <c r="P80" i="28" s="1"/>
  <c r="O84" i="28"/>
  <c r="P84" i="28" s="1"/>
  <c r="O88" i="28"/>
  <c r="P88" i="28" s="1"/>
  <c r="O92" i="28"/>
  <c r="P92" i="28" s="1"/>
  <c r="O96" i="28"/>
  <c r="P96" i="28" s="1"/>
  <c r="O100" i="28"/>
  <c r="O104" i="28"/>
  <c r="O108" i="28"/>
  <c r="O112" i="28"/>
  <c r="O116" i="28"/>
  <c r="O120" i="28"/>
  <c r="O124" i="28"/>
  <c r="O128" i="28"/>
  <c r="O132" i="28"/>
  <c r="O136" i="28"/>
  <c r="O140" i="28"/>
  <c r="O144" i="28"/>
  <c r="O77" i="28"/>
  <c r="P77" i="28" s="1"/>
  <c r="O93" i="28"/>
  <c r="P93" i="28" s="1"/>
  <c r="O105" i="28"/>
  <c r="O113" i="28"/>
  <c r="O125" i="28"/>
  <c r="O137" i="28"/>
  <c r="M73" i="28"/>
  <c r="M74" i="28"/>
  <c r="M78" i="28"/>
  <c r="M82" i="28"/>
  <c r="M86" i="28"/>
  <c r="M90" i="28"/>
  <c r="M94" i="28"/>
  <c r="M98" i="28"/>
  <c r="M102" i="28"/>
  <c r="M106" i="28"/>
  <c r="M110" i="28"/>
  <c r="M114" i="28"/>
  <c r="M118" i="28"/>
  <c r="M122" i="28"/>
  <c r="M126" i="28"/>
  <c r="M130" i="28"/>
  <c r="M134" i="28"/>
  <c r="M138" i="28"/>
  <c r="M142" i="28"/>
  <c r="M85" i="28"/>
  <c r="M105" i="28"/>
  <c r="M121" i="28"/>
  <c r="M133" i="28"/>
  <c r="M141" i="28"/>
  <c r="M75" i="28"/>
  <c r="M79" i="28"/>
  <c r="M83" i="28"/>
  <c r="M87" i="28"/>
  <c r="M91" i="28"/>
  <c r="M95" i="28"/>
  <c r="M99" i="28"/>
  <c r="M103" i="28"/>
  <c r="M107" i="28"/>
  <c r="M111" i="28"/>
  <c r="M115" i="28"/>
  <c r="M119" i="28"/>
  <c r="M123" i="28"/>
  <c r="M127" i="28"/>
  <c r="M131" i="28"/>
  <c r="M135" i="28"/>
  <c r="M139" i="28"/>
  <c r="M143" i="28"/>
  <c r="M81" i="28"/>
  <c r="M93" i="28"/>
  <c r="M101" i="28"/>
  <c r="M113" i="28"/>
  <c r="M125" i="28"/>
  <c r="M137" i="28"/>
  <c r="M145" i="28"/>
  <c r="M76" i="28"/>
  <c r="M80" i="28"/>
  <c r="M84" i="28"/>
  <c r="M88" i="28"/>
  <c r="M92" i="28"/>
  <c r="M96" i="28"/>
  <c r="M100" i="28"/>
  <c r="M104" i="28"/>
  <c r="M108" i="28"/>
  <c r="M112" i="28"/>
  <c r="M116" i="28"/>
  <c r="M120" i="28"/>
  <c r="M124" i="28"/>
  <c r="M128" i="28"/>
  <c r="M132" i="28"/>
  <c r="M136" i="28"/>
  <c r="M140" i="28"/>
  <c r="M144" i="28"/>
  <c r="M77" i="28"/>
  <c r="M89" i="28"/>
  <c r="M97" i="28"/>
  <c r="M109" i="28"/>
  <c r="M117" i="28"/>
  <c r="M129" i="28"/>
  <c r="K73" i="28"/>
  <c r="K74" i="28"/>
  <c r="K78" i="28"/>
  <c r="K82" i="28"/>
  <c r="K86" i="28"/>
  <c r="K90" i="28"/>
  <c r="K94" i="28"/>
  <c r="K98" i="28"/>
  <c r="K102" i="28"/>
  <c r="K106" i="28"/>
  <c r="K110" i="28"/>
  <c r="K114" i="28"/>
  <c r="K118" i="28"/>
  <c r="K122" i="28"/>
  <c r="K126" i="28"/>
  <c r="K130" i="28"/>
  <c r="K134" i="28"/>
  <c r="K138" i="28"/>
  <c r="K142" i="28"/>
  <c r="K81" i="28"/>
  <c r="K85" i="28"/>
  <c r="K89" i="28"/>
  <c r="K93" i="28"/>
  <c r="K97" i="28"/>
  <c r="K101" i="28"/>
  <c r="K105" i="28"/>
  <c r="K109" i="28"/>
  <c r="K113" i="28"/>
  <c r="K117" i="28"/>
  <c r="K121" i="28"/>
  <c r="K125" i="28"/>
  <c r="K129" i="28"/>
  <c r="K133" i="28"/>
  <c r="K137" i="28"/>
  <c r="K141" i="28"/>
  <c r="K145" i="28"/>
  <c r="K75" i="28"/>
  <c r="K79" i="28"/>
  <c r="K83" i="28"/>
  <c r="K87" i="28"/>
  <c r="K91" i="28"/>
  <c r="K95" i="28"/>
  <c r="K99" i="28"/>
  <c r="K103" i="28"/>
  <c r="K107" i="28"/>
  <c r="K111" i="28"/>
  <c r="K115" i="28"/>
  <c r="K119" i="28"/>
  <c r="K123" i="28"/>
  <c r="K127" i="28"/>
  <c r="K131" i="28"/>
  <c r="K135" i="28"/>
  <c r="K139" i="28"/>
  <c r="K143" i="28"/>
  <c r="K76" i="28"/>
  <c r="K80" i="28"/>
  <c r="K84" i="28"/>
  <c r="K88" i="28"/>
  <c r="K92" i="28"/>
  <c r="K96" i="28"/>
  <c r="K100" i="28"/>
  <c r="K104" i="28"/>
  <c r="K108" i="28"/>
  <c r="K112" i="28"/>
  <c r="K116" i="28"/>
  <c r="K120" i="28"/>
  <c r="K124" i="28"/>
  <c r="K128" i="28"/>
  <c r="K132" i="28"/>
  <c r="K136" i="28"/>
  <c r="K140" i="28"/>
  <c r="K144" i="28"/>
  <c r="K77" i="28"/>
  <c r="I73" i="28"/>
  <c r="J73" i="28" s="1"/>
  <c r="I74" i="28"/>
  <c r="J74" i="28" s="1"/>
  <c r="I78" i="28"/>
  <c r="J78" i="28" s="1"/>
  <c r="I82" i="28"/>
  <c r="J82" i="28" s="1"/>
  <c r="I86" i="28"/>
  <c r="J86" i="28" s="1"/>
  <c r="I90" i="28"/>
  <c r="J90" i="28" s="1"/>
  <c r="I94" i="28"/>
  <c r="J94" i="28" s="1"/>
  <c r="I98" i="28"/>
  <c r="I102" i="28"/>
  <c r="I106" i="28"/>
  <c r="I110" i="28"/>
  <c r="I114" i="28"/>
  <c r="I118" i="28"/>
  <c r="I122" i="28"/>
  <c r="I126" i="28"/>
  <c r="I130" i="28"/>
  <c r="I134" i="28"/>
  <c r="I138" i="28"/>
  <c r="I142" i="28"/>
  <c r="I85" i="28"/>
  <c r="J85" i="28" s="1"/>
  <c r="I101" i="28"/>
  <c r="I117" i="28"/>
  <c r="I129" i="28"/>
  <c r="I137" i="28"/>
  <c r="I75" i="28"/>
  <c r="J75" i="28" s="1"/>
  <c r="I79" i="28"/>
  <c r="J79" i="28" s="1"/>
  <c r="I83" i="28"/>
  <c r="J83" i="28" s="1"/>
  <c r="I87" i="28"/>
  <c r="J87" i="28" s="1"/>
  <c r="I91" i="28"/>
  <c r="J91" i="28" s="1"/>
  <c r="I95" i="28"/>
  <c r="J95" i="28" s="1"/>
  <c r="I99" i="28"/>
  <c r="I103" i="28"/>
  <c r="I107" i="28"/>
  <c r="I111" i="28"/>
  <c r="I115" i="28"/>
  <c r="I119" i="28"/>
  <c r="I123" i="28"/>
  <c r="I127" i="28"/>
  <c r="I131" i="28"/>
  <c r="I135" i="28"/>
  <c r="I139" i="28"/>
  <c r="I143" i="28"/>
  <c r="I81" i="28"/>
  <c r="J81" i="28" s="1"/>
  <c r="I93" i="28"/>
  <c r="J93" i="28" s="1"/>
  <c r="I105" i="28"/>
  <c r="I113" i="28"/>
  <c r="I121" i="28"/>
  <c r="I133" i="28"/>
  <c r="I145" i="28"/>
  <c r="I76" i="28"/>
  <c r="J76" i="28" s="1"/>
  <c r="I80" i="28"/>
  <c r="J80" i="28" s="1"/>
  <c r="I84" i="28"/>
  <c r="J84" i="28" s="1"/>
  <c r="I88" i="28"/>
  <c r="J88" i="28" s="1"/>
  <c r="I92" i="28"/>
  <c r="J92" i="28" s="1"/>
  <c r="I96" i="28"/>
  <c r="J96" i="28" s="1"/>
  <c r="I100" i="28"/>
  <c r="I104" i="28"/>
  <c r="I108" i="28"/>
  <c r="I112" i="28"/>
  <c r="I116" i="28"/>
  <c r="I120" i="28"/>
  <c r="I124" i="28"/>
  <c r="I128" i="28"/>
  <c r="I132" i="28"/>
  <c r="I136" i="28"/>
  <c r="I140" i="28"/>
  <c r="I144" i="28"/>
  <c r="I77" i="28"/>
  <c r="J77" i="28" s="1"/>
  <c r="I89" i="28"/>
  <c r="J89" i="28" s="1"/>
  <c r="I97" i="28"/>
  <c r="J97" i="28" s="1"/>
  <c r="I109" i="28"/>
  <c r="I125" i="28"/>
  <c r="I141" i="28"/>
  <c r="G73" i="28"/>
  <c r="H73" i="28" s="1"/>
  <c r="G74" i="28"/>
  <c r="H74" i="28" s="1"/>
  <c r="G78" i="28"/>
  <c r="H78" i="28" s="1"/>
  <c r="G82" i="28"/>
  <c r="H82" i="28" s="1"/>
  <c r="G86" i="28"/>
  <c r="H86" i="28" s="1"/>
  <c r="G90" i="28"/>
  <c r="H90" i="28" s="1"/>
  <c r="G94" i="28"/>
  <c r="H94" i="28" s="1"/>
  <c r="G98" i="28"/>
  <c r="G102" i="28"/>
  <c r="G106" i="28"/>
  <c r="G110" i="28"/>
  <c r="G114" i="28"/>
  <c r="G118" i="28"/>
  <c r="G122" i="28"/>
  <c r="G126" i="28"/>
  <c r="G130" i="28"/>
  <c r="G134" i="28"/>
  <c r="G138" i="28"/>
  <c r="G142" i="28"/>
  <c r="G75" i="28"/>
  <c r="H75" i="28" s="1"/>
  <c r="G79" i="28"/>
  <c r="H79" i="28" s="1"/>
  <c r="G83" i="28"/>
  <c r="H83" i="28" s="1"/>
  <c r="G87" i="28"/>
  <c r="H87" i="28" s="1"/>
  <c r="G91" i="28"/>
  <c r="H91" i="28" s="1"/>
  <c r="G95" i="28"/>
  <c r="H95" i="28" s="1"/>
  <c r="G99" i="28"/>
  <c r="G103" i="28"/>
  <c r="G107" i="28"/>
  <c r="G111" i="28"/>
  <c r="G115" i="28"/>
  <c r="G119" i="28"/>
  <c r="G123" i="28"/>
  <c r="G127" i="28"/>
  <c r="G131" i="28"/>
  <c r="G135" i="28"/>
  <c r="G139" i="28"/>
  <c r="G143" i="28"/>
  <c r="G76" i="28"/>
  <c r="H76" i="28" s="1"/>
  <c r="G80" i="28"/>
  <c r="H80" i="28" s="1"/>
  <c r="G84" i="28"/>
  <c r="H84" i="28" s="1"/>
  <c r="G88" i="28"/>
  <c r="H88" i="28" s="1"/>
  <c r="G92" i="28"/>
  <c r="H92" i="28" s="1"/>
  <c r="G96" i="28"/>
  <c r="H96" i="28" s="1"/>
  <c r="G100" i="28"/>
  <c r="G104" i="28"/>
  <c r="G108" i="28"/>
  <c r="G112" i="28"/>
  <c r="G116" i="28"/>
  <c r="G120" i="28"/>
  <c r="G124" i="28"/>
  <c r="G128" i="28"/>
  <c r="G132" i="28"/>
  <c r="G136" i="28"/>
  <c r="G140" i="28"/>
  <c r="G144" i="28"/>
  <c r="G77" i="28"/>
  <c r="H77" i="28" s="1"/>
  <c r="G81" i="28"/>
  <c r="H81" i="28" s="1"/>
  <c r="G85" i="28"/>
  <c r="H85" i="28" s="1"/>
  <c r="G89" i="28"/>
  <c r="H89" i="28" s="1"/>
  <c r="G93" i="28"/>
  <c r="H93" i="28" s="1"/>
  <c r="G97" i="28"/>
  <c r="H97" i="28" s="1"/>
  <c r="G101" i="28"/>
  <c r="G105" i="28"/>
  <c r="G109" i="28"/>
  <c r="G113" i="28"/>
  <c r="G117" i="28"/>
  <c r="G121" i="28"/>
  <c r="G125" i="28"/>
  <c r="G129" i="28"/>
  <c r="G133" i="28"/>
  <c r="G137" i="28"/>
  <c r="G141" i="28"/>
  <c r="G145" i="28"/>
  <c r="AC14" i="28"/>
  <c r="AD14" i="28" s="1"/>
  <c r="AA14" i="28"/>
  <c r="AB14" i="28" s="1"/>
  <c r="Y14" i="28"/>
  <c r="Z14" i="28" s="1"/>
  <c r="W14" i="28"/>
  <c r="X14" i="28" s="1"/>
  <c r="U14" i="28"/>
  <c r="V14" i="28" s="1"/>
  <c r="S14" i="28"/>
  <c r="T14" i="28" s="1"/>
  <c r="Q14" i="28"/>
  <c r="R14" i="28" s="1"/>
  <c r="O14" i="28"/>
  <c r="P14" i="28" s="1"/>
  <c r="M14" i="28"/>
  <c r="K14" i="28"/>
  <c r="G14" i="28"/>
  <c r="H14" i="28" s="1"/>
  <c r="I14" i="28"/>
  <c r="J14" i="28" s="1"/>
  <c r="AI10" i="28" l="1"/>
  <c r="AJ73" i="28"/>
  <c r="AI9" i="28"/>
  <c r="AJ14" i="28"/>
  <c r="AG9" i="28"/>
  <c r="AH14" i="28"/>
  <c r="AE9" i="28"/>
  <c r="AF14" i="28"/>
  <c r="AE10" i="28"/>
  <c r="AG10" i="28"/>
  <c r="E7" i="28"/>
  <c r="C7" i="28"/>
  <c r="F5" i="44" l="1"/>
  <c r="H5" i="44" l="1"/>
  <c r="F14" i="56" s="1"/>
  <c r="C8" i="28" l="1"/>
  <c r="C15" i="28" s="1"/>
  <c r="H14" i="56"/>
  <c r="L18" i="56" s="1"/>
  <c r="G14" i="56"/>
  <c r="E149" i="28"/>
  <c r="E155" i="28"/>
  <c r="E162" i="28"/>
  <c r="E156" i="28"/>
  <c r="E161" i="28"/>
  <c r="E82" i="28"/>
  <c r="F82" i="28" s="1"/>
  <c r="E98" i="28"/>
  <c r="E114" i="28"/>
  <c r="E130" i="28"/>
  <c r="E85" i="28"/>
  <c r="F85" i="28" s="1"/>
  <c r="E145" i="28"/>
  <c r="E87" i="28"/>
  <c r="F87" i="28" s="1"/>
  <c r="E103" i="28"/>
  <c r="E119" i="28"/>
  <c r="E135" i="28"/>
  <c r="E97" i="28"/>
  <c r="F97" i="28" s="1"/>
  <c r="E141" i="28"/>
  <c r="E88" i="28"/>
  <c r="F88" i="28" s="1"/>
  <c r="E104" i="28"/>
  <c r="E120" i="28"/>
  <c r="E136" i="28"/>
  <c r="E89" i="28"/>
  <c r="F89" i="28" s="1"/>
  <c r="E125" i="28"/>
  <c r="E153" i="28"/>
  <c r="E146" i="28"/>
  <c r="E150" i="28"/>
  <c r="E160" i="28"/>
  <c r="E73" i="28"/>
  <c r="F73" i="28" s="1"/>
  <c r="E86" i="28"/>
  <c r="F86" i="28" s="1"/>
  <c r="E102" i="28"/>
  <c r="E118" i="28"/>
  <c r="E134" i="28"/>
  <c r="E109" i="28"/>
  <c r="E75" i="28"/>
  <c r="F75" i="28" s="1"/>
  <c r="E91" i="28"/>
  <c r="F91" i="28" s="1"/>
  <c r="E107" i="28"/>
  <c r="E123" i="28"/>
  <c r="E139" i="28"/>
  <c r="E105" i="28"/>
  <c r="E76" i="28"/>
  <c r="F76" i="28" s="1"/>
  <c r="E92" i="28"/>
  <c r="F92" i="28" s="1"/>
  <c r="E108" i="28"/>
  <c r="E124" i="28"/>
  <c r="E140" i="28"/>
  <c r="E93" i="28"/>
  <c r="F93" i="28" s="1"/>
  <c r="E137" i="28"/>
  <c r="E147" i="28"/>
  <c r="E152" i="28"/>
  <c r="E157" i="28"/>
  <c r="E154" i="28"/>
  <c r="E74" i="28"/>
  <c r="F74" i="28" s="1"/>
  <c r="E90" i="28"/>
  <c r="F90" i="28" s="1"/>
  <c r="E106" i="28"/>
  <c r="E122" i="28"/>
  <c r="E138" i="28"/>
  <c r="E121" i="28"/>
  <c r="E79" i="28"/>
  <c r="F79" i="28" s="1"/>
  <c r="E95" i="28"/>
  <c r="F95" i="28" s="1"/>
  <c r="E111" i="28"/>
  <c r="E127" i="28"/>
  <c r="E143" i="28"/>
  <c r="E117" i="28"/>
  <c r="E80" i="28"/>
  <c r="F80" i="28" s="1"/>
  <c r="E96" i="28"/>
  <c r="F96" i="28" s="1"/>
  <c r="E112" i="28"/>
  <c r="E128" i="28"/>
  <c r="E144" i="28"/>
  <c r="E101" i="28"/>
  <c r="E14" i="28"/>
  <c r="F14" i="28" s="1"/>
  <c r="E151" i="28"/>
  <c r="E158" i="28"/>
  <c r="E148" i="28"/>
  <c r="E159" i="28"/>
  <c r="E78" i="28"/>
  <c r="F78" i="28" s="1"/>
  <c r="E94" i="28"/>
  <c r="F94" i="28" s="1"/>
  <c r="E110" i="28"/>
  <c r="E126" i="28"/>
  <c r="E142" i="28"/>
  <c r="E133" i="28"/>
  <c r="E83" i="28"/>
  <c r="F83" i="28" s="1"/>
  <c r="E99" i="28"/>
  <c r="E115" i="28"/>
  <c r="E131" i="28"/>
  <c r="E81" i="28"/>
  <c r="F81" i="28" s="1"/>
  <c r="E129" i="28"/>
  <c r="E84" i="28"/>
  <c r="F84" i="28" s="1"/>
  <c r="E100" i="28"/>
  <c r="E116" i="28"/>
  <c r="E132" i="28"/>
  <c r="E77" i="28"/>
  <c r="F77" i="28" s="1"/>
  <c r="E113" i="28"/>
  <c r="L19" i="56" l="1"/>
  <c r="L14" i="56"/>
  <c r="P8" i="56"/>
  <c r="K8" i="56" s="1"/>
  <c r="I14" i="56" s="1"/>
  <c r="C70" i="28"/>
  <c r="C18" i="28"/>
  <c r="C57" i="28"/>
  <c r="C41" i="28"/>
  <c r="C25" i="28"/>
  <c r="C50" i="28"/>
  <c r="C64" i="28"/>
  <c r="C48" i="28"/>
  <c r="C32" i="28"/>
  <c r="C16" i="28"/>
  <c r="C30" i="28"/>
  <c r="C59" i="28"/>
  <c r="C43" i="28"/>
  <c r="C27" i="28"/>
  <c r="C58" i="28"/>
  <c r="C69" i="28"/>
  <c r="C53" i="28"/>
  <c r="C37" i="28"/>
  <c r="C21" i="28"/>
  <c r="C38" i="28"/>
  <c r="C60" i="28"/>
  <c r="C44" i="28"/>
  <c r="C28" i="28"/>
  <c r="C66" i="28"/>
  <c r="C22" i="28"/>
  <c r="C55" i="28"/>
  <c r="C39" i="28"/>
  <c r="C23" i="28"/>
  <c r="C46" i="28"/>
  <c r="C65" i="28"/>
  <c r="C49" i="28"/>
  <c r="C33" i="28"/>
  <c r="C17" i="28"/>
  <c r="C26" i="28"/>
  <c r="C56" i="28"/>
  <c r="C40" i="28"/>
  <c r="C24" i="28"/>
  <c r="C54" i="28"/>
  <c r="C67" i="28"/>
  <c r="C51" i="28"/>
  <c r="C35" i="28"/>
  <c r="C19" i="28"/>
  <c r="C34" i="28"/>
  <c r="C61" i="28"/>
  <c r="C45" i="28"/>
  <c r="C29" i="28"/>
  <c r="C62" i="28"/>
  <c r="C68" i="28"/>
  <c r="C52" i="28"/>
  <c r="C36" i="28"/>
  <c r="C20" i="28"/>
  <c r="C42" i="28"/>
  <c r="C63" i="28"/>
  <c r="C47" i="28"/>
  <c r="C31" i="28"/>
  <c r="I17" i="56"/>
  <c r="M17" i="56" s="1"/>
  <c r="I15" i="56"/>
  <c r="M15" i="56" s="1"/>
  <c r="I16" i="56"/>
  <c r="M16" i="56" s="1"/>
  <c r="D36" i="28"/>
  <c r="B36" i="28"/>
  <c r="B35" i="28"/>
  <c r="D35" i="28"/>
  <c r="D34" i="28"/>
  <c r="B34" i="28"/>
  <c r="D33" i="28"/>
  <c r="B33" i="28"/>
  <c r="C147" i="28"/>
  <c r="C151" i="28"/>
  <c r="C155" i="28"/>
  <c r="C146" i="28"/>
  <c r="C149" i="28"/>
  <c r="C153" i="28"/>
  <c r="C150" i="28"/>
  <c r="C160" i="28"/>
  <c r="C148" i="28"/>
  <c r="C156" i="28"/>
  <c r="C154" i="28"/>
  <c r="C158" i="28"/>
  <c r="C162" i="28"/>
  <c r="C152" i="28"/>
  <c r="C157" i="28"/>
  <c r="C161" i="28"/>
  <c r="C159" i="28"/>
  <c r="C73" i="28"/>
  <c r="C74" i="28"/>
  <c r="C78" i="28"/>
  <c r="C82" i="28"/>
  <c r="C86" i="28"/>
  <c r="C90" i="28"/>
  <c r="C94" i="28"/>
  <c r="C98" i="28"/>
  <c r="C102" i="28"/>
  <c r="C106" i="28"/>
  <c r="C110" i="28"/>
  <c r="C114" i="28"/>
  <c r="C118" i="28"/>
  <c r="C122" i="28"/>
  <c r="C126" i="28"/>
  <c r="C130" i="28"/>
  <c r="C134" i="28"/>
  <c r="C138" i="28"/>
  <c r="C142" i="28"/>
  <c r="C85" i="28"/>
  <c r="C101" i="28"/>
  <c r="C117" i="28"/>
  <c r="C129" i="28"/>
  <c r="C141" i="28"/>
  <c r="C75" i="28"/>
  <c r="C79" i="28"/>
  <c r="C83" i="28"/>
  <c r="C87" i="28"/>
  <c r="C91" i="28"/>
  <c r="C95" i="28"/>
  <c r="C99" i="28"/>
  <c r="C103" i="28"/>
  <c r="C107" i="28"/>
  <c r="C111" i="28"/>
  <c r="C115" i="28"/>
  <c r="C119" i="28"/>
  <c r="C123" i="28"/>
  <c r="C127" i="28"/>
  <c r="C131" i="28"/>
  <c r="C135" i="28"/>
  <c r="C139" i="28"/>
  <c r="C143" i="28"/>
  <c r="C77" i="28"/>
  <c r="C89" i="28"/>
  <c r="C93" i="28"/>
  <c r="C105" i="28"/>
  <c r="C113" i="28"/>
  <c r="C125" i="28"/>
  <c r="C137" i="28"/>
  <c r="C76" i="28"/>
  <c r="C80" i="28"/>
  <c r="C84" i="28"/>
  <c r="C88" i="28"/>
  <c r="C92" i="28"/>
  <c r="C96" i="28"/>
  <c r="C100" i="28"/>
  <c r="C104" i="28"/>
  <c r="C108" i="28"/>
  <c r="C112" i="28"/>
  <c r="C116" i="28"/>
  <c r="C120" i="28"/>
  <c r="C124" i="28"/>
  <c r="C128" i="28"/>
  <c r="C132" i="28"/>
  <c r="C136" i="28"/>
  <c r="C140" i="28"/>
  <c r="C144" i="28"/>
  <c r="C81" i="28"/>
  <c r="C97" i="28"/>
  <c r="C109" i="28"/>
  <c r="C121" i="28"/>
  <c r="C133" i="28"/>
  <c r="C145" i="28"/>
  <c r="C14" i="28"/>
  <c r="B15" i="28"/>
  <c r="L15" i="28" s="1"/>
  <c r="I24" i="56" l="1"/>
  <c r="M24" i="56" s="1"/>
  <c r="I19" i="56"/>
  <c r="I18" i="56"/>
  <c r="B24" i="28"/>
  <c r="N24" i="28" s="1"/>
  <c r="N15" i="28"/>
  <c r="B29" i="28"/>
  <c r="D29" i="28" s="1"/>
  <c r="D15" i="28"/>
  <c r="I22" i="56"/>
  <c r="M22" i="56" s="1"/>
  <c r="I29" i="56"/>
  <c r="M29" i="56" s="1"/>
  <c r="I25" i="56"/>
  <c r="M25" i="56" s="1"/>
  <c r="I21" i="56"/>
  <c r="M21" i="56" s="1"/>
  <c r="I23" i="56"/>
  <c r="M23" i="56" s="1"/>
  <c r="I30" i="56"/>
  <c r="M30" i="56" s="1"/>
  <c r="I20" i="56"/>
  <c r="M20" i="56" s="1"/>
  <c r="I26" i="56"/>
  <c r="M26" i="56" s="1"/>
  <c r="B17" i="28"/>
  <c r="L17" i="28" s="1"/>
  <c r="B25" i="28"/>
  <c r="L25" i="28" s="1"/>
  <c r="B32" i="28"/>
  <c r="L32" i="28" s="1"/>
  <c r="B28" i="28"/>
  <c r="L28" i="28" s="1"/>
  <c r="B21" i="28"/>
  <c r="L21" i="28" s="1"/>
  <c r="B30" i="28"/>
  <c r="L30" i="28" s="1"/>
  <c r="B22" i="28"/>
  <c r="L22" i="28" s="1"/>
  <c r="B19" i="28"/>
  <c r="L19" i="28" s="1"/>
  <c r="B27" i="28"/>
  <c r="L27" i="28" s="1"/>
  <c r="B18" i="28"/>
  <c r="L18" i="28" s="1"/>
  <c r="I27" i="56"/>
  <c r="M27" i="56" s="1"/>
  <c r="I28" i="56"/>
  <c r="M28" i="56" s="1"/>
  <c r="B16" i="28"/>
  <c r="L16" i="28" s="1"/>
  <c r="B26" i="28"/>
  <c r="L26" i="28" s="1"/>
  <c r="B20" i="28"/>
  <c r="L20" i="28" s="1"/>
  <c r="B31" i="28"/>
  <c r="L31" i="28" s="1"/>
  <c r="B23" i="28"/>
  <c r="L23" i="28" s="1"/>
  <c r="B97" i="28"/>
  <c r="L97" i="28" s="1"/>
  <c r="B96" i="28"/>
  <c r="L96" i="28" s="1"/>
  <c r="B94" i="28"/>
  <c r="L94" i="28" s="1"/>
  <c r="B95" i="28"/>
  <c r="L95" i="28" s="1"/>
  <c r="B93" i="28"/>
  <c r="L93" i="28" s="1"/>
  <c r="B92" i="28"/>
  <c r="L92" i="28" s="1"/>
  <c r="B89" i="28"/>
  <c r="L89" i="28" s="1"/>
  <c r="B90" i="28"/>
  <c r="L90" i="28" s="1"/>
  <c r="B91" i="28"/>
  <c r="L91" i="28" s="1"/>
  <c r="B88" i="28"/>
  <c r="L88" i="28" s="1"/>
  <c r="B87" i="28"/>
  <c r="L87" i="28" s="1"/>
  <c r="B86" i="28"/>
  <c r="L86" i="28" s="1"/>
  <c r="B85" i="28"/>
  <c r="L85" i="28" s="1"/>
  <c r="B84" i="28"/>
  <c r="L84" i="28" s="1"/>
  <c r="B83" i="28"/>
  <c r="L83" i="28" s="1"/>
  <c r="B76" i="28"/>
  <c r="L76" i="28" s="1"/>
  <c r="B79" i="28"/>
  <c r="L79" i="28" s="1"/>
  <c r="B74" i="28"/>
  <c r="L74" i="28" s="1"/>
  <c r="B75" i="28"/>
  <c r="L75" i="28" s="1"/>
  <c r="B81" i="28"/>
  <c r="L81" i="28" s="1"/>
  <c r="B82" i="28"/>
  <c r="L82" i="28" s="1"/>
  <c r="B80" i="28"/>
  <c r="L80" i="28" s="1"/>
  <c r="B77" i="28"/>
  <c r="L77" i="28" s="1"/>
  <c r="B78" i="28"/>
  <c r="L78" i="28" s="1"/>
  <c r="B73" i="28"/>
  <c r="L73" i="28" s="1"/>
  <c r="B14" i="28"/>
  <c r="L14" i="28" s="1"/>
  <c r="N77" i="28" l="1"/>
  <c r="N29" i="28"/>
  <c r="N32" i="28"/>
  <c r="N20" i="28"/>
  <c r="N79" i="28"/>
  <c r="N91" i="28"/>
  <c r="N89" i="28"/>
  <c r="L29" i="28"/>
  <c r="D24" i="28"/>
  <c r="D18" i="28"/>
  <c r="D32" i="28"/>
  <c r="D74" i="28"/>
  <c r="D19" i="28"/>
  <c r="D30" i="28"/>
  <c r="D25" i="28"/>
  <c r="N14" i="28"/>
  <c r="L24" i="28"/>
  <c r="N30" i="28"/>
  <c r="N31" i="28"/>
  <c r="N95" i="28"/>
  <c r="N26" i="28"/>
  <c r="N78" i="28"/>
  <c r="N80" i="28"/>
  <c r="N27" i="28"/>
  <c r="N97" i="28"/>
  <c r="N22" i="28"/>
  <c r="N82" i="28"/>
  <c r="N81" i="28"/>
  <c r="N73" i="28"/>
  <c r="N16" i="28"/>
  <c r="D28" i="28"/>
  <c r="N21" i="28"/>
  <c r="N74" i="28"/>
  <c r="N76" i="28"/>
  <c r="N86" i="28"/>
  <c r="N94" i="28"/>
  <c r="N96" i="28"/>
  <c r="N17" i="28"/>
  <c r="N85" i="28"/>
  <c r="N18" i="28"/>
  <c r="N75" i="28"/>
  <c r="N23" i="28"/>
  <c r="D91" i="28"/>
  <c r="N28" i="28"/>
  <c r="N90" i="28"/>
  <c r="N92" i="28"/>
  <c r="N93" i="28"/>
  <c r="N83" i="28"/>
  <c r="N84" i="28"/>
  <c r="N25" i="28"/>
  <c r="N87" i="28"/>
  <c r="N19" i="28"/>
  <c r="N88" i="28"/>
  <c r="D80" i="28"/>
  <c r="D83" i="28"/>
  <c r="D93" i="28"/>
  <c r="D94" i="28"/>
  <c r="D95" i="28"/>
  <c r="D78" i="28"/>
  <c r="D76" i="28"/>
  <c r="D97" i="28"/>
  <c r="D81" i="28"/>
  <c r="D85" i="28"/>
  <c r="D89" i="28"/>
  <c r="D22" i="28"/>
  <c r="D84" i="28"/>
  <c r="D86" i="28"/>
  <c r="D88" i="28"/>
  <c r="D90" i="28"/>
  <c r="D92" i="28"/>
  <c r="D96" i="28"/>
  <c r="D21" i="28"/>
  <c r="D20" i="28"/>
  <c r="D17" i="28"/>
  <c r="D14" i="28"/>
  <c r="D26" i="28"/>
  <c r="D73" i="28"/>
  <c r="D77" i="28"/>
  <c r="D82" i="28"/>
  <c r="D75" i="28"/>
  <c r="D79" i="28"/>
  <c r="D87" i="28"/>
  <c r="D27" i="28"/>
  <c r="D16" i="28"/>
  <c r="D31" i="28"/>
  <c r="D23" i="28"/>
  <c r="E10" i="28"/>
  <c r="E9" i="28"/>
  <c r="AC9" i="28"/>
  <c r="S9" i="28"/>
  <c r="O9" i="28"/>
  <c r="W9" i="28"/>
  <c r="U9" i="28"/>
  <c r="Q9" i="28"/>
  <c r="I9" i="28"/>
  <c r="Y9" i="28"/>
  <c r="G9" i="28"/>
  <c r="AA9" i="28"/>
  <c r="AC10" i="28"/>
  <c r="Y10" i="28"/>
  <c r="AA10" i="28"/>
  <c r="W10" i="28"/>
  <c r="S10" i="28"/>
  <c r="U10" i="28"/>
  <c r="O10" i="28"/>
  <c r="Q10" i="28"/>
  <c r="K10" i="28"/>
  <c r="K18" i="56" s="1"/>
  <c r="I10" i="28"/>
  <c r="G10" i="28"/>
  <c r="M10" i="28" l="1"/>
  <c r="K19" i="56" s="1"/>
  <c r="M9" i="28"/>
  <c r="J19" i="56" s="1"/>
  <c r="K9" i="28"/>
  <c r="J18" i="56" s="1"/>
  <c r="M18" i="56" s="1"/>
  <c r="C10" i="28"/>
  <c r="K14" i="56" s="1"/>
  <c r="C9" i="28"/>
  <c r="J14" i="56" s="1"/>
  <c r="E11" i="28"/>
  <c r="S11" i="28"/>
  <c r="AC11" i="28"/>
  <c r="O11" i="28"/>
  <c r="Y11" i="28"/>
  <c r="AA11" i="28"/>
  <c r="W11" i="28"/>
  <c r="U11" i="28"/>
  <c r="Q11" i="28"/>
  <c r="I11" i="28"/>
  <c r="G11" i="28"/>
  <c r="M11" i="28" l="1"/>
  <c r="M19" i="56"/>
  <c r="K11" i="28"/>
  <c r="M14" i="56"/>
  <c r="C11" i="28"/>
  <c r="S17" i="56" l="1"/>
  <c r="R29" i="56"/>
  <c r="R21" i="56"/>
  <c r="R23" i="56"/>
  <c r="R22" i="56"/>
  <c r="R26" i="56"/>
  <c r="R28" i="56"/>
  <c r="R30" i="56"/>
  <c r="R25" i="56"/>
  <c r="R24" i="56"/>
  <c r="R27" i="56"/>
  <c r="S16" i="56"/>
  <c r="S15" i="56"/>
  <c r="R20" i="56"/>
  <c r="S18" i="56"/>
  <c r="S19" i="56"/>
  <c r="S14" i="56"/>
  <c r="N14" i="56" l="1"/>
  <c r="N18" i="56"/>
  <c r="N19" i="56"/>
</calcChain>
</file>

<file path=xl/comments1.xml><?xml version="1.0" encoding="utf-8"?>
<comments xmlns="http://schemas.openxmlformats.org/spreadsheetml/2006/main">
  <authors>
    <author>Gustavo</author>
  </authors>
  <commentList>
    <comment ref="T11" authorId="0" shapeId="0">
      <text>
        <r>
          <rPr>
            <b/>
            <sz val="9"/>
            <color indexed="81"/>
            <rFont val="Tahoma"/>
            <family val="2"/>
          </rPr>
          <t>Gustavo:</t>
        </r>
        <r>
          <rPr>
            <sz val="9"/>
            <color indexed="81"/>
            <rFont val="Tahoma"/>
            <family val="2"/>
          </rPr>
          <t xml:space="preserve">
Experiencia específica
</t>
        </r>
      </text>
    </comment>
    <comment ref="T33" authorId="0" shapeId="0">
      <text>
        <r>
          <rPr>
            <b/>
            <sz val="9"/>
            <color indexed="81"/>
            <rFont val="Tahoma"/>
            <family val="2"/>
          </rPr>
          <t>Gustavo:</t>
        </r>
        <r>
          <rPr>
            <sz val="9"/>
            <color indexed="81"/>
            <rFont val="Tahoma"/>
            <family val="2"/>
          </rPr>
          <t xml:space="preserve">
Experiencia específica
</t>
        </r>
      </text>
    </comment>
    <comment ref="T143" authorId="0" shapeId="0">
      <text>
        <r>
          <rPr>
            <b/>
            <sz val="9"/>
            <color indexed="81"/>
            <rFont val="Tahoma"/>
            <family val="2"/>
          </rPr>
          <t>Gustavo:</t>
        </r>
        <r>
          <rPr>
            <sz val="9"/>
            <color indexed="81"/>
            <rFont val="Tahoma"/>
            <family val="2"/>
          </rPr>
          <t xml:space="preserve">
Experiencia específica
</t>
        </r>
      </text>
    </comment>
    <comment ref="T165" authorId="0" shapeId="0">
      <text>
        <r>
          <rPr>
            <b/>
            <sz val="9"/>
            <color indexed="81"/>
            <rFont val="Tahoma"/>
            <family val="2"/>
          </rPr>
          <t>Gustavo:</t>
        </r>
        <r>
          <rPr>
            <sz val="9"/>
            <color indexed="81"/>
            <rFont val="Tahoma"/>
            <family val="2"/>
          </rPr>
          <t xml:space="preserve">
Experiencia específica
</t>
        </r>
      </text>
    </comment>
    <comment ref="T187" authorId="0" shapeId="0">
      <text>
        <r>
          <rPr>
            <b/>
            <sz val="9"/>
            <color indexed="81"/>
            <rFont val="Tahoma"/>
            <family val="2"/>
          </rPr>
          <t>Gustavo:</t>
        </r>
        <r>
          <rPr>
            <sz val="9"/>
            <color indexed="81"/>
            <rFont val="Tahoma"/>
            <family val="2"/>
          </rPr>
          <t xml:space="preserve">
Experiencia específica
</t>
        </r>
      </text>
    </comment>
    <comment ref="T209" authorId="0" shapeId="0">
      <text>
        <r>
          <rPr>
            <b/>
            <sz val="9"/>
            <color indexed="81"/>
            <rFont val="Tahoma"/>
            <family val="2"/>
          </rPr>
          <t>Gustavo:</t>
        </r>
        <r>
          <rPr>
            <sz val="9"/>
            <color indexed="81"/>
            <rFont val="Tahoma"/>
            <family val="2"/>
          </rPr>
          <t xml:space="preserve">
Experiencia específica
</t>
        </r>
      </text>
    </comment>
    <comment ref="T231" authorId="0" shapeId="0">
      <text>
        <r>
          <rPr>
            <b/>
            <sz val="9"/>
            <color indexed="81"/>
            <rFont val="Tahoma"/>
            <family val="2"/>
          </rPr>
          <t>Gustavo:</t>
        </r>
        <r>
          <rPr>
            <sz val="9"/>
            <color indexed="81"/>
            <rFont val="Tahoma"/>
            <family val="2"/>
          </rPr>
          <t xml:space="preserve">
Experiencia específica
</t>
        </r>
      </text>
    </comment>
    <comment ref="T253" authorId="0" shapeId="0">
      <text>
        <r>
          <rPr>
            <b/>
            <sz val="9"/>
            <color indexed="81"/>
            <rFont val="Tahoma"/>
            <family val="2"/>
          </rPr>
          <t>Gustavo:</t>
        </r>
        <r>
          <rPr>
            <sz val="9"/>
            <color indexed="81"/>
            <rFont val="Tahoma"/>
            <family val="2"/>
          </rPr>
          <t xml:space="preserve">
Experiencia específica
</t>
        </r>
      </text>
    </comment>
    <comment ref="T275" authorId="0" shapeId="0">
      <text>
        <r>
          <rPr>
            <b/>
            <sz val="9"/>
            <color indexed="81"/>
            <rFont val="Tahoma"/>
            <family val="2"/>
          </rPr>
          <t>Gustavo:</t>
        </r>
        <r>
          <rPr>
            <sz val="9"/>
            <color indexed="81"/>
            <rFont val="Tahoma"/>
            <family val="2"/>
          </rPr>
          <t xml:space="preserve">
Experiencia específica
</t>
        </r>
      </text>
    </comment>
    <comment ref="T297" authorId="0" shapeId="0">
      <text>
        <r>
          <rPr>
            <b/>
            <sz val="9"/>
            <color indexed="81"/>
            <rFont val="Tahoma"/>
            <family val="2"/>
          </rPr>
          <t>Gustavo:</t>
        </r>
        <r>
          <rPr>
            <sz val="9"/>
            <color indexed="81"/>
            <rFont val="Tahoma"/>
            <family val="2"/>
          </rPr>
          <t xml:space="preserve">
Experiencia específica
</t>
        </r>
      </text>
    </comment>
    <comment ref="T319" authorId="0" shapeId="0">
      <text>
        <r>
          <rPr>
            <b/>
            <sz val="9"/>
            <color indexed="81"/>
            <rFont val="Tahoma"/>
            <family val="2"/>
          </rPr>
          <t>Gustavo:</t>
        </r>
        <r>
          <rPr>
            <sz val="9"/>
            <color indexed="81"/>
            <rFont val="Tahoma"/>
            <family val="2"/>
          </rPr>
          <t xml:space="preserve">
Experiencia específica
</t>
        </r>
      </text>
    </comment>
    <comment ref="T341" authorId="0" shapeId="0">
      <text>
        <r>
          <rPr>
            <b/>
            <sz val="9"/>
            <color indexed="81"/>
            <rFont val="Tahoma"/>
            <family val="2"/>
          </rPr>
          <t>Gustavo:</t>
        </r>
        <r>
          <rPr>
            <sz val="9"/>
            <color indexed="81"/>
            <rFont val="Tahoma"/>
            <family val="2"/>
          </rPr>
          <t xml:space="preserve">
Experiencia específica
</t>
        </r>
      </text>
    </comment>
    <comment ref="T363" authorId="0" shapeId="0">
      <text>
        <r>
          <rPr>
            <b/>
            <sz val="9"/>
            <color indexed="81"/>
            <rFont val="Tahoma"/>
            <family val="2"/>
          </rPr>
          <t>Gustavo:</t>
        </r>
        <r>
          <rPr>
            <sz val="9"/>
            <color indexed="81"/>
            <rFont val="Tahoma"/>
            <family val="2"/>
          </rPr>
          <t xml:space="preserve">
Experiencia específica
</t>
        </r>
      </text>
    </comment>
  </commentList>
</comments>
</file>

<file path=xl/comments2.xml><?xml version="1.0" encoding="utf-8"?>
<comments xmlns="http://schemas.openxmlformats.org/spreadsheetml/2006/main">
  <authors>
    <author>Usuario</author>
  </authors>
  <commentList>
    <comment ref="CV54" authorId="0" shapeId="0">
      <text>
        <r>
          <rPr>
            <b/>
            <sz val="9"/>
            <color indexed="81"/>
            <rFont val="Tahoma"/>
            <family val="2"/>
          </rPr>
          <t>Usuario:</t>
        </r>
        <r>
          <rPr>
            <sz val="9"/>
            <color indexed="81"/>
            <rFont val="Tahoma"/>
            <family val="2"/>
          </rPr>
          <t xml:space="preserve">
OJO SOLO TRANSPORTE
E INSTALACIÓN</t>
        </r>
      </text>
    </comment>
  </commentList>
</comments>
</file>

<file path=xl/comments3.xml><?xml version="1.0" encoding="utf-8"?>
<comments xmlns="http://schemas.openxmlformats.org/spreadsheetml/2006/main">
  <authors>
    <author>Usuario</author>
  </authors>
  <commentList>
    <comment ref="BH52" authorId="0" shapeId="0">
      <text>
        <r>
          <rPr>
            <b/>
            <sz val="9"/>
            <color indexed="81"/>
            <rFont val="Tahoma"/>
            <family val="2"/>
          </rPr>
          <t>Usuario:</t>
        </r>
        <r>
          <rPr>
            <sz val="9"/>
            <color indexed="81"/>
            <rFont val="Tahoma"/>
            <family val="2"/>
          </rPr>
          <t xml:space="preserve">
OJO SOLO TRANSPORTE
E INSTALACIÓN</t>
        </r>
      </text>
    </comment>
  </commentList>
</comments>
</file>

<file path=xl/comments4.xml><?xml version="1.0" encoding="utf-8"?>
<comments xmlns="http://schemas.openxmlformats.org/spreadsheetml/2006/main">
  <authors>
    <author>Gustavo</author>
  </authors>
  <commentList>
    <comment ref="A4" authorId="0" shapeId="0">
      <text>
        <r>
          <rPr>
            <b/>
            <sz val="14"/>
            <color indexed="81"/>
            <rFont val="Tahoma"/>
            <family val="2"/>
          </rPr>
          <t>IR = Z1</t>
        </r>
      </text>
    </comment>
    <comment ref="A5" authorId="0" shapeId="0">
      <text>
        <r>
          <rPr>
            <b/>
            <sz val="14"/>
            <color indexed="81"/>
            <rFont val="Tahoma"/>
            <family val="2"/>
          </rPr>
          <t>IRES = Z2</t>
        </r>
      </text>
    </comment>
  </commentList>
</comments>
</file>

<file path=xl/comments5.xml><?xml version="1.0" encoding="utf-8"?>
<comments xmlns="http://schemas.openxmlformats.org/spreadsheetml/2006/main">
  <authors>
    <author>Gustavo</author>
  </authors>
  <commentList>
    <comment ref="D8" authorId="0" shapeId="0">
      <text>
        <r>
          <rPr>
            <b/>
            <sz val="9"/>
            <color indexed="81"/>
            <rFont val="Tahoma"/>
            <family val="2"/>
          </rPr>
          <t>Fecha de la TRM</t>
        </r>
      </text>
    </comment>
  </commentList>
</comments>
</file>

<file path=xl/sharedStrings.xml><?xml version="1.0" encoding="utf-8"?>
<sst xmlns="http://schemas.openxmlformats.org/spreadsheetml/2006/main" count="3916" uniqueCount="393">
  <si>
    <t>EN PESOS</t>
  </si>
  <si>
    <t>EN SMMLV</t>
  </si>
  <si>
    <t>TOTAL</t>
  </si>
  <si>
    <t>OFERENTE</t>
  </si>
  <si>
    <t>UNIVERSIDAD DE ANTIOQUIA</t>
  </si>
  <si>
    <t>ACTIVO CORRIENTE</t>
  </si>
  <si>
    <t>PASIVO CORRIENTE</t>
  </si>
  <si>
    <t>INDICADOR 1</t>
  </si>
  <si>
    <t>INDICADOR 2</t>
  </si>
  <si>
    <t>PASIVO TOTAL</t>
  </si>
  <si>
    <t>ACTIVO TOTAL</t>
  </si>
  <si>
    <t>PROPONENTE</t>
  </si>
  <si>
    <t>Numeral</t>
  </si>
  <si>
    <t>OBSERVACIONES</t>
  </si>
  <si>
    <t>Item</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</si>
  <si>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</si>
  <si>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</si>
  <si>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</si>
  <si>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</si>
  <si>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</si>
  <si>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</si>
  <si>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</si>
  <si>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</si>
  <si>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</si>
  <si>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</si>
  <si>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</si>
  <si>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Presupuesto Total</t>
  </si>
  <si>
    <t>TRM día siguiente</t>
  </si>
  <si>
    <t>ORDEN</t>
  </si>
  <si>
    <t>Nro</t>
  </si>
  <si>
    <t>NOMBRE OFERENTE</t>
  </si>
  <si>
    <t>PROPONENTES</t>
  </si>
  <si>
    <t>PRESUPUESTO OFICIAL</t>
  </si>
  <si>
    <t>OBSERVACIONES CON RESPECTO A PROPUESTA ECONÓMICA</t>
  </si>
  <si>
    <t>N°</t>
  </si>
  <si>
    <t>RADICADO</t>
  </si>
  <si>
    <t>HORA DE RECIBIDO</t>
  </si>
  <si>
    <t>NIT/CC</t>
  </si>
  <si>
    <t>REPRESENTANTE LEGAL</t>
  </si>
  <si>
    <t>NUMERO DE FOLIOS DE LA PROPUESTA</t>
  </si>
  <si>
    <t>COSTO TOTAL CON IVA</t>
  </si>
  <si>
    <t>NIT O CÉDULA</t>
  </si>
  <si>
    <t>EVALUACIÓN EXPERIENCIA - INDICADORES FINANCIEROS</t>
  </si>
  <si>
    <t>APERTURA DE SOBRES</t>
  </si>
  <si>
    <t>Fecha</t>
  </si>
  <si>
    <r>
      <t>PUNTAJE (Pt</t>
    </r>
    <r>
      <rPr>
        <b/>
        <vertAlign val="subscript"/>
        <sz val="12"/>
        <rFont val="Calibri"/>
        <family val="2"/>
        <scheme val="minor"/>
      </rPr>
      <t>1</t>
    </r>
    <r>
      <rPr>
        <b/>
        <sz val="12"/>
        <rFont val="Calibri"/>
        <family val="2"/>
        <scheme val="minor"/>
      </rPr>
      <t>)</t>
    </r>
  </si>
  <si>
    <t>MÉTODO DE EVALUACIÓN DE ACUERDO A TRM</t>
  </si>
  <si>
    <t>CAPITAL DE TRABAJO</t>
  </si>
  <si>
    <t>ITEM</t>
  </si>
  <si>
    <t>PUNTAJE TOTAL</t>
  </si>
  <si>
    <t>Número total de ítems</t>
  </si>
  <si>
    <t>Proponente</t>
  </si>
  <si>
    <t>*H=Habilitado  NH=No habilitado</t>
  </si>
  <si>
    <t>ESTADO*</t>
  </si>
  <si>
    <r>
      <rPr>
        <b/>
        <sz val="10"/>
        <rFont val="Arial"/>
        <family val="2"/>
      </rPr>
      <t>OBSERVACIÓN:</t>
    </r>
    <r>
      <rPr>
        <sz val="10"/>
        <rFont val="Arial"/>
        <family val="2"/>
      </rPr>
      <t xml:space="preserve">
</t>
    </r>
  </si>
  <si>
    <t>CLASIFICACIÓN DEL OBJETO DEL CONTRATO (8)</t>
  </si>
  <si>
    <t>Media aritmética</t>
  </si>
  <si>
    <t># propuestas (n)</t>
  </si>
  <si>
    <t>Asignar de acuerdo al proceso</t>
  </si>
  <si>
    <t>IR</t>
  </si>
  <si>
    <t>(IR) Ítems representativos</t>
  </si>
  <si>
    <t>(IRES) Ítems restantes</t>
  </si>
  <si>
    <t>IRES</t>
  </si>
  <si>
    <t>(IR) ITEMS REPRESENTATIVOS</t>
  </si>
  <si>
    <t>(IRES) ITEMS RESTANTES</t>
  </si>
  <si>
    <t>Estado</t>
  </si>
  <si>
    <t>EVALUACIÓN DE REQUISITOS JURÍDICOS</t>
  </si>
  <si>
    <t>EVALUACIÓN DE EXPERIENCIA GENERAL</t>
  </si>
  <si>
    <t>EVALUACIÓN DE REQUISITOS COMERCIALES</t>
  </si>
  <si>
    <t>SALARIO MÍNIMO</t>
  </si>
  <si>
    <t>COCIENTE EVALUACIÓN</t>
  </si>
  <si>
    <t>ESTADO</t>
  </si>
  <si>
    <t>MÁXIMO PUNTAJE A ASIGNAR PARA Pti</t>
  </si>
  <si>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</si>
  <si>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</si>
  <si>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Pt2A</t>
  </si>
  <si>
    <t>Pt2 TOTAL</t>
  </si>
  <si>
    <t>Pt2B</t>
  </si>
  <si>
    <t>Desviación estándar</t>
  </si>
  <si>
    <t>Método de evaluación</t>
  </si>
  <si>
    <t>CALCULO DE Pt2</t>
  </si>
  <si>
    <t xml:space="preserve">EXPERIENCIA GENERAL </t>
  </si>
  <si>
    <t>PRESENTACIÓN DE CERTIFICADOS (9)</t>
  </si>
  <si>
    <t>ALCANCE DEL OBJETO CONTRACTUAL (10)</t>
  </si>
  <si>
    <t>VALORACIÓN DE OBSERVACIONES (11)</t>
  </si>
  <si>
    <t>VALORACIÓN DE REQUERIMIENTOS ENTREGADOS(12)</t>
  </si>
  <si>
    <t>SMMLV DE PARTICIPACIÓN PONDERADOS (13)</t>
  </si>
  <si>
    <t>VALORACIÓN</t>
  </si>
  <si>
    <t>VALIDACIÓN DE CODIGOS SEGÚN TABLA  4 (CODIGOS UNSPSC)</t>
  </si>
  <si>
    <t>VERIFICACIÓN DE UNIDADES</t>
  </si>
  <si>
    <t>VERIFICACIÓN DE CANTIDADES</t>
  </si>
  <si>
    <t>VERIFICACIÓN DE PRECIOS UNITARIOS</t>
  </si>
  <si>
    <t>VERIFICACIÓN DE VALORES TOTALES</t>
  </si>
  <si>
    <t>PONDERACIÓN DE HABILITACIÓN</t>
  </si>
  <si>
    <t>VERIFICACIÓN DE REDONDEO</t>
  </si>
  <si>
    <t>DIFERENCIA</t>
  </si>
  <si>
    <t>TOTAL DIFERENCIA</t>
  </si>
  <si>
    <t>% DIFERENCIA</t>
  </si>
  <si>
    <t>ESTATUS EXPERIENCIA GENERAL</t>
  </si>
  <si>
    <t>ESTATUS CAPACIDAD FINANCIERA</t>
  </si>
  <si>
    <t>ESTATUS REQUISITOS COMERCIALES</t>
  </si>
  <si>
    <t>TABLA RESUMEN EXPERIENCIA</t>
  </si>
  <si>
    <t>ESTATUS</t>
  </si>
  <si>
    <t>TABLA RESUMEN</t>
  </si>
  <si>
    <t>ESTATUS GENERAL</t>
  </si>
  <si>
    <t>No estar reportada al Boletín de Responsables Fiscales de la Contraloría General de la República (Art. 60 Ley 610 de 2000; Circular 005 del 25 de febrero de 2008).</t>
  </si>
  <si>
    <t>No tener antecedentes disciplinarios en la Procuraduría General de la Nación.</t>
  </si>
  <si>
    <t>No estar en mora en el Sistema Registro Nacional de Medidas Correctivas RNMC de la Policía Nacional de Colombia (artículo 183 de la Ley 1801 de 2016)</t>
  </si>
  <si>
    <t>Estar inscrita en el Registro Único de Tributario.</t>
  </si>
  <si>
    <t>CERTIFICADOS PRESENTADOS</t>
  </si>
  <si>
    <t>LOGO DEL OFERENTE</t>
  </si>
  <si>
    <t>VERIFICACIÓN DE ACTIVIDAD</t>
  </si>
  <si>
    <t>REQUISITOS JURÍDICOS</t>
  </si>
  <si>
    <t xml:space="preserve"> </t>
  </si>
  <si>
    <t xml:space="preserve">OBJETO: </t>
  </si>
  <si>
    <t>TOTAL COSTO DIRECTO</t>
  </si>
  <si>
    <t>TOTAL PROYECTO</t>
  </si>
  <si>
    <t>TOTAL COSTOS DIRECTOS</t>
  </si>
  <si>
    <t>No tener antecedentes judiciales en la Policía Nacional de Colombia.</t>
  </si>
  <si>
    <t>T</t>
  </si>
  <si>
    <t>AU</t>
  </si>
  <si>
    <t>AU Max</t>
  </si>
  <si>
    <t>COSTOS DIRECTOS TOTALES</t>
  </si>
  <si>
    <t>DIFERENCIA DIRECCIÒN</t>
  </si>
  <si>
    <t>DIRECCION INICIAL</t>
  </si>
  <si>
    <t>DIRECCIÒN COSTO DIRECTO</t>
  </si>
  <si>
    <t>DIRECCIÒN AU</t>
  </si>
  <si>
    <t>AU TOTALES</t>
  </si>
  <si>
    <t>AU [%]</t>
  </si>
  <si>
    <t>COSTOS DIRECTOS TOTALES UNITARIOS</t>
  </si>
  <si>
    <t>VERIFICACIÓN DE PRESUPUESTO</t>
  </si>
  <si>
    <t>ESTATUS VERIFICACIÓN PRESUPUESTO</t>
  </si>
  <si>
    <t>VALIDACIÓN DE CODIGOS SEGÚN TABLA  3 (CODIGOS UNSPSC) DE LOS TÉRMINOS DE REFERENCIA</t>
  </si>
  <si>
    <t>EXPERIENCIA GENERAL Y ESPECÍFICA</t>
  </si>
  <si>
    <t>ÍNDICE DE ENDEUDAMIENTO</t>
  </si>
  <si>
    <t>IE = PT/AT &lt;=
Siendo PT = pasivo total 
AT = activo total</t>
  </si>
  <si>
    <t>PRESUPUESTO OFICIAL
UNIVERSIDAD DE ANTIOQUIA</t>
  </si>
  <si>
    <t>DIRECCIÓN COSTO DIRECTO</t>
  </si>
  <si>
    <t>DIFERENCIA DIRECCIÓN</t>
  </si>
  <si>
    <t>ASIGNACIÓN DE PUNTAJE PARA Pt2:</t>
  </si>
  <si>
    <t>OBJETO:</t>
  </si>
  <si>
    <t>Póliza de seriedad de la oferta a favor de entidades Estatales y a nombre de la Universidad de Antioquia.
Por una cuantía equivalente al DIEZ POR CIENTO (10%) del presupuesto oficial; con una vigencia de sesenta (60) días, contada a partir de la fecha y hora de cierre de la presente INVITACIÓN, prorrogable en caso de ser necesario. Con la Propuesta Comercial se debe anexar la póliza.</t>
  </si>
  <si>
    <t>Estar afiliado y a paz y salvo con el Sistema de Salud (EPS) y el Sistema General de Pensiones en los términos de la Ley.
En caso de tener empleados a su cargo, deben estar afiliados y a paz y salvo con el Sistema General de Seguridad Social (Salud, Pensiones, Riesgos Laborales) y con los aportes Parafiscales (Caja de Compensación Familiar, Sena, ICBF).</t>
  </si>
  <si>
    <t>No estar en mora en el Sistema Registro Nacional de Medidas Correctivas RNMC de la Policía Nacional de Colombia (artículo 183 de la Ley 1801 de 2016).</t>
  </si>
  <si>
    <t>Aseguradora:</t>
  </si>
  <si>
    <t>Póliza número:</t>
  </si>
  <si>
    <t>valor asegurado:</t>
  </si>
  <si>
    <t>Número:</t>
  </si>
  <si>
    <t>Valor :</t>
  </si>
  <si>
    <t>Vigencia:</t>
  </si>
  <si>
    <t>CIUDAD UNIVERSITARIA</t>
  </si>
  <si>
    <t>No estar reportada al Boletín de Responsables Fiscales de la Contraloría General de la República (Art. 60 Ley 610 de 2000; Circular 005 del 25 de febrero de 2008)</t>
  </si>
  <si>
    <t>Vigencia [dias]:</t>
  </si>
  <si>
    <t>CONCLUSIONES</t>
  </si>
  <si>
    <t>CT = AC-PC ≥ PO
Siendo PO = Presupuesto Oficial</t>
  </si>
  <si>
    <t>Ser irrevocable, una vez presentada (artículo 8465 del Código de Comercio).
Garantía de seriedad de la propuesta por una cuantía igual al 10% del P.O. y vigencia de 60 días</t>
  </si>
  <si>
    <r>
      <t xml:space="preserve">(i) Ser ingeniero civil, arquitecto o arquitecto constructor.
(ii) Tener matrícula profesional vigente y expedida mínimo TRES (3) años antes del cierre de la </t>
    </r>
    <r>
      <rPr>
        <b/>
        <sz val="12"/>
        <rFont val="Arial"/>
        <family val="2"/>
      </rPr>
      <t>INVITACIÓN</t>
    </r>
    <r>
      <rPr>
        <sz val="12"/>
        <rFont val="Arial"/>
        <family val="2"/>
      </rPr>
      <t>.</t>
    </r>
  </si>
  <si>
    <r>
      <t xml:space="preserve">Tener capacidad jurídica para contratar. Por tanto, el Proponente debe:
(i) Ser mayor de edad; 
(ii) no tener inhabilidades, incompatibilidades ni conflictos de interés para contratar, según el artículo 4° del Acuerdo Superior 419 de 2014.
(iii) No tener ninguna de estas situaciones: Cesación de pagos o, cualquier otra circunstancia que justificadamente permita a la </t>
    </r>
    <r>
      <rPr>
        <b/>
        <sz val="12"/>
        <rFont val="Arial"/>
        <family val="2"/>
      </rPr>
      <t>U.de.A</t>
    </r>
    <r>
      <rPr>
        <sz val="12"/>
        <rFont val="Arial"/>
        <family val="2"/>
      </rPr>
      <t xml:space="preserve"> presumir incapacidad o imposibilidad jurídica, económica o técnica para cumplir el objeto del contrato.</t>
    </r>
  </si>
  <si>
    <t>CUMPLE / NO CUMPLE:</t>
  </si>
  <si>
    <r>
      <t xml:space="preserve">Tener capacidad jurídica para contratar. Por tanto, el </t>
    </r>
    <r>
      <rPr>
        <b/>
        <sz val="12"/>
        <rFont val="Arial"/>
        <family val="2"/>
      </rPr>
      <t>Proponente</t>
    </r>
    <r>
      <rPr>
        <sz val="12"/>
        <rFont val="Arial"/>
        <family val="2"/>
      </rPr>
      <t xml:space="preserve"> debe:
(i) Ser persona jurídica con capacidad jurídica para celebrar contratos;
(ii) Tener como objeto social principal, o conexo, las actividades establecidas en el objeto de la presente </t>
    </r>
    <r>
      <rPr>
        <b/>
        <sz val="12"/>
        <rFont val="Arial"/>
        <family val="2"/>
      </rPr>
      <t>INVITACIÓN</t>
    </r>
    <r>
      <rPr>
        <sz val="12"/>
        <rFont val="Arial"/>
        <family val="2"/>
      </rPr>
      <t xml:space="preserve">;
(iii) Haber sido registrada por lo menos TRES (3) años antes de la fecha de apertura de la </t>
    </r>
    <r>
      <rPr>
        <b/>
        <sz val="12"/>
        <rFont val="Arial"/>
        <family val="2"/>
      </rPr>
      <t>INVITACIÓN</t>
    </r>
    <r>
      <rPr>
        <sz val="12"/>
        <rFont val="Arial"/>
        <family val="2"/>
      </rPr>
      <t xml:space="preserve">;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t>
    </r>
    <r>
      <rPr>
        <b/>
        <sz val="12"/>
        <rFont val="Arial"/>
        <family val="2"/>
      </rPr>
      <t>U.de.A</t>
    </r>
    <r>
      <rPr>
        <sz val="12"/>
        <rFont val="Arial"/>
        <family val="2"/>
      </rPr>
      <t xml:space="preserve">. según la Constitución y la Ley; y el Acuerdo Superior 395 de 2011.
(vii) No tener ninguna de estas situaciones: Cesación de pagos o, cualquier otra circunstancia que justificadamente permita a la </t>
    </r>
    <r>
      <rPr>
        <b/>
        <sz val="12"/>
        <rFont val="Arial"/>
        <family val="2"/>
      </rPr>
      <t>U.de.A</t>
    </r>
    <r>
      <rPr>
        <sz val="12"/>
        <rFont val="Arial"/>
        <family val="2"/>
      </rPr>
      <t xml:space="preserve"> presumir incapacidad o imposibilidad jurídica, económica o técnica para cumplir el objeto del contrato.</t>
    </r>
  </si>
  <si>
    <r>
      <t xml:space="preserve">(i) Ser el representante legal: ingeniero civil, arquitecto o arquitecto constructor.
(ii) Tener matrícula profesional vigente, que haya sido expedida mínimo TRES (3) años antes del cierre de la presente </t>
    </r>
    <r>
      <rPr>
        <b/>
        <sz val="12"/>
        <rFont val="Arial"/>
        <family val="2"/>
      </rPr>
      <t>INVITACIÓN.</t>
    </r>
    <r>
      <rPr>
        <sz val="12"/>
        <rFont val="Arial"/>
        <family val="2"/>
      </rPr>
      <t xml:space="preserve">
Cuando el representante legal NO CUMPLA el requisito anterior, la propuesta debe ser también FIRMADA o ABONADA, por un profesional que SÍ cumpla el requisito.</t>
    </r>
  </si>
  <si>
    <t>Haber cumplido con los aportes al Sistema de Seguridad Social Integral y Parafiscales, en los seis (6) meses anteriores a la presentación de la propuesta Comercial y encontrarse a paz y salvo con el sistema. Si tiene acuerdos de pago deberá certificarlo.</t>
  </si>
  <si>
    <t>CUMPLE/NO CUMPLE:</t>
  </si>
  <si>
    <t>m2</t>
  </si>
  <si>
    <t>m</t>
  </si>
  <si>
    <t>un</t>
  </si>
  <si>
    <t>m3</t>
  </si>
  <si>
    <t>4,1,1</t>
  </si>
  <si>
    <t>4,2,1</t>
  </si>
  <si>
    <t>VARIOS</t>
  </si>
  <si>
    <t>PLANOS</t>
  </si>
  <si>
    <t>SUBTOTAL VARIOS</t>
  </si>
  <si>
    <t xml:space="preserve">ADMINISTRACIÓN </t>
  </si>
  <si>
    <t xml:space="preserve">UTILIDAD </t>
  </si>
  <si>
    <t>IVA 19% SOBRE UTILIDAD</t>
  </si>
  <si>
    <t>Costo directo máximo (Para cálculo de Pt1)</t>
  </si>
  <si>
    <t>PUNTAJE (Pt3)</t>
  </si>
  <si>
    <t>ORDEN ELEGIBILIDAD</t>
  </si>
  <si>
    <t>EVALUACIÓN ECONÓMICA - DEFINICIÓN DE MÉTODO DE EVALUACIÓN Y CÁLCULO DE PUNTAJES</t>
  </si>
  <si>
    <t>C</t>
  </si>
  <si>
    <t>COMPARA EL AU DEL PROPONENTE CON EL AU MÁXIMO</t>
  </si>
  <si>
    <t>COMPARA EL COSTO DIRECTO DEL PROPONENTE CON EL COSTO DIRECTO MÁXIMO</t>
  </si>
  <si>
    <t>VERIFICA QUE NO SE HAYA MODIFICADO EL FORMATO</t>
  </si>
  <si>
    <t>VERIFICA EL REDONDEO DE CIFRAS</t>
  </si>
  <si>
    <t>Invitación Pública N° VA-125-2019</t>
  </si>
  <si>
    <t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t>
  </si>
  <si>
    <t xml:space="preserve">CIERRE: 4/02/2020
HORA: 9:30 A.M </t>
  </si>
  <si>
    <t>REQUISITOS JURÍDICOS DE PARTICIPACIÓN  (personas naturales y jurídicas) numeral 5.1</t>
  </si>
  <si>
    <t>5.1.1 Requisitos personas naturales</t>
  </si>
  <si>
    <t>5.1.2. Requisitos personas jurídicas de forma individual</t>
  </si>
  <si>
    <r>
      <t xml:space="preserve">Estar inscrita, calificada y clasificada en el Registro Único de </t>
    </r>
    <r>
      <rPr>
        <b/>
        <sz val="12"/>
        <rFont val="Arial"/>
        <family val="2"/>
      </rPr>
      <t>Proponentes</t>
    </r>
    <r>
      <rPr>
        <sz val="12"/>
        <rFont val="Arial"/>
        <family val="2"/>
      </rPr>
      <t xml:space="preserve"> –RUP- de la Cámara de Comercio de su domicilio, antes de la fecha de cierre o entrega de propuestas de esta </t>
    </r>
    <r>
      <rPr>
        <b/>
        <sz val="12"/>
        <rFont val="Arial"/>
        <family val="2"/>
      </rPr>
      <t>INVITACIÓN</t>
    </r>
    <r>
      <rPr>
        <sz val="12"/>
        <rFont val="Arial"/>
        <family val="2"/>
      </rPr>
      <t xml:space="preserve">, en alguna de las siguientes clasificaciones de la UNSPSC, establecidaS en la tabla 4, códigoS </t>
    </r>
    <r>
      <rPr>
        <b/>
        <sz val="12"/>
        <rFont val="Arial"/>
        <family val="2"/>
      </rPr>
      <t>721015 - 721511 - 811418 - 721411.</t>
    </r>
  </si>
  <si>
    <r>
      <t xml:space="preserve">Estar inscrita, calificada y clasificada en el Registro Único de </t>
    </r>
    <r>
      <rPr>
        <b/>
        <sz val="12"/>
        <rFont val="Arial"/>
        <family val="2"/>
      </rPr>
      <t>PROPONENTES</t>
    </r>
    <r>
      <rPr>
        <sz val="12"/>
        <rFont val="Arial"/>
        <family val="2"/>
      </rPr>
      <t xml:space="preserve"> –RUP- de la Cámara de Comercio de su domicilio, antes de la fecha de cierre o entrega de propuestas de esta invitación, en alguna de las siguientes clasificaciones de la UNSPSC, establecidas en la Tabla 4 en los códigos: </t>
    </r>
    <r>
      <rPr>
        <b/>
        <sz val="12"/>
        <rFont val="Arial"/>
        <family val="2"/>
      </rPr>
      <t>721015 - 721511 - 811418 - 721411.</t>
    </r>
  </si>
  <si>
    <r>
      <rPr>
        <sz val="11"/>
        <color rgb="FFFF0000"/>
        <rFont val="Arial"/>
        <family val="2"/>
      </rPr>
      <t>Resúmen: se recibieron SEIS (6) propuestas.</t>
    </r>
    <r>
      <rPr>
        <sz val="11"/>
        <rFont val="Arial"/>
        <family val="2"/>
      </rPr>
      <t xml:space="preserve">
EQUIPO TÉCNICO DE EVALUACIÓN
DIVISIÓN DE INFRAESTRUCTURA FÍSICA</t>
    </r>
  </si>
  <si>
    <t>CUMPLE CON EL REQUERIMIENTO OBLIGATORIO DE SOPORTAR EXPERIENCIA EN MÍNIMO DOS (2) Y OBLIGATORIAMENTE EN EL CÓDIGO 831015?</t>
  </si>
  <si>
    <t>DESCRIPCIÓN</t>
  </si>
  <si>
    <t>UN</t>
  </si>
  <si>
    <t>CANT</t>
  </si>
  <si>
    <t xml:space="preserve">VALOR UNITARIO </t>
  </si>
  <si>
    <t>VALOR TOTAL</t>
  </si>
  <si>
    <t xml:space="preserve">BOCATOMA </t>
  </si>
  <si>
    <t>1.1</t>
  </si>
  <si>
    <t>ACTIVIDADES PRELIMINARES</t>
  </si>
  <si>
    <t>1.1.1</t>
  </si>
  <si>
    <t>Localización, trazado y replanteo, de estructuras y edificaciones.</t>
  </si>
  <si>
    <t>1.1.2</t>
  </si>
  <si>
    <t>Desmonte y limpieza e= 0.15m. Incluye: cargue, transporte y botada de material en botaderos oficiales o donde indique la interventoría.</t>
  </si>
  <si>
    <t>1.1.3</t>
  </si>
  <si>
    <t>Manejo de Aguas para desvío de quebradas en tubería PVC con trinchos</t>
  </si>
  <si>
    <t>gl</t>
  </si>
  <si>
    <t>1.2</t>
  </si>
  <si>
    <t>EXCAVACIONES, LLENOS Y LLENOS ESTRUCTURALES</t>
  </si>
  <si>
    <t>1.2.1</t>
  </si>
  <si>
    <t>Excavación manual en material común seco 0-2 m de profundidad. Medido en sitio</t>
  </si>
  <si>
    <t>m³</t>
  </si>
  <si>
    <t>1.2.2</t>
  </si>
  <si>
    <t>Excavación en roca con cemento demoledor no explosivo.  Incluye desembombe.  A cualquier profundidad y bajo cualquier grado de humedad.</t>
  </si>
  <si>
    <t>1.2.3</t>
  </si>
  <si>
    <t>Excavación manual en material aluvial (en cauce de quebrada)</t>
  </si>
  <si>
    <t>1.2.4</t>
  </si>
  <si>
    <t>Cargue, retiro y botada de material sobrante proveniente de la excavación a máximo 10 km, medida en sitio.</t>
  </si>
  <si>
    <t>1.2.5</t>
  </si>
  <si>
    <t>Llenos en material proveniente de la excavación, compactados mecánicamente hasta obtener una densidad del 95% de la máxima obtenida en el ensayo del Proctor Modificado.</t>
  </si>
  <si>
    <t>1.2.6</t>
  </si>
  <si>
    <t>Suministro, transporte y colocación de Entresuelo en piedra de Ø4", e =20 cm</t>
  </si>
  <si>
    <t>1.2.7</t>
  </si>
  <si>
    <t>Suministro, transporte y colocación de Recebo para apoyo en piedra de Ø1", e = 5 cm</t>
  </si>
  <si>
    <t xml:space="preserve">m3 </t>
  </si>
  <si>
    <t>1.3</t>
  </si>
  <si>
    <t>OBRAS EN CONCRETO Y ACERO</t>
  </si>
  <si>
    <t>1.3.1</t>
  </si>
  <si>
    <t>Suministro transporte e instalación de losa de fondo en concreto f'c = 28 Mpa. Incluye impermeabilizante, transporte de materiales.  Según diseño.</t>
  </si>
  <si>
    <t>1.3.2</t>
  </si>
  <si>
    <t>Suministro transporte e instalación de muros en concreto de f'c = 28 Mpa. Incluye impermeabilizante y formaleta.</t>
  </si>
  <si>
    <t>1.3.3</t>
  </si>
  <si>
    <t>Suministro transporte e instalación de concreto ciclópeo de 14 Mpa, para cimentaciones</t>
  </si>
  <si>
    <t>1.3.4</t>
  </si>
  <si>
    <t>Suministro transporte e instalación de cajas en concreto de 21 MPa de 0,60 m  x 0,60 m, de profundidad 1,0m (Incluye acero y marco en angulo de 2"x3/16")</t>
  </si>
  <si>
    <t>1.3.5</t>
  </si>
  <si>
    <t>Suministro, transporte, corte, figuración y colocación de Acero de refuerzo fy = 420 MPa-60000 PSI, corrugado. (Incluye figuracion )</t>
  </si>
  <si>
    <t>kg</t>
  </si>
  <si>
    <t>1.3.6</t>
  </si>
  <si>
    <t xml:space="preserve">Suministro transporte e instalación de rejilla para captación de 0,55 m x 0,25 m, con marco en ángulo de 1"x 1/8" y 19 barras de ½" @ 1.25 cm,  incluye dos bisagras para su apertura, asa en varilla de 1/2" pintada con anticorrosivo </t>
  </si>
  <si>
    <t>1.4</t>
  </si>
  <si>
    <t>SUMINISTRO, TRANSPORTE E INSTALACIÓN DE TUBERÍAS, ACCESORIOS Y EQUIPOS</t>
  </si>
  <si>
    <t>1.4.1</t>
  </si>
  <si>
    <t xml:space="preserve">Suministro transporte e instalación de Tubería PVC-P Unión Mecanica RDE 21 de Ø 6" (150 mm)  </t>
  </si>
  <si>
    <t>1.4.2</t>
  </si>
  <si>
    <t>Construccción de pasamuro en acero al carbón Schedule 40 sin costura de Ø6" L=0,60m, Z=0,20m, extremo Brida-Rosca</t>
  </si>
  <si>
    <t>1.4.3</t>
  </si>
  <si>
    <t>Suministro transporte e instalación de  Niple en acero al carbón Schedule 40 sin costura de Ø6" L= 1,05m, extremo brida-liso, incluye juego de empaques y tornillos</t>
  </si>
  <si>
    <t>1.4.4</t>
  </si>
  <si>
    <t xml:space="preserve">Suministro transporte e instalación de  Codo en HD  J.H Ø6" (150 mm) x 90° </t>
  </si>
  <si>
    <t>1.4.5</t>
  </si>
  <si>
    <t>Suministro transporte e instalación de Vertedero rectangular y triangular soldados entre si en Resina de Poliester Ortoftalica reforzado con fibra de vidrio tipo Matt de 450gr/cm2 y Woven Roving  610 gr/cm2, acabado exterior en pintura poliéster blanca, con estabilizadores U.V , incluye pernos tipo ancla de cuña de 1/4" x  2 1/4" en acero inoxidable y empaque de neopreno</t>
  </si>
  <si>
    <t>1.4.6</t>
  </si>
  <si>
    <t xml:space="preserve">Suministro transporte e instalación de  Tapa prefabricada rectangular en Polipropileno, para caja (0,60x0,6m) </t>
  </si>
  <si>
    <t>1.4.7</t>
  </si>
  <si>
    <t>Suministro transporte e instalación de  Válvula de compuerta sello elástico de vástago no ascendente en HD Ø6" (150mm), Extremo Brida, según norma de fabricación AWWA C -515/509</t>
  </si>
  <si>
    <t>SUBTOTAL BOCATOMA</t>
  </si>
  <si>
    <t>ADUCCIÓN</t>
  </si>
  <si>
    <t>2.1</t>
  </si>
  <si>
    <t>2.1.1.</t>
  </si>
  <si>
    <t>Localización, trazado y replanteo, de tubería</t>
  </si>
  <si>
    <t>2.2</t>
  </si>
  <si>
    <t>EXCAVACIONES Y LLENOS</t>
  </si>
  <si>
    <t>2.2.1</t>
  </si>
  <si>
    <t>2.2.2</t>
  </si>
  <si>
    <t>Excavación manual en material común Humedo 0-2 m de profundidad. Medido en sitio</t>
  </si>
  <si>
    <t>2.2.3</t>
  </si>
  <si>
    <t>Cargue, retiro y botada de material sobrante proveniente de la excavación a cualquier distancia, medida en sitio.</t>
  </si>
  <si>
    <t>2.2.4</t>
  </si>
  <si>
    <t>2.3</t>
  </si>
  <si>
    <t>2.3.1</t>
  </si>
  <si>
    <t>Suministro transporte e instalación de Concreto f'c = 21 Mpa para anclaje de accesorios y apoyos</t>
  </si>
  <si>
    <t>2.4</t>
  </si>
  <si>
    <t>Tuberias</t>
  </si>
  <si>
    <t>2.4.2</t>
  </si>
  <si>
    <t>Suministro transporte e instalación de Tubería PVC-P RDE21 Unión mecánica de Ø 150 mm. Incluye accesorios</t>
  </si>
  <si>
    <t>SUBTOTAL ADUCCIÓN</t>
  </si>
  <si>
    <t>CONDUCCIÓN</t>
  </si>
  <si>
    <t>3.1.1</t>
  </si>
  <si>
    <t>3.2.1</t>
  </si>
  <si>
    <t>3.2.2</t>
  </si>
  <si>
    <t>3.2.3</t>
  </si>
  <si>
    <t>3.2.4</t>
  </si>
  <si>
    <t>3.3.1</t>
  </si>
  <si>
    <t>Suministro transporte e instalación de  Concreto f'c = 21 Mpa para anclaje de accesorios y apoyos</t>
  </si>
  <si>
    <t>3.3.2</t>
  </si>
  <si>
    <t>Suministro transporte e instalación de  Tapas de concreto de 21 MPa para cajas de 0,60 m X 0,60 m, perfil en acero 1/4" 2"x2"</t>
  </si>
  <si>
    <t>3.3.3</t>
  </si>
  <si>
    <t xml:space="preserve">Suministro transporte e instalación de  Caja para válvula purga de 0.6 x 0.6 x 0.6 m, en concreto de f´c = 21 Mpa, tapa metálica </t>
  </si>
  <si>
    <t>3.4.1</t>
  </si>
  <si>
    <t>Suministro transporte e instalación de  Tubería PVC-P RDE21 Unión mecánica de Ø 200 mm. Incluye accesorios</t>
  </si>
  <si>
    <t>3.4.2</t>
  </si>
  <si>
    <t>Suministro transporte e instalación de  Tubería PVC-P RDE21 Unión mecánica de Ø 150 mm. Incluye accesorios</t>
  </si>
  <si>
    <t>Válvulas</t>
  </si>
  <si>
    <t>3.4.3</t>
  </si>
  <si>
    <t xml:space="preserve">Suministro transporte e instalación de  Válvula de compuerta para purga Ø4" (100 mm)  sello bronce, BxB, JH.   (incluye válvula de corte HD, BXB, , portaflanche, brida loca HD,Juego de  tornillos de 2"x3/8" , arandelas, tuercas, guasas (todo en acero inoxidable)  y empaque de neopreno e=3 mm). </t>
  </si>
  <si>
    <t>3.4.4</t>
  </si>
  <si>
    <t xml:space="preserve">Suministro transporte e instalación de  Ventosa de Ø2" (50 mm) de doble acción, BXB,  cámara doble (incluye válvula de corte Ø2" HD, BXB, portaflanche, brida loca de 2" Extremo brida, HD,Juego de  tornillos de 2"x3/8" , arandelas, tuercas, guasas (todo en acero inoxidable)  y empaque de neopreno e=3 mm). </t>
  </si>
  <si>
    <t>SUBTOTAL CONDUCCIÓN</t>
  </si>
  <si>
    <t>4,0,0</t>
  </si>
  <si>
    <t>4,1,0</t>
  </si>
  <si>
    <t>Elaboración de planos necesarios para el recibo de la obra, en planchas de 1 m * 0,7 m (Planos record civiles, e hidráulicos)</t>
  </si>
  <si>
    <t>4,2,0</t>
  </si>
  <si>
    <t>ANCLAJES</t>
  </si>
  <si>
    <t>Suministro, instalación y certificación de punto de anclaje en acero galvanizado importado para ser instalados en columnas, vigas o elementos de concreto, anclados con material epóxico, para el aseguramiento de los trabajadores al momento de hacer descensos y la instalación de líneas de vida provisionales al momento de realizar tareas que impliquen riesgo de caída. Incluye el suministro, transporte e instalación del epóxico, perforación mecánica del concreto, punto de anclaje en acero galvanizado, fijación del anclaje y todo lo necesario para su correcto funcionamiento.</t>
  </si>
  <si>
    <t>5.3.1 Presentarse en PESOS COLOMBIANOS.</t>
  </si>
  <si>
    <t>5.3.2 Incluir todos los costos, gastos impuestos, tasas y contribuciones en los que deba incurrir el PROPONENTE para cumplir el objeto de la INVITACIÓN.</t>
  </si>
  <si>
    <t>5.3.3 Tener una vigencia mínima de SESENTA (60) días calendario, contados a partir de del cierre de la invitación, prorrogable en un plazo igual, en caso que no se pueda adjudicar en dicho término</t>
  </si>
  <si>
    <t>5.3.4 No modificar los formatos del Proceso de Contratación, salvo autorización expresa.</t>
  </si>
  <si>
    <r>
      <t xml:space="preserve">Haber ejecutado contratos en COLOMBIA, y que dentro de su objeto o alcance incluyan Construcción, Reposición y/o Mantenimiento de Redes de Acueducto o Alcantarillado.
El valor de cada contrato se tomará en Salarios Mínimos Mensuales Legales Vigentes (SMMLV) del R.U.P.
Para efectos de aplicar las siguientes fórmulas el valor del presupuesto oficial total se debe expresar en SMMLV del año 2019.
Cada certificado deberá estar soportada en mínimo DOS (2) de los códigos de la siguiente clasificaciones de la UNSPSC, de la Tabla 4 en los códigos: </t>
    </r>
    <r>
      <rPr>
        <b/>
        <sz val="16"/>
        <rFont val="Arial"/>
        <family val="2"/>
      </rPr>
      <t xml:space="preserve">721015 - 721511 – 811418 - 721411, </t>
    </r>
    <r>
      <rPr>
        <sz val="16"/>
        <rFont val="Arial"/>
        <family val="2"/>
      </rPr>
      <t xml:space="preserve">y de forma obligatoria debe cumplir el código UNSPSC 831015, debidamente soportada en el RUP actualizado.
Se aceptarán solo aquellas propuestas que certifiquen experiencia GENERAL acreditada en hasta tres (3) certificados de contratos terminados y liquidados, que dentro de su objeto o alcance incluyan Construcción, Reposición y/o Mantenimiento de Redes de Acueducto o Alcantarillado, cuya sumatoria sea mayor a dos (2) veces el presupuesto oficial expresado en SMMLV.
</t>
    </r>
    <r>
      <rPr>
        <u/>
        <sz val="28"/>
        <rFont val="Symbol"/>
        <family val="1"/>
        <charset val="2"/>
      </rPr>
      <t>S</t>
    </r>
    <r>
      <rPr>
        <u/>
        <sz val="16"/>
        <rFont val="Arial"/>
        <family val="2"/>
      </rPr>
      <t xml:space="preserve"> (Del valor total de hasta 3 contratos liquidados que certifiquen clasificación de los códigos requeridos en SMMLV )</t>
    </r>
    <r>
      <rPr>
        <sz val="16"/>
        <rFont val="Arial"/>
        <family val="2"/>
      </rPr>
      <t xml:space="preserve"> &gt; 2,0
(Valor del presupuesto total oficial en SMMLV de 2019)</t>
    </r>
  </si>
  <si>
    <t>WORLDTEK S.A.S.</t>
  </si>
  <si>
    <t>CIVILMAQ S.A.S.</t>
  </si>
  <si>
    <t>GRUPO ELECTROCIVIL S.A.S.</t>
  </si>
  <si>
    <t>JORGE ENRIQUE MORA HENAO</t>
  </si>
  <si>
    <t>ACEROS Y CONCRETOS S.A.S.</t>
  </si>
  <si>
    <t>CONSTRUINTEGRALES S.A.S.</t>
  </si>
  <si>
    <t>Se recibieron seis (6) propuestas tecnico-económicas</t>
  </si>
  <si>
    <t>900.151.287-9</t>
  </si>
  <si>
    <t>ALEJANDRO TORO MONTOYA</t>
  </si>
  <si>
    <t>SIN FOLIAR / NO ENTREGA CD</t>
  </si>
  <si>
    <t>900.128.820-9</t>
  </si>
  <si>
    <t>NAISIR DUARTE HINOJOSA</t>
  </si>
  <si>
    <t>214 + CD</t>
  </si>
  <si>
    <t>811.022.252-6</t>
  </si>
  <si>
    <t>LUIS ALFONSO ARIAS GOMEZ</t>
  </si>
  <si>
    <t>78 + CD</t>
  </si>
  <si>
    <t>50 + CD</t>
  </si>
  <si>
    <t>811.002.098-2</t>
  </si>
  <si>
    <t>JOHN JAIRO ECHAVARRIA AGUILAR</t>
  </si>
  <si>
    <t>199 + CD</t>
  </si>
  <si>
    <t>900.042.579-7</t>
  </si>
  <si>
    <t>JORGE HUGO VARELA POSADA</t>
  </si>
  <si>
    <t>106 + CD</t>
  </si>
  <si>
    <t>087 DE 2016</t>
  </si>
  <si>
    <t>EMPRESA DE ACUEDUCTO Y ALCANTARILLADO DE PEREIRA S.A. E.S.P.</t>
  </si>
  <si>
    <t>I</t>
  </si>
  <si>
    <t>088 DE 2017</t>
  </si>
  <si>
    <t>CUMPLE</t>
  </si>
  <si>
    <t>NO CUMPLE</t>
  </si>
  <si>
    <t>PRESENTÓ CERTIFICADO</t>
  </si>
  <si>
    <t>NO ESTÁ ACORDE A ITEM 5.2.1 (T.R.)</t>
  </si>
  <si>
    <t>PENDIENTES POR SUBSANAR</t>
  </si>
  <si>
    <t>PENDIENTES</t>
  </si>
  <si>
    <t>SI</t>
  </si>
  <si>
    <t>LOG-2016-019</t>
  </si>
  <si>
    <t>BRITISH AMERICAN TOBACCO COLOMBIA S.A.S.</t>
  </si>
  <si>
    <t>ACORDE A ITEM 5.2.1 (T.R.)</t>
  </si>
  <si>
    <t>SIN OBSERVACIÓN</t>
  </si>
  <si>
    <t>NINGUNO</t>
  </si>
  <si>
    <t>247-2014</t>
  </si>
  <si>
    <t>MUNICIPIO DE RIONEGRO</t>
  </si>
  <si>
    <t>92 DE 2013</t>
  </si>
  <si>
    <t>PATRIMONIOS AUTONOMOS FIDUCIARIA BOGOTA S.A.</t>
  </si>
  <si>
    <t>63 DE 2013</t>
  </si>
  <si>
    <t>119 DE 2014</t>
  </si>
  <si>
    <t>117 DE 2014</t>
  </si>
  <si>
    <t>ASOCIACION DE VIVIENDA Y DESARROLLO SOCIAL LA COLINA</t>
  </si>
  <si>
    <t>009 DE 2014</t>
  </si>
  <si>
    <t>MUNICIPIO DE SONSON</t>
  </si>
  <si>
    <t>4600004371 DE 2015</t>
  </si>
  <si>
    <t>DEPARTAMENTO DE ANTIOQUIA - SECRETARIA DE EDUCACION DE ANTIOQUIA</t>
  </si>
  <si>
    <t>CT-2014-000369-A1</t>
  </si>
  <si>
    <t>TRAINCO S.A.S.</t>
  </si>
  <si>
    <t>091 DE 2017</t>
  </si>
  <si>
    <t>AGUAS REGIONALES EPM S.A. E.S.P.</t>
  </si>
  <si>
    <t>Cumple</t>
  </si>
  <si>
    <t>Aseguradora Solidaria de Colombia</t>
  </si>
  <si>
    <t>520-47-994000041845</t>
  </si>
  <si>
    <t>04/02/2020 al 04/05/2020</t>
  </si>
  <si>
    <t xml:space="preserve">No cumple </t>
  </si>
  <si>
    <t>Seguros del Estado SA</t>
  </si>
  <si>
    <t xml:space="preserve">Seguros Mundial </t>
  </si>
  <si>
    <t>Seguros Mundial</t>
  </si>
  <si>
    <t>Seguros Mudial</t>
  </si>
  <si>
    <t>55-44-101059467</t>
  </si>
  <si>
    <t>NB-100124208</t>
  </si>
  <si>
    <t>M-100110314</t>
  </si>
  <si>
    <t>M-100109977</t>
  </si>
  <si>
    <t>M-1000110236</t>
  </si>
  <si>
    <t>$38.835. 383,50</t>
  </si>
  <si>
    <t>04/02/2020 al 19/04/2020</t>
  </si>
  <si>
    <t>04/02/2020 al 04/04/2020</t>
  </si>
  <si>
    <t>04/02/2020 al 14/05/2020</t>
  </si>
  <si>
    <r>
      <t xml:space="preserve">Cumple, </t>
    </r>
    <r>
      <rPr>
        <sz val="12"/>
        <color rgb="FFFF0000"/>
        <rFont val="Arial"/>
        <family val="2"/>
      </rPr>
      <t>solicitar copia CC del RL</t>
    </r>
  </si>
  <si>
    <t>NH</t>
  </si>
  <si>
    <t>H</t>
  </si>
  <si>
    <t>A-216 DE 2017</t>
  </si>
  <si>
    <t>005-2016</t>
  </si>
  <si>
    <t>REQUERIMIENTOS SUBSANADOS</t>
  </si>
  <si>
    <t>CUMPLEN CON LO SOLICITADO</t>
  </si>
  <si>
    <t>033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</si>
</sst>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quot;$&quot;#,##0.00;[Red]\-&quot;$&quot;#,##0.00"/>
    <numFmt numFmtId="166" formatCode="_ * #,##0.00_ ;_ * \-#,##0.00_ ;_ * &quot;-&quot;??_ ;_ @_ "/>
    <numFmt numFmtId="167" formatCode="&quot;K=&quot;\ \ \ \ #,##0.00\ &quot;de contra&quot;"/>
    <numFmt numFmtId="168" formatCode="&quot;$&quot;\ #,##0.00"/>
    <numFmt numFmtId="169" formatCode="#,##0.00\ &quot;SMMLV&quot;"/>
    <numFmt numFmtId="170" formatCode="_ * #,##0_ ;_ * \-#,##0_ ;_ * &quot;-&quot;??_ ;_ @_ "/>
    <numFmt numFmtId="171" formatCode="_-* #,##0.00\ [$€]_-;\-* #,##0.00\ [$€]_-;_-* &quot;-&quot;??\ [$€]_-;_-@_-"/>
    <numFmt numFmtId="172" formatCode="\$#,##0.00_);[Red]\(\$#,##0.00\)"/>
    <numFmt numFmtId="173" formatCode="&quot;$&quot;\ #,##0.00;[Red]&quot;$&quot;\ \-#,##0.00"/>
    <numFmt numFmtId="174" formatCode="_-* #,##0.00\ _$_-;\-* #,##0.00\ _$_-;_-* &quot;-&quot;??\ _$_-;_-@_-"/>
    <numFmt numFmtId="175" formatCode="#,##0.000"/>
    <numFmt numFmtId="176" formatCode="0.0"/>
    <numFmt numFmtId="177" formatCode="###,###,##0.00000"/>
    <numFmt numFmtId="178" formatCode="&quot;$&quot;\ #,##0;&quot;$&quot;\ \-#,##0"/>
    <numFmt numFmtId="179" formatCode="_ &quot;$&quot;\ * #,##0.00_ ;_ &quot;$&quot;\ * \-#,##0.00_ ;_ &quot;$&quot;\ * &quot;-&quot;??_ ;_ @_ "/>
    <numFmt numFmtId="180" formatCode="_ &quot;$&quot;\ * #,##0_ ;_ &quot;$&quot;\ * \-#,##0_ ;_ &quot;$&quot;\ * &quot;-&quot;_ ;_ @_ "/>
    <numFmt numFmtId="181" formatCode="&quot;$&quot;\ #,##0.00;&quot;$&quot;\ \-#,##0.00"/>
    <numFmt numFmtId="182" formatCode="[$$-240A]\ #,##0.00"/>
    <numFmt numFmtId="183" formatCode="&quot;$&quot;\ #,##0;[Red]&quot;$&quot;\ \-#,##0"/>
    <numFmt numFmtId="184" formatCode="_(* #,##0_);_(* \(#,##0\);_(* &quot;-&quot;??_);_(@_)"/>
    <numFmt numFmtId="185" formatCode="_([$$-240A]\ * #,##0_);_([$$-240A]\ * \(#,##0\);_([$$-240A]\ * &quot;-&quot;_);_(@_)"/>
    <numFmt numFmtId="186" formatCode="#,##0;[Red]#,##0"/>
    <numFmt numFmtId="187" formatCode="#,##0.00;[Red]#,##0.00"/>
    <numFmt numFmtId="188" formatCode="&quot;$&quot;\ #,##0"/>
    <numFmt numFmtId="189" formatCode="&quot;$&quot;#,##0.00"/>
    <numFmt numFmtId="190" formatCode="#,##0.0000"/>
    <numFmt numFmtId="191" formatCode="#,##0.00_ ;[Red]\-#,##0.00\ "/>
    <numFmt numFmtId="192" formatCode="_(&quot;$&quot;\ * #,##0.00_);_(&quot;$&quot;\ * \(#,##0.00\);_(&quot;$&quot;\ * &quot;-&quot;??_);_(@_)"/>
    <numFmt numFmtId="193" formatCode="_(&quot;$&quot;* #,##0.00_);_(&quot;$&quot;* \(#,##0.00\);_(&quot;$&quot;* &quot;-&quot;??_);_(@_)"/>
    <numFmt numFmtId="194" formatCode="_-&quot;$&quot;* #,##0_-;\-&quot;$&quot;* #,##0_-;_-&quot;$&quot;* &quot;-&quot;??_-;_-@_-"/>
    <numFmt numFmtId="195" formatCode="_-[$$-240A]\ * #,##0.00_-;\-[$$-240A]\ * #,##0.00_-;_-[$$-240A]\ * &quot;-&quot;??_-;_-@_-"/>
    <numFmt numFmtId="196" formatCode="&quot;$&quot;#,##0"/>
    <numFmt numFmtId="197" formatCode="_-&quot;$&quot;* #,##0.00_-;\-&quot;$&quot;* #,##0.00_-;_-&quot;$&quot;* &quot;-&quot;??_-;_-@_-"/>
    <numFmt numFmtId="198" formatCode="_-* #,##0.00_-;\-* #,##0.00_-;_-* &quot;-&quot;_-;_-@_-"/>
    <numFmt numFmtId="199" formatCode="_-&quot;$&quot;\ * #,##0_-;\-&quot;$&quot;\ * #,##0_-;_-&quot;$&quot;\ * &quot;-&quot;??_-;_-@_-"/>
    <numFmt numFmtId="200" formatCode="_(&quot;$&quot;\ * #,##0_);_(&quot;$&quot;\ * \(#,##0\);_(&quot;$&quot;\ * &quot;-&quot;??_);_(@_)"/>
  </numFmts>
  <fonts count="120">
    <font>
      <sz val="10"/>
      <name val="Arial"/>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6"/>
      <name val="Arial"/>
      <family val="2"/>
    </font>
    <font>
      <sz val="10"/>
      <color theme="1"/>
      <name val="Arial"/>
      <family val="2"/>
    </font>
    <font>
      <b/>
      <sz val="10"/>
      <color theme="1"/>
      <name val="Arial"/>
      <family val="2"/>
    </font>
    <font>
      <b/>
      <sz val="10"/>
      <color rgb="FF000000"/>
      <name val="Arial"/>
      <family val="2"/>
    </font>
    <font>
      <sz val="11"/>
      <color rgb="FF000000"/>
      <name val="Calibri"/>
      <family val="2"/>
    </font>
    <font>
      <sz val="11"/>
      <name val="Calibri"/>
      <family val="2"/>
      <scheme val="minor"/>
    </font>
    <font>
      <b/>
      <sz val="11"/>
      <name val="Calibri"/>
      <family val="2"/>
      <scheme val="minor"/>
    </font>
    <font>
      <b/>
      <sz val="12"/>
      <name val="Calibri"/>
      <family val="2"/>
      <scheme val="minor"/>
    </font>
    <font>
      <sz val="11"/>
      <name val="Arial"/>
      <family val="2"/>
    </font>
    <font>
      <b/>
      <sz val="14"/>
      <color rgb="FF000000"/>
      <name val="Calibri"/>
      <family val="2"/>
    </font>
    <font>
      <sz val="11"/>
      <color theme="1"/>
      <name val="Arial"/>
      <family val="2"/>
    </font>
    <font>
      <sz val="10"/>
      <name val="Swis721 LtCn BT"/>
      <family val="2"/>
    </font>
    <font>
      <sz val="11"/>
      <name val="Swis721 LtCn BT"/>
      <family val="2"/>
    </font>
    <font>
      <b/>
      <sz val="12"/>
      <name val="Swis721 LtCn BT"/>
      <family val="2"/>
    </font>
    <font>
      <sz val="16"/>
      <name val="Arial"/>
      <family val="2"/>
    </font>
    <font>
      <b/>
      <sz val="11"/>
      <color rgb="FF000000"/>
      <name val="Arial"/>
      <family val="2"/>
    </font>
    <font>
      <sz val="12"/>
      <name val="Calibri"/>
      <family val="2"/>
      <scheme val="minor"/>
    </font>
    <font>
      <b/>
      <vertAlign val="subscript"/>
      <sz val="12"/>
      <name val="Calibri"/>
      <family val="2"/>
      <scheme val="minor"/>
    </font>
    <font>
      <sz val="10"/>
      <name val="Arial"/>
      <family val="2"/>
    </font>
    <font>
      <sz val="10"/>
      <name val="Century Gothic"/>
      <family val="2"/>
    </font>
    <font>
      <u/>
      <sz val="10"/>
      <color theme="10"/>
      <name val="Arial"/>
      <family val="2"/>
    </font>
    <font>
      <sz val="8"/>
      <name val="Arial"/>
      <family val="2"/>
    </font>
    <font>
      <b/>
      <sz val="18"/>
      <name val="Arial"/>
      <family val="2"/>
    </font>
    <font>
      <b/>
      <sz val="22"/>
      <name val="Arial"/>
      <family val="2"/>
    </font>
    <font>
      <b/>
      <sz val="26"/>
      <color rgb="FF000000"/>
      <name val="Calibri"/>
      <family val="2"/>
    </font>
    <font>
      <b/>
      <sz val="20"/>
      <name val="Arial"/>
      <family val="2"/>
    </font>
    <font>
      <u/>
      <sz val="16"/>
      <name val="Arial"/>
      <family val="2"/>
    </font>
    <font>
      <sz val="10"/>
      <name val="Arial"/>
      <family val="2"/>
    </font>
    <font>
      <b/>
      <sz val="48"/>
      <name val="Arial"/>
      <family val="2"/>
    </font>
    <font>
      <b/>
      <sz val="10"/>
      <name val="Century Gothic"/>
      <family val="2"/>
    </font>
    <font>
      <b/>
      <sz val="11.5"/>
      <name val="Arial"/>
      <family val="2"/>
    </font>
    <font>
      <b/>
      <sz val="36"/>
      <name val="Arial"/>
      <family val="2"/>
    </font>
    <font>
      <u/>
      <sz val="28"/>
      <name val="Symbol"/>
      <family val="1"/>
      <charset val="2"/>
    </font>
    <font>
      <sz val="11"/>
      <color rgb="FFFF0000"/>
      <name val="Arial"/>
      <family val="2"/>
    </font>
    <font>
      <b/>
      <sz val="72"/>
      <name val="Arial"/>
      <family val="2"/>
    </font>
    <font>
      <sz val="10.5"/>
      <color theme="0"/>
      <name val="Arial"/>
      <family val="2"/>
    </font>
    <font>
      <b/>
      <sz val="10.5"/>
      <color theme="0"/>
      <name val="Arial"/>
      <family val="2"/>
    </font>
    <font>
      <b/>
      <sz val="11"/>
      <color theme="0"/>
      <name val="Arial"/>
      <family val="2"/>
    </font>
    <font>
      <b/>
      <sz val="12"/>
      <color theme="1"/>
      <name val="Arial"/>
      <family val="2"/>
    </font>
    <font>
      <sz val="10"/>
      <color rgb="FFFF0000"/>
      <name val="Arial"/>
      <family val="2"/>
    </font>
    <font>
      <b/>
      <sz val="11"/>
      <color rgb="FFFF0000"/>
      <name val="Arial"/>
      <family val="2"/>
    </font>
    <font>
      <b/>
      <sz val="12"/>
      <color rgb="FFFF0000"/>
      <name val="Arial"/>
      <family val="2"/>
    </font>
    <font>
      <sz val="9"/>
      <color indexed="81"/>
      <name val="Tahoma"/>
      <family val="2"/>
    </font>
    <font>
      <b/>
      <sz val="9"/>
      <color indexed="81"/>
      <name val="Tahoma"/>
      <family val="2"/>
    </font>
    <font>
      <b/>
      <sz val="11"/>
      <name val="Swis721 LtCn BT"/>
      <family val="2"/>
    </font>
    <font>
      <b/>
      <sz val="11.5"/>
      <name val="Swis721 LtCn BT"/>
      <family val="2"/>
    </font>
    <font>
      <b/>
      <sz val="12"/>
      <color rgb="FF000000"/>
      <name val="Arial"/>
      <family val="2"/>
    </font>
    <font>
      <sz val="12"/>
      <color rgb="FF000000"/>
      <name val="Arial"/>
      <family val="2"/>
    </font>
    <font>
      <sz val="16"/>
      <color rgb="FFFF0000"/>
      <name val="Arial"/>
      <family val="2"/>
    </font>
    <font>
      <sz val="10"/>
      <name val="Arial"/>
      <family val="2"/>
    </font>
    <font>
      <sz val="12"/>
      <color rgb="FFFF0000"/>
      <name val="Arial"/>
      <family val="2"/>
    </font>
    <font>
      <b/>
      <sz val="14"/>
      <color indexed="81"/>
      <name val="Tahoma"/>
      <family val="2"/>
    </font>
    <font>
      <b/>
      <sz val="11"/>
      <name val="Century Gothic"/>
      <family val="2"/>
    </font>
    <font>
      <sz val="11"/>
      <name val="Century Gothic"/>
      <family val="2"/>
    </font>
    <font>
      <b/>
      <sz val="11"/>
      <color theme="0"/>
      <name val="Century Gothic"/>
      <family val="2"/>
    </font>
    <font>
      <b/>
      <sz val="11"/>
      <color theme="1"/>
      <name val="Swis721 LtCn BT"/>
      <family val="2"/>
    </font>
    <font>
      <b/>
      <sz val="12"/>
      <color theme="1"/>
      <name val="Swis721 LtCn BT"/>
      <family val="2"/>
    </font>
    <font>
      <b/>
      <sz val="11.5"/>
      <color indexed="8"/>
      <name val="Swis721 LtCn BT"/>
      <family val="2"/>
    </font>
    <font>
      <b/>
      <sz val="12"/>
      <color rgb="FFFF0000"/>
      <name val="Calibri"/>
      <family val="2"/>
      <scheme val="minor"/>
    </font>
    <font>
      <b/>
      <sz val="10"/>
      <name val="Swis721 LtCn BT"/>
      <family val="2"/>
    </font>
    <font>
      <sz val="10"/>
      <color rgb="FFFF0000"/>
      <name val="Swis721 LtCn BT"/>
      <family val="2"/>
    </font>
    <font>
      <b/>
      <sz val="10"/>
      <name val="Euphemia"/>
      <family val="2"/>
    </font>
    <font>
      <b/>
      <sz val="11"/>
      <color rgb="FF000000"/>
      <name val="Swis721 LtCn BT"/>
      <family val="2"/>
    </font>
    <font>
      <b/>
      <sz val="12"/>
      <color rgb="FF000000"/>
      <name val="Swis721 LtCn BT"/>
      <family val="2"/>
    </font>
    <font>
      <sz val="10"/>
      <color rgb="FF000000"/>
      <name val="Swis721 LtCn BT"/>
      <family val="2"/>
    </font>
    <font>
      <b/>
      <sz val="11"/>
      <color indexed="8"/>
      <name val="Swis721 LtCn BT"/>
      <family val="2"/>
    </font>
    <font>
      <sz val="10"/>
      <color theme="1"/>
      <name val="Swis721 LtCn BT"/>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249977111117893"/>
        <bgColor indexed="64"/>
      </patternFill>
    </fill>
    <fill>
      <patternFill patternType="solid">
        <fgColor rgb="FFFF6600"/>
        <bgColor indexed="64"/>
      </patternFill>
    </fill>
    <fill>
      <patternFill patternType="solid">
        <fgColor rgb="FF63CB7E"/>
        <bgColor indexed="64"/>
      </patternFill>
    </fill>
    <fill>
      <patternFill patternType="solid">
        <fgColor theme="6" tint="0.39997558519241921"/>
        <bgColor indexed="8"/>
      </patternFill>
    </fill>
    <fill>
      <patternFill patternType="solid">
        <fgColor theme="0" tint="-0.249977111117893"/>
        <bgColor indexed="8"/>
      </patternFill>
    </fill>
    <fill>
      <patternFill patternType="solid">
        <fgColor rgb="FF16B3D8"/>
        <bgColor indexed="64"/>
      </patternFill>
    </fill>
    <fill>
      <patternFill patternType="solid">
        <fgColor theme="9"/>
        <bgColor indexed="64"/>
      </patternFill>
    </fill>
    <fill>
      <patternFill patternType="solid">
        <fgColor rgb="FFD9D9D9"/>
        <bgColor rgb="FF000000"/>
      </patternFill>
    </fill>
    <fill>
      <patternFill patternType="solid">
        <fgColor rgb="FF76933C"/>
        <bgColor rgb="FF000000"/>
      </patternFill>
    </fill>
    <fill>
      <patternFill patternType="solid">
        <fgColor rgb="FFF2F2F2"/>
        <bgColor rgb="FF000000"/>
      </patternFill>
    </fill>
    <fill>
      <patternFill patternType="solid">
        <fgColor rgb="FFFFFF00"/>
        <bgColor rgb="FF000000"/>
      </patternFill>
    </fill>
    <fill>
      <patternFill patternType="solid">
        <fgColor rgb="FFFFFFFF"/>
        <bgColor rgb="FF000000"/>
      </patternFill>
    </fill>
    <fill>
      <patternFill patternType="solid">
        <fgColor rgb="FFE26B0A"/>
        <bgColor rgb="FF000000"/>
      </patternFill>
    </fill>
    <fill>
      <patternFill patternType="solid">
        <fgColor rgb="FF538DD5"/>
        <bgColor rgb="FF000000"/>
      </patternFill>
    </fill>
    <fill>
      <patternFill patternType="solid">
        <fgColor rgb="FFF79646"/>
        <bgColor rgb="FF000000"/>
      </patternFill>
    </fill>
    <fill>
      <patternFill patternType="solid">
        <fgColor rgb="FFC4D79B"/>
        <bgColor rgb="FF000000"/>
      </patternFill>
    </fill>
    <fill>
      <patternFill patternType="solid">
        <fgColor rgb="FF00B050"/>
        <bgColor rgb="FF000000"/>
      </patternFill>
    </fill>
    <fill>
      <patternFill patternType="solid">
        <fgColor theme="0" tint="-4.9989318521683403E-2"/>
        <bgColor indexed="64"/>
      </patternFill>
    </fill>
    <fill>
      <patternFill patternType="solid">
        <fgColor theme="9" tint="-0.249977111117893"/>
        <bgColor indexed="64"/>
      </patternFill>
    </fill>
    <fill>
      <patternFill patternType="solid">
        <fgColor theme="3" tint="0.3999755851924192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right/>
      <top style="double">
        <color auto="1"/>
      </top>
      <bottom style="medium">
        <color auto="1"/>
      </bottom>
      <diagonal/>
    </border>
    <border>
      <left/>
      <right/>
      <top style="double">
        <color auto="1"/>
      </top>
      <bottom/>
      <diagonal/>
    </border>
    <border>
      <left/>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double">
        <color indexed="64"/>
      </right>
      <top/>
      <bottom/>
      <diagonal/>
    </border>
    <border>
      <left/>
      <right style="double">
        <color auto="1"/>
      </right>
      <top style="double">
        <color auto="1"/>
      </top>
      <bottom style="double">
        <color auto="1"/>
      </bottom>
      <diagonal/>
    </border>
    <border>
      <left style="double">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medium">
        <color auto="1"/>
      </bottom>
      <diagonal/>
    </border>
    <border>
      <left style="medium">
        <color indexed="64"/>
      </left>
      <right style="medium">
        <color indexed="64"/>
      </right>
      <top style="medium">
        <color indexed="64"/>
      </top>
      <bottom style="medium">
        <color indexed="64"/>
      </bottom>
      <diagonal/>
    </border>
    <border>
      <left style="double">
        <color auto="1"/>
      </left>
      <right style="double">
        <color indexed="64"/>
      </right>
      <top/>
      <bottom style="double">
        <color indexed="64"/>
      </bottom>
      <diagonal/>
    </border>
    <border>
      <left style="double">
        <color auto="1"/>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diagonal/>
    </border>
    <border>
      <left style="thin">
        <color auto="1"/>
      </left>
      <right style="thin">
        <color auto="1"/>
      </right>
      <top style="medium">
        <color auto="1"/>
      </top>
      <bottom style="thin">
        <color auto="1"/>
      </bottom>
      <diagonal/>
    </border>
    <border>
      <left style="double">
        <color auto="1"/>
      </left>
      <right style="double">
        <color indexed="64"/>
      </right>
      <top/>
      <bottom style="double">
        <color indexed="64"/>
      </bottom>
      <diagonal/>
    </border>
    <border>
      <left style="double">
        <color auto="1"/>
      </left>
      <right style="medium">
        <color auto="1"/>
      </right>
      <top style="medium">
        <color auto="1"/>
      </top>
      <bottom style="double">
        <color auto="1"/>
      </bottom>
      <diagonal/>
    </border>
    <border>
      <left style="double">
        <color auto="1"/>
      </left>
      <right style="medium">
        <color auto="1"/>
      </right>
      <top/>
      <bottom style="double">
        <color auto="1"/>
      </bottom>
      <diagonal/>
    </border>
    <border>
      <left style="medium">
        <color auto="1"/>
      </left>
      <right/>
      <top/>
      <bottom style="double">
        <color auto="1"/>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double">
        <color auto="1"/>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double">
        <color auto="1"/>
      </right>
      <top style="hair">
        <color auto="1"/>
      </top>
      <bottom style="hair">
        <color auto="1"/>
      </bottom>
      <diagonal/>
    </border>
    <border>
      <left style="double">
        <color auto="1"/>
      </left>
      <right style="medium">
        <color auto="1"/>
      </right>
      <top style="double">
        <color auto="1"/>
      </top>
      <bottom style="hair">
        <color auto="1"/>
      </bottom>
      <diagonal/>
    </border>
    <border>
      <left style="medium">
        <color auto="1"/>
      </left>
      <right style="medium">
        <color auto="1"/>
      </right>
      <top style="double">
        <color auto="1"/>
      </top>
      <bottom style="hair">
        <color auto="1"/>
      </bottom>
      <diagonal/>
    </border>
    <border>
      <left/>
      <right/>
      <top style="double">
        <color auto="1"/>
      </top>
      <bottom style="hair">
        <color indexed="64"/>
      </bottom>
      <diagonal/>
    </border>
    <border>
      <left style="medium">
        <color auto="1"/>
      </left>
      <right style="double">
        <color auto="1"/>
      </right>
      <top style="double">
        <color auto="1"/>
      </top>
      <bottom style="hair">
        <color auto="1"/>
      </bottom>
      <diagonal/>
    </border>
    <border>
      <left style="medium">
        <color auto="1"/>
      </left>
      <right style="medium">
        <color auto="1"/>
      </right>
      <top/>
      <bottom/>
      <diagonal/>
    </border>
    <border>
      <left/>
      <right/>
      <top/>
      <bottom style="hair">
        <color indexed="64"/>
      </bottom>
      <diagonal/>
    </border>
    <border>
      <left style="double">
        <color auto="1"/>
      </left>
      <right style="medium">
        <color auto="1"/>
      </right>
      <top/>
      <bottom/>
      <diagonal/>
    </border>
    <border>
      <left style="medium">
        <color auto="1"/>
      </left>
      <right/>
      <top style="double">
        <color auto="1"/>
      </top>
      <bottom style="double">
        <color auto="1"/>
      </bottom>
      <diagonal/>
    </border>
    <border>
      <left style="double">
        <color auto="1"/>
      </left>
      <right style="medium">
        <color auto="1"/>
      </right>
      <top style="thin">
        <color indexed="64"/>
      </top>
      <bottom style="double">
        <color auto="1"/>
      </bottom>
      <diagonal/>
    </border>
    <border>
      <left style="double">
        <color auto="1"/>
      </left>
      <right/>
      <top style="thin">
        <color indexed="64"/>
      </top>
      <bottom style="double">
        <color auto="1"/>
      </bottom>
      <diagonal/>
    </border>
    <border>
      <left/>
      <right style="double">
        <color auto="1"/>
      </right>
      <top style="thin">
        <color indexed="64"/>
      </top>
      <bottom style="double">
        <color auto="1"/>
      </bottom>
      <diagonal/>
    </border>
    <border>
      <left style="double">
        <color auto="1"/>
      </left>
      <right style="medium">
        <color auto="1"/>
      </right>
      <top/>
      <bottom style="hair">
        <color auto="1"/>
      </bottom>
      <diagonal/>
    </border>
    <border>
      <left style="medium">
        <color auto="1"/>
      </left>
      <right style="double">
        <color auto="1"/>
      </right>
      <top/>
      <bottom style="hair">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right/>
      <top style="thin">
        <color auto="1"/>
      </top>
      <bottom style="double">
        <color auto="1"/>
      </bottom>
      <diagonal/>
    </border>
    <border>
      <left style="thin">
        <color indexed="64"/>
      </left>
      <right style="thin">
        <color indexed="64"/>
      </right>
      <top style="thin">
        <color auto="1"/>
      </top>
      <bottom style="thin">
        <color indexed="64"/>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medium">
        <color indexed="64"/>
      </top>
      <bottom style="hair">
        <color auto="1"/>
      </bottom>
      <diagonal/>
    </border>
    <border>
      <left style="medium">
        <color auto="1"/>
      </left>
      <right style="double">
        <color auto="1"/>
      </right>
      <top style="medium">
        <color auto="1"/>
      </top>
      <bottom style="hair">
        <color auto="1"/>
      </bottom>
      <diagonal/>
    </border>
    <border>
      <left style="double">
        <color auto="1"/>
      </left>
      <right/>
      <top style="hair">
        <color auto="1"/>
      </top>
      <bottom style="hair">
        <color auto="1"/>
      </bottom>
      <diagonal/>
    </border>
    <border>
      <left/>
      <right style="medium">
        <color auto="1"/>
      </right>
      <top style="hair">
        <color auto="1"/>
      </top>
      <bottom style="hair">
        <color auto="1"/>
      </bottom>
      <diagonal/>
    </border>
    <border>
      <left style="medium">
        <color indexed="64"/>
      </left>
      <right style="medium">
        <color indexed="64"/>
      </right>
      <top style="hair">
        <color indexed="64"/>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style="medium">
        <color indexed="64"/>
      </left>
      <right style="double">
        <color indexed="64"/>
      </right>
      <top style="hair">
        <color indexed="64"/>
      </top>
      <bottom style="medium">
        <color auto="1"/>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indexed="64"/>
      </left>
      <right style="double">
        <color indexed="64"/>
      </right>
      <top style="medium">
        <color auto="1"/>
      </top>
      <bottom style="double">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auto="1"/>
      </left>
      <right style="double">
        <color auto="1"/>
      </right>
      <top style="double">
        <color auto="1"/>
      </top>
      <bottom style="double">
        <color auto="1"/>
      </bottom>
      <diagonal/>
    </border>
    <border>
      <left/>
      <right style="medium">
        <color auto="1"/>
      </right>
      <top style="double">
        <color auto="1"/>
      </top>
      <bottom style="double">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double">
        <color auto="1"/>
      </right>
      <top/>
      <bottom style="medium">
        <color auto="1"/>
      </bottom>
      <diagonal/>
    </border>
    <border>
      <left style="double">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double">
        <color auto="1"/>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39">
    <xf numFmtId="0" fontId="0" fillId="0" borderId="0"/>
    <xf numFmtId="165" fontId="17" fillId="0" borderId="0" applyFont="0" applyFill="0" applyProtection="0"/>
    <xf numFmtId="0" fontId="17" fillId="0" borderId="0"/>
    <xf numFmtId="166" fontId="20" fillId="0" borderId="0" applyFont="0" applyFill="0" applyBorder="0" applyAlignment="0" applyProtection="0"/>
    <xf numFmtId="171" fontId="17"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2" fontId="17" fillId="0" borderId="0" applyFont="0" applyFill="0" applyProtection="0"/>
    <xf numFmtId="172" fontId="17" fillId="0" borderId="0" applyFont="0" applyFill="0" applyProtection="0"/>
    <xf numFmtId="16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3" fontId="17" fillId="0" borderId="0" applyFont="0" applyFill="0" applyProtection="0"/>
    <xf numFmtId="173" fontId="17" fillId="0" borderId="0" applyFont="0" applyFill="0" applyProtection="0"/>
    <xf numFmtId="173" fontId="17" fillId="0" borderId="0" applyFont="0" applyFill="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3" fontId="17" fillId="0" borderId="0" applyFont="0" applyFill="0" applyProtection="0"/>
    <xf numFmtId="173" fontId="17" fillId="0" borderId="0" applyFont="0" applyFill="0" applyProtection="0"/>
    <xf numFmtId="173" fontId="17" fillId="0" borderId="0" applyFont="0" applyFill="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7" fillId="0" borderId="0" applyFont="0" applyFill="0" applyProtection="0"/>
    <xf numFmtId="165" fontId="17" fillId="0" borderId="0" applyFont="0" applyFill="0" applyProtection="0"/>
    <xf numFmtId="164" fontId="17" fillId="0" borderId="0" applyFont="0" applyFill="0" applyBorder="0" applyAlignment="0" applyProtection="0"/>
    <xf numFmtId="174" fontId="17" fillId="0" borderId="0" applyFont="0" applyFill="0" applyBorder="0" applyAlignment="0" applyProtection="0"/>
    <xf numFmtId="164" fontId="17" fillId="0" borderId="0" applyFont="0" applyFill="0" applyBorder="0" applyAlignment="0" applyProtection="0"/>
    <xf numFmtId="175" fontId="17" fillId="0" borderId="0" applyFont="0" applyFill="0" applyProtection="0"/>
    <xf numFmtId="0" fontId="17" fillId="0" borderId="0" applyFont="0" applyFill="0" applyProtection="0"/>
    <xf numFmtId="0" fontId="17" fillId="0" borderId="0" applyFont="0" applyFill="0" applyProtection="0"/>
    <xf numFmtId="0" fontId="17" fillId="0" borderId="0" applyFont="0" applyFill="0" applyProtection="0"/>
    <xf numFmtId="0" fontId="17" fillId="0" borderId="0" applyFont="0" applyFill="0" applyProtection="0"/>
    <xf numFmtId="0" fontId="17" fillId="0" borderId="0" applyFont="0" applyFill="0" applyProtection="0"/>
    <xf numFmtId="0" fontId="17" fillId="0" borderId="0" applyFont="0" applyFill="0" applyProtection="0"/>
    <xf numFmtId="172" fontId="17" fillId="0" borderId="0" applyFont="0" applyFill="0" applyProtection="0"/>
    <xf numFmtId="176" fontId="17" fillId="0" borderId="0" applyFont="0" applyFill="0" applyProtection="0"/>
    <xf numFmtId="176" fontId="17" fillId="0" borderId="0" applyFont="0" applyFill="0" applyProtection="0"/>
    <xf numFmtId="176" fontId="17" fillId="0" borderId="0" applyFont="0" applyFill="0" applyProtection="0"/>
    <xf numFmtId="172" fontId="17" fillId="0" borderId="0" applyFont="0" applyFill="0" applyProtection="0"/>
    <xf numFmtId="172" fontId="17" fillId="0" borderId="0" applyFont="0" applyFill="0" applyProtection="0"/>
    <xf numFmtId="175" fontId="17" fillId="0" borderId="0" applyFont="0" applyFill="0" applyProtection="0"/>
    <xf numFmtId="175" fontId="17" fillId="0" borderId="0" applyFont="0" applyFill="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7" fontId="17" fillId="0" borderId="0" applyFont="0" applyFill="0" applyProtection="0"/>
    <xf numFmtId="177" fontId="17" fillId="0" borderId="0" applyFont="0" applyFill="0" applyProtection="0"/>
    <xf numFmtId="177" fontId="17" fillId="0" borderId="0" applyFont="0" applyFill="0" applyProtection="0"/>
    <xf numFmtId="165" fontId="17" fillId="0" borderId="0" applyFont="0" applyFill="0" applyProtection="0"/>
    <xf numFmtId="165" fontId="17" fillId="0" borderId="0" applyFont="0" applyFill="0" applyProtection="0"/>
    <xf numFmtId="165" fontId="17" fillId="0" borderId="0" applyFont="0" applyFill="0" applyProtection="0"/>
    <xf numFmtId="165" fontId="17" fillId="0" borderId="0" applyFont="0" applyFill="0" applyProtection="0"/>
    <xf numFmtId="165" fontId="17" fillId="0" borderId="0" applyFont="0" applyFill="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9"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12" fontId="17" fillId="0" borderId="0" applyFont="0" applyFill="0" applyProtection="0"/>
    <xf numFmtId="12" fontId="17" fillId="0" borderId="0" applyFont="0" applyFill="0" applyProtection="0"/>
    <xf numFmtId="12" fontId="17" fillId="0" borderId="0" applyFont="0" applyFill="0" applyProtection="0"/>
    <xf numFmtId="41" fontId="21"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17" fillId="0" borderId="0"/>
    <xf numFmtId="13" fontId="17" fillId="0" borderId="0" applyFont="0" applyFill="0" applyProtection="0"/>
    <xf numFmtId="13" fontId="17" fillId="0" borderId="0" applyFont="0" applyFill="0" applyProtection="0"/>
    <xf numFmtId="13" fontId="17" fillId="0" borderId="0" applyFont="0" applyFill="0" applyProtection="0"/>
    <xf numFmtId="13" fontId="17" fillId="0" borderId="0" applyFont="0" applyFill="0" applyProtection="0"/>
    <xf numFmtId="13" fontId="17" fillId="0" borderId="0" applyFont="0" applyFill="0" applyProtection="0"/>
    <xf numFmtId="9" fontId="17" fillId="0" borderId="0" applyFont="0" applyFill="0" applyBorder="0" applyAlignment="0" applyProtection="0"/>
    <xf numFmtId="0" fontId="17" fillId="0" borderId="0"/>
    <xf numFmtId="0" fontId="17" fillId="0" borderId="0"/>
    <xf numFmtId="0" fontId="17" fillId="0" borderId="0"/>
    <xf numFmtId="0" fontId="25"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2"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7" fillId="14"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3" fontId="19" fillId="0" borderId="0">
      <alignment horizontal="center" vertical="center"/>
    </xf>
    <xf numFmtId="0" fontId="28" fillId="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22" borderId="4" applyNumberFormat="0" applyAlignment="0" applyProtection="0"/>
    <xf numFmtId="0" fontId="31" fillId="23" borderId="4" applyNumberFormat="0" applyAlignment="0" applyProtection="0"/>
    <xf numFmtId="0" fontId="31" fillId="23" borderId="4" applyNumberFormat="0" applyAlignment="0" applyProtection="0"/>
    <xf numFmtId="0" fontId="31" fillId="23" borderId="4" applyNumberFormat="0" applyAlignment="0" applyProtection="0"/>
    <xf numFmtId="0" fontId="32" fillId="24" borderId="5" applyNumberFormat="0" applyAlignment="0" applyProtection="0"/>
    <xf numFmtId="0" fontId="32" fillId="24" borderId="5" applyNumberFormat="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2" fillId="24" borderId="5" applyNumberFormat="0" applyAlignment="0" applyProtection="0"/>
    <xf numFmtId="0" fontId="34" fillId="0" borderId="0">
      <alignment horizontal="lef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36" fillId="13" borderId="4" applyNumberFormat="0" applyAlignment="0" applyProtection="0"/>
    <xf numFmtId="0" fontId="36" fillId="13" borderId="4" applyNumberFormat="0" applyAlignment="0" applyProtection="0"/>
    <xf numFmtId="0" fontId="36" fillId="13" borderId="4" applyNumberFormat="0" applyAlignment="0" applyProtection="0"/>
    <xf numFmtId="0" fontId="17" fillId="27" borderId="1" applyNumberFormat="0" applyFont="0" applyFill="0" applyBorder="0" applyAlignment="0" applyProtection="0">
      <alignment horizontal="center" vertical="center" wrapText="1"/>
      <protection locked="0"/>
    </xf>
    <xf numFmtId="0" fontId="37" fillId="0" borderId="0" applyNumberFormat="0" applyFill="0" applyBorder="0" applyAlignment="0" applyProtection="0"/>
    <xf numFmtId="0" fontId="38" fillId="0" borderId="0">
      <alignment horizontal="centerContinuous"/>
    </xf>
    <xf numFmtId="0" fontId="29" fillId="4" borderId="0" applyNumberFormat="0" applyBorder="0" applyAlignment="0" applyProtection="0"/>
    <xf numFmtId="0" fontId="39" fillId="0" borderId="7" applyNumberFormat="0" applyFill="0" applyAlignment="0" applyProtection="0"/>
    <xf numFmtId="0" fontId="40" fillId="0" borderId="8" applyNumberFormat="0" applyFill="0" applyAlignment="0" applyProtection="0"/>
    <xf numFmtId="0" fontId="41" fillId="0" borderId="9" applyNumberFormat="0" applyFill="0" applyAlignment="0" applyProtection="0"/>
    <xf numFmtId="0" fontId="41" fillId="0" borderId="0" applyNumberFormat="0" applyFill="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36" fillId="7" borderId="4" applyNumberFormat="0" applyAlignment="0" applyProtection="0"/>
    <xf numFmtId="0" fontId="42" fillId="0" borderId="10" applyNumberFormat="0" applyFill="0" applyAlignment="0" applyProtection="0"/>
    <xf numFmtId="173" fontId="17" fillId="0" borderId="0" applyFont="0" applyFill="0" applyProtection="0"/>
    <xf numFmtId="181" fontId="17" fillId="0" borderId="0" applyFont="0" applyFill="0" applyBorder="0" applyAlignment="0" applyProtection="0"/>
    <xf numFmtId="166"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66" fontId="17" fillId="0" borderId="0" applyFont="0" applyFill="0" applyBorder="0" applyAlignment="0" applyProtection="0"/>
    <xf numFmtId="181" fontId="17" fillId="0" borderId="0" applyFont="0" applyFill="0" applyBorder="0" applyAlignment="0" applyProtection="0"/>
    <xf numFmtId="183" fontId="17" fillId="0" borderId="0" applyFont="0" applyFill="0" applyBorder="0" applyAlignment="0" applyProtection="0"/>
    <xf numFmtId="184" fontId="17" fillId="0" borderId="0" applyFont="0" applyFill="0" applyBorder="0" applyAlignment="0" applyProtection="0"/>
    <xf numFmtId="0" fontId="17" fillId="0" borderId="0" applyFont="0" applyFill="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17" fillId="0" borderId="0"/>
    <xf numFmtId="0" fontId="44" fillId="0" borderId="0"/>
    <xf numFmtId="0" fontId="26" fillId="0" borderId="0"/>
    <xf numFmtId="0" fontId="26" fillId="0" borderId="0"/>
    <xf numFmtId="0" fontId="26" fillId="0" borderId="0"/>
    <xf numFmtId="0" fontId="26" fillId="0" borderId="0"/>
    <xf numFmtId="0" fontId="44" fillId="0" borderId="0"/>
    <xf numFmtId="0" fontId="17" fillId="0" borderId="0"/>
    <xf numFmtId="0" fontId="17" fillId="10" borderId="11" applyNumberFormat="0" applyFont="0" applyAlignment="0" applyProtection="0"/>
    <xf numFmtId="0" fontId="17" fillId="10" borderId="11" applyNumberFormat="0" applyFont="0" applyAlignment="0" applyProtection="0"/>
    <xf numFmtId="0" fontId="17" fillId="10" borderId="11" applyNumberFormat="0" applyFont="0" applyAlignment="0" applyProtection="0"/>
    <xf numFmtId="0" fontId="17" fillId="10" borderId="11" applyNumberFormat="0" applyFont="0" applyAlignment="0" applyProtection="0"/>
    <xf numFmtId="0" fontId="45" fillId="22" borderId="12" applyNumberFormat="0" applyAlignment="0" applyProtection="0"/>
    <xf numFmtId="13" fontId="17" fillId="0" borderId="0" applyFont="0" applyFill="0" applyProtection="0"/>
    <xf numFmtId="13" fontId="17" fillId="0" borderId="0" applyFont="0" applyFill="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3" fontId="17" fillId="0" borderId="0" applyFont="0" applyFill="0" applyBorder="0" applyAlignment="0" applyProtection="0"/>
    <xf numFmtId="0" fontId="45" fillId="23" borderId="12" applyNumberFormat="0" applyAlignment="0" applyProtection="0"/>
    <xf numFmtId="0" fontId="45" fillId="23" borderId="12" applyNumberFormat="0" applyAlignment="0" applyProtection="0"/>
    <xf numFmtId="0" fontId="45" fillId="23" borderId="12"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6" fillId="0" borderId="2" applyBorder="0">
      <alignment horizontal="center"/>
    </xf>
    <xf numFmtId="0" fontId="47" fillId="0" borderId="0" applyNumberFormat="0" applyFill="0" applyBorder="0" applyAlignment="0" applyProtection="0"/>
    <xf numFmtId="0" fontId="48" fillId="0" borderId="0">
      <alignment horizontal="left" vertical="top"/>
    </xf>
    <xf numFmtId="0" fontId="49" fillId="0" borderId="13" applyNumberFormat="0" applyFill="0" applyAlignment="0" applyProtection="0"/>
    <xf numFmtId="0" fontId="49" fillId="0" borderId="13" applyNumberFormat="0" applyFill="0" applyAlignment="0" applyProtection="0"/>
    <xf numFmtId="0" fontId="49" fillId="0" borderId="13" applyNumberFormat="0" applyFill="0" applyAlignment="0" applyProtection="0"/>
    <xf numFmtId="0" fontId="17" fillId="0" borderId="0">
      <alignment horizontal="left" vertical="top"/>
    </xf>
    <xf numFmtId="0" fontId="50" fillId="0" borderId="14"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22" fillId="0" borderId="0">
      <alignment horizontal="left" vertical="top"/>
    </xf>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46" fillId="0" borderId="0">
      <alignment horizontal="left" vertical="top"/>
    </xf>
    <xf numFmtId="0" fontId="33" fillId="0" borderId="0" applyNumberFormat="0" applyFill="0" applyBorder="0" applyAlignment="0" applyProtection="0"/>
    <xf numFmtId="17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6" fillId="0" borderId="0"/>
    <xf numFmtId="0" fontId="57" fillId="0" borderId="0"/>
    <xf numFmtId="0" fontId="15" fillId="0" borderId="0"/>
    <xf numFmtId="0" fontId="14" fillId="0" borderId="0"/>
    <xf numFmtId="185" fontId="17" fillId="0" borderId="0"/>
    <xf numFmtId="0" fontId="13" fillId="0" borderId="0"/>
    <xf numFmtId="0" fontId="12" fillId="0" borderId="0"/>
    <xf numFmtId="0" fontId="11" fillId="0" borderId="0"/>
    <xf numFmtId="0" fontId="10" fillId="0" borderId="0"/>
    <xf numFmtId="0" fontId="10"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9" fontId="71" fillId="0" borderId="0" applyFont="0" applyFill="0" applyBorder="0" applyAlignment="0" applyProtection="0"/>
    <xf numFmtId="0" fontId="9" fillId="0" borderId="0"/>
    <xf numFmtId="0" fontId="73"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21" fillId="0" borderId="0" applyFont="0" applyFill="0" applyBorder="0" applyAlignment="0" applyProtection="0"/>
    <xf numFmtId="0" fontId="30" fillId="22" borderId="28" applyNumberFormat="0" applyAlignment="0" applyProtection="0"/>
    <xf numFmtId="0" fontId="31" fillId="23" borderId="28" applyNumberFormat="0" applyAlignment="0" applyProtection="0"/>
    <xf numFmtId="0" fontId="31" fillId="23" borderId="28" applyNumberFormat="0" applyAlignment="0" applyProtection="0"/>
    <xf numFmtId="0" fontId="31" fillId="23" borderId="28" applyNumberFormat="0" applyAlignment="0" applyProtection="0"/>
    <xf numFmtId="0" fontId="36" fillId="13" borderId="28" applyNumberFormat="0" applyAlignment="0" applyProtection="0"/>
    <xf numFmtId="0" fontId="36" fillId="13" borderId="28" applyNumberFormat="0" applyAlignment="0" applyProtection="0"/>
    <xf numFmtId="0" fontId="36" fillId="13" borderId="28" applyNumberFormat="0" applyAlignment="0" applyProtection="0"/>
    <xf numFmtId="0" fontId="17" fillId="27" borderId="22" applyNumberFormat="0" applyFont="0" applyFill="0" applyBorder="0" applyAlignment="0" applyProtection="0">
      <alignment horizontal="center" vertical="center" wrapText="1"/>
      <protection locked="0"/>
    </xf>
    <xf numFmtId="0" fontId="36" fillId="7" borderId="28" applyNumberFormat="0" applyAlignment="0" applyProtection="0"/>
    <xf numFmtId="0" fontId="17" fillId="10" borderId="29" applyNumberFormat="0" applyFont="0" applyAlignment="0" applyProtection="0"/>
    <xf numFmtId="0" fontId="17" fillId="10" borderId="29" applyNumberFormat="0" applyFont="0" applyAlignment="0" applyProtection="0"/>
    <xf numFmtId="0" fontId="17" fillId="10" borderId="29" applyNumberFormat="0" applyFont="0" applyAlignment="0" applyProtection="0"/>
    <xf numFmtId="0" fontId="17" fillId="10" borderId="29" applyNumberFormat="0" applyFont="0" applyAlignment="0" applyProtection="0"/>
    <xf numFmtId="0" fontId="45" fillId="22" borderId="30" applyNumberFormat="0" applyAlignment="0" applyProtection="0"/>
    <xf numFmtId="0" fontId="45" fillId="23" borderId="30" applyNumberFormat="0" applyAlignment="0" applyProtection="0"/>
    <xf numFmtId="0" fontId="45" fillId="23" borderId="30" applyNumberFormat="0" applyAlignment="0" applyProtection="0"/>
    <xf numFmtId="0" fontId="45" fillId="23" borderId="30" applyNumberFormat="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7" fillId="0" borderId="0" applyFont="0" applyFill="0" applyBorder="0" applyAlignment="0" applyProtection="0"/>
    <xf numFmtId="0" fontId="8" fillId="0" borderId="0"/>
    <xf numFmtId="0" fontId="7" fillId="0" borderId="0"/>
    <xf numFmtId="0" fontId="6" fillId="0" borderId="0"/>
    <xf numFmtId="192" fontId="6" fillId="0" borderId="0" applyFont="0" applyFill="0" applyBorder="0" applyAlignment="0" applyProtection="0"/>
    <xf numFmtId="9" fontId="6" fillId="0" borderId="0" applyFont="0" applyFill="0" applyBorder="0" applyAlignment="0" applyProtection="0"/>
    <xf numFmtId="193" fontId="5" fillId="0" borderId="0" applyFont="0" applyFill="0" applyBorder="0" applyAlignment="0" applyProtection="0"/>
    <xf numFmtId="42" fontId="17" fillId="0" borderId="0" applyFont="0" applyFill="0" applyBorder="0" applyAlignment="0" applyProtection="0"/>
    <xf numFmtId="42" fontId="80"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44" fontId="102" fillId="0" borderId="0" applyFont="0" applyFill="0" applyBorder="0" applyAlignment="0" applyProtection="0"/>
    <xf numFmtId="0" fontId="17" fillId="0" borderId="0"/>
    <xf numFmtId="0" fontId="17" fillId="0" borderId="0"/>
    <xf numFmtId="0" fontId="5" fillId="0" borderId="0"/>
    <xf numFmtId="41" fontId="17" fillId="0" borderId="0" applyFont="0" applyFill="0" applyBorder="0" applyAlignment="0" applyProtection="0"/>
  </cellStyleXfs>
  <cellXfs count="890">
    <xf numFmtId="0" fontId="0" fillId="0" borderId="0" xfId="0"/>
    <xf numFmtId="4" fontId="17" fillId="37" borderId="22" xfId="3" applyNumberFormat="1" applyFont="1" applyFill="1" applyBorder="1" applyAlignment="1" applyProtection="1">
      <alignment horizontal="center" vertical="center" wrapText="1"/>
      <protection locked="0"/>
    </xf>
    <xf numFmtId="9" fontId="61" fillId="37" borderId="22" xfId="2" applyNumberFormat="1" applyFont="1" applyFill="1" applyBorder="1" applyAlignment="1" applyProtection="1">
      <alignment horizontal="center" vertical="center" wrapText="1"/>
      <protection locked="0"/>
    </xf>
    <xf numFmtId="176" fontId="18" fillId="37" borderId="22" xfId="3" applyNumberFormat="1" applyFont="1" applyFill="1" applyBorder="1" applyAlignment="1" applyProtection="1">
      <alignment horizontal="center" vertical="center" wrapText="1"/>
      <protection locked="0"/>
    </xf>
    <xf numFmtId="0" fontId="21" fillId="30" borderId="0" xfId="350" applyFont="1" applyFill="1" applyBorder="1" applyAlignment="1" applyProtection="1">
      <alignment horizontal="center" vertical="center" wrapText="1"/>
    </xf>
    <xf numFmtId="0" fontId="54" fillId="0" borderId="1" xfId="344" applyFont="1" applyFill="1" applyBorder="1" applyAlignment="1" applyProtection="1">
      <alignment horizontal="center" vertical="center" wrapText="1"/>
      <protection locked="0"/>
    </xf>
    <xf numFmtId="0" fontId="61" fillId="31" borderId="27" xfId="351" applyFont="1" applyFill="1" applyBorder="1" applyAlignment="1" applyProtection="1">
      <alignment horizontal="center" vertical="center"/>
      <protection locked="0"/>
    </xf>
    <xf numFmtId="21" fontId="61" fillId="31" borderId="27" xfId="351" applyNumberFormat="1" applyFont="1" applyFill="1" applyBorder="1" applyAlignment="1" applyProtection="1">
      <alignment horizontal="center" vertical="center"/>
      <protection locked="0"/>
    </xf>
    <xf numFmtId="3" fontId="61" fillId="31" borderId="27" xfId="351" applyNumberFormat="1" applyFont="1" applyFill="1" applyBorder="1" applyAlignment="1" applyProtection="1">
      <alignment horizontal="center" vertical="center" wrapText="1"/>
      <protection locked="0"/>
    </xf>
    <xf numFmtId="0" fontId="61" fillId="31" borderId="27" xfId="351" applyFont="1" applyFill="1" applyBorder="1" applyAlignment="1" applyProtection="1">
      <alignment horizontal="center" vertical="center" wrapText="1"/>
      <protection locked="0"/>
    </xf>
    <xf numFmtId="188" fontId="61" fillId="31" borderId="27" xfId="351" applyNumberFormat="1" applyFont="1" applyFill="1" applyBorder="1" applyAlignment="1" applyProtection="1">
      <alignment horizontal="center" vertical="center" wrapText="1"/>
      <protection locked="0"/>
    </xf>
    <xf numFmtId="0" fontId="61" fillId="31" borderId="27" xfId="351" applyFont="1" applyFill="1" applyBorder="1" applyAlignment="1" applyProtection="1">
      <alignment horizontal="left" vertical="center" wrapText="1"/>
      <protection locked="0"/>
    </xf>
    <xf numFmtId="3" fontId="61" fillId="31" borderId="22" xfId="351" applyNumberFormat="1" applyFont="1" applyFill="1" applyBorder="1" applyAlignment="1" applyProtection="1">
      <alignment horizontal="center" vertical="center" wrapText="1"/>
      <protection locked="0"/>
    </xf>
    <xf numFmtId="0" fontId="61" fillId="31" borderId="22" xfId="351" applyFont="1" applyFill="1" applyBorder="1" applyAlignment="1" applyProtection="1">
      <alignment horizontal="center" vertical="center" wrapText="1"/>
      <protection locked="0"/>
    </xf>
    <xf numFmtId="188" fontId="61" fillId="31" borderId="22" xfId="351" applyNumberFormat="1" applyFont="1" applyFill="1" applyBorder="1" applyAlignment="1" applyProtection="1">
      <alignment horizontal="center" vertical="center" wrapText="1"/>
      <protection locked="0"/>
    </xf>
    <xf numFmtId="0" fontId="77" fillId="37" borderId="22" xfId="0" applyNumberFormat="1" applyFont="1" applyFill="1" applyBorder="1" applyAlignment="1" applyProtection="1">
      <alignment horizontal="center" vertical="center" wrapText="1"/>
      <protection hidden="1"/>
    </xf>
    <xf numFmtId="0" fontId="61" fillId="0" borderId="0" xfId="2" applyFont="1" applyFill="1" applyAlignment="1" applyProtection="1">
      <alignment vertical="center" wrapText="1"/>
      <protection hidden="1"/>
    </xf>
    <xf numFmtId="9" fontId="48" fillId="33" borderId="22" xfId="2" applyNumberFormat="1" applyFont="1" applyFill="1" applyBorder="1" applyAlignment="1" applyProtection="1">
      <alignment horizontal="center" vertical="center" wrapText="1"/>
      <protection hidden="1"/>
    </xf>
    <xf numFmtId="0" fontId="48" fillId="33" borderId="22" xfId="2" applyNumberFormat="1" applyFont="1" applyFill="1" applyBorder="1" applyAlignment="1" applyProtection="1">
      <alignment horizontal="center" wrapText="1"/>
      <protection hidden="1"/>
    </xf>
    <xf numFmtId="166" fontId="48" fillId="0" borderId="0" xfId="3" applyFont="1" applyFill="1" applyBorder="1" applyAlignment="1" applyProtection="1">
      <alignment vertical="center" wrapText="1"/>
      <protection hidden="1"/>
    </xf>
    <xf numFmtId="4" fontId="18" fillId="0" borderId="22" xfId="2" applyNumberFormat="1" applyFont="1" applyFill="1" applyBorder="1" applyAlignment="1" applyProtection="1">
      <alignment horizontal="center" vertical="center" wrapText="1"/>
      <protection hidden="1"/>
    </xf>
    <xf numFmtId="0" fontId="18" fillId="34" borderId="22" xfId="0" applyFont="1" applyFill="1" applyBorder="1" applyAlignment="1" applyProtection="1">
      <alignment horizontal="center" vertical="center"/>
      <protection hidden="1"/>
    </xf>
    <xf numFmtId="166" fontId="48" fillId="0" borderId="0" xfId="3" applyFont="1" applyFill="1" applyAlignment="1" applyProtection="1">
      <alignment horizontal="center" wrapText="1"/>
      <protection hidden="1"/>
    </xf>
    <xf numFmtId="0" fontId="61" fillId="0" borderId="0" xfId="2" applyFont="1" applyFill="1" applyAlignment="1" applyProtection="1">
      <alignment horizontal="center" wrapText="1"/>
      <protection hidden="1"/>
    </xf>
    <xf numFmtId="166" fontId="48" fillId="0" borderId="19" xfId="3" applyFont="1" applyFill="1" applyBorder="1" applyAlignment="1" applyProtection="1">
      <alignment vertical="center" wrapText="1"/>
      <protection hidden="1"/>
    </xf>
    <xf numFmtId="166" fontId="48" fillId="0" borderId="22" xfId="3" applyFont="1" applyFill="1" applyBorder="1" applyAlignment="1" applyProtection="1">
      <alignment horizontal="center" vertical="center" wrapText="1"/>
      <protection hidden="1"/>
    </xf>
    <xf numFmtId="0" fontId="61" fillId="0" borderId="22" xfId="0" applyFont="1" applyFill="1" applyBorder="1" applyAlignment="1" applyProtection="1">
      <alignment vertical="center"/>
      <protection locked="0"/>
    </xf>
    <xf numFmtId="0" fontId="0" fillId="29" borderId="0" xfId="0" applyFill="1" applyAlignment="1" applyProtection="1">
      <alignment vertical="center" wrapText="1"/>
      <protection hidden="1"/>
    </xf>
    <xf numFmtId="0" fontId="21" fillId="0" borderId="26" xfId="0" applyFont="1" applyFill="1" applyBorder="1" applyAlignment="1" applyProtection="1">
      <alignment horizontal="center" vertical="center" wrapText="1"/>
      <protection hidden="1"/>
    </xf>
    <xf numFmtId="0" fontId="48" fillId="0" borderId="22" xfId="0" applyFont="1" applyFill="1" applyBorder="1" applyAlignment="1" applyProtection="1">
      <alignment horizontal="center" vertical="center" wrapText="1"/>
      <protection hidden="1"/>
    </xf>
    <xf numFmtId="0" fontId="48" fillId="0" borderId="22" xfId="2" applyFont="1" applyBorder="1" applyAlignment="1" applyProtection="1">
      <alignment horizontal="center" vertical="center" wrapText="1"/>
      <protection hidden="1"/>
    </xf>
    <xf numFmtId="0" fontId="61" fillId="0" borderId="22" xfId="0" applyNumberFormat="1" applyFont="1" applyFill="1" applyBorder="1" applyAlignment="1" applyProtection="1">
      <alignment horizontal="center" vertical="center" wrapText="1"/>
      <protection hidden="1"/>
    </xf>
    <xf numFmtId="0" fontId="61" fillId="0" borderId="0" xfId="0" applyNumberFormat="1" applyFont="1" applyFill="1" applyBorder="1" applyAlignment="1" applyProtection="1">
      <alignment horizontal="center" vertical="center" wrapText="1"/>
      <protection hidden="1"/>
    </xf>
    <xf numFmtId="0" fontId="61" fillId="0" borderId="0" xfId="0" applyFont="1" applyBorder="1" applyAlignment="1" applyProtection="1">
      <alignment vertical="center"/>
      <protection hidden="1"/>
    </xf>
    <xf numFmtId="49" fontId="61" fillId="0" borderId="0" xfId="0" applyNumberFormat="1" applyFont="1" applyFill="1" applyBorder="1" applyAlignment="1" applyProtection="1">
      <alignment horizontal="center" vertical="center" wrapText="1"/>
      <protection hidden="1"/>
    </xf>
    <xf numFmtId="0" fontId="63" fillId="0" borderId="0" xfId="351" applyFont="1" applyProtection="1">
      <protection hidden="1"/>
    </xf>
    <xf numFmtId="0" fontId="48" fillId="30" borderId="20" xfId="351" applyFont="1" applyFill="1" applyBorder="1" applyAlignment="1" applyProtection="1">
      <alignment wrapText="1"/>
      <protection hidden="1"/>
    </xf>
    <xf numFmtId="0" fontId="48" fillId="30" borderId="21" xfId="351" applyFont="1" applyFill="1" applyBorder="1" applyAlignment="1" applyProtection="1">
      <alignment vertical="center" wrapText="1"/>
      <protection hidden="1"/>
    </xf>
    <xf numFmtId="0" fontId="48" fillId="30" borderId="17" xfId="351" applyFont="1" applyFill="1" applyBorder="1" applyAlignment="1" applyProtection="1">
      <alignment vertical="center" wrapText="1"/>
      <protection hidden="1"/>
    </xf>
    <xf numFmtId="0" fontId="48" fillId="29" borderId="22" xfId="351" applyFont="1" applyFill="1" applyBorder="1" applyAlignment="1" applyProtection="1">
      <alignment horizontal="center" vertical="center"/>
      <protection hidden="1"/>
    </xf>
    <xf numFmtId="0" fontId="48" fillId="29" borderId="22" xfId="351" applyFont="1" applyFill="1" applyBorder="1" applyAlignment="1" applyProtection="1">
      <alignment horizontal="center" vertical="center" wrapText="1"/>
      <protection hidden="1"/>
    </xf>
    <xf numFmtId="0" fontId="61" fillId="0" borderId="27" xfId="351" applyNumberFormat="1" applyFont="1" applyBorder="1" applyAlignment="1" applyProtection="1">
      <alignment horizontal="center" vertical="center"/>
      <protection hidden="1"/>
    </xf>
    <xf numFmtId="0" fontId="61" fillId="0" borderId="0" xfId="351" applyFont="1" applyProtection="1">
      <protection hidden="1"/>
    </xf>
    <xf numFmtId="0" fontId="20" fillId="0" borderId="0" xfId="2" applyFont="1" applyFill="1" applyAlignment="1" applyProtection="1">
      <alignment vertical="center" wrapText="1"/>
      <protection hidden="1"/>
    </xf>
    <xf numFmtId="0" fontId="21" fillId="0" borderId="0" xfId="3" applyNumberFormat="1" applyFont="1" applyFill="1" applyAlignment="1" applyProtection="1">
      <alignment vertical="center" wrapText="1"/>
      <protection hidden="1"/>
    </xf>
    <xf numFmtId="166" fontId="21" fillId="0" borderId="0" xfId="3" applyFont="1" applyFill="1" applyAlignment="1" applyProtection="1">
      <alignment horizontal="center" vertical="center" wrapText="1"/>
      <protection hidden="1"/>
    </xf>
    <xf numFmtId="166" fontId="21" fillId="0" borderId="0" xfId="3" applyFont="1" applyFill="1" applyAlignment="1" applyProtection="1">
      <alignment vertical="center" wrapText="1"/>
      <protection hidden="1"/>
    </xf>
    <xf numFmtId="166" fontId="21" fillId="33" borderId="22" xfId="3" applyFont="1" applyFill="1" applyBorder="1" applyAlignment="1" applyProtection="1">
      <alignment horizontal="center" vertical="center" wrapText="1"/>
      <protection hidden="1"/>
    </xf>
    <xf numFmtId="169" fontId="18" fillId="33" borderId="22" xfId="3" applyNumberFormat="1" applyFont="1" applyFill="1" applyBorder="1" applyAlignment="1" applyProtection="1">
      <alignment horizontal="center" vertical="center" wrapText="1"/>
      <protection hidden="1"/>
    </xf>
    <xf numFmtId="0" fontId="21" fillId="0" borderId="0" xfId="2" applyNumberFormat="1" applyFont="1" applyFill="1" applyBorder="1" applyAlignment="1" applyProtection="1">
      <alignment vertical="center" wrapText="1"/>
      <protection hidden="1"/>
    </xf>
    <xf numFmtId="167" fontId="21" fillId="0" borderId="0" xfId="3" applyNumberFormat="1" applyFont="1" applyFill="1" applyBorder="1" applyAlignment="1" applyProtection="1">
      <alignment vertical="center" wrapText="1"/>
      <protection hidden="1"/>
    </xf>
    <xf numFmtId="168" fontId="20" fillId="0" borderId="0" xfId="3" applyNumberFormat="1" applyFont="1" applyFill="1" applyBorder="1" applyAlignment="1" applyProtection="1">
      <alignment horizontal="right" vertical="center" wrapText="1"/>
      <protection hidden="1"/>
    </xf>
    <xf numFmtId="169" fontId="20" fillId="0" borderId="0" xfId="3" applyNumberFormat="1" applyFont="1" applyFill="1" applyBorder="1" applyAlignment="1" applyProtection="1">
      <alignment vertical="center" wrapText="1"/>
      <protection hidden="1"/>
    </xf>
    <xf numFmtId="3" fontId="21" fillId="0" borderId="0" xfId="3" applyNumberFormat="1" applyFont="1" applyFill="1" applyBorder="1" applyAlignment="1" applyProtection="1">
      <alignment vertical="center" wrapText="1"/>
      <protection hidden="1"/>
    </xf>
    <xf numFmtId="0" fontId="20" fillId="0" borderId="0" xfId="2" applyNumberFormat="1" applyFont="1" applyFill="1" applyAlignment="1" applyProtection="1">
      <alignment vertical="center" wrapText="1"/>
      <protection hidden="1"/>
    </xf>
    <xf numFmtId="0" fontId="17" fillId="0" borderId="22" xfId="356" applyBorder="1" applyAlignment="1" applyProtection="1">
      <alignment horizontal="center" vertical="center"/>
      <protection hidden="1"/>
    </xf>
    <xf numFmtId="0" fontId="17" fillId="0" borderId="22" xfId="356" applyBorder="1" applyAlignment="1" applyProtection="1">
      <alignment vertical="center"/>
      <protection hidden="1"/>
    </xf>
    <xf numFmtId="170" fontId="20" fillId="0" borderId="0" xfId="3" applyNumberFormat="1" applyFont="1" applyFill="1" applyAlignment="1" applyProtection="1">
      <alignment vertical="center" wrapText="1"/>
      <protection hidden="1"/>
    </xf>
    <xf numFmtId="166" fontId="20" fillId="0" borderId="0" xfId="3" applyFont="1" applyFill="1" applyAlignment="1" applyProtection="1">
      <alignment vertical="center" wrapText="1"/>
      <protection hidden="1"/>
    </xf>
    <xf numFmtId="0" fontId="20" fillId="0" borderId="0" xfId="2" applyFont="1" applyFill="1" applyBorder="1" applyAlignment="1" applyProtection="1">
      <alignment vertical="center" wrapText="1"/>
      <protection hidden="1"/>
    </xf>
    <xf numFmtId="0" fontId="20" fillId="0" borderId="0" xfId="2" applyNumberFormat="1" applyFont="1" applyFill="1" applyAlignment="1" applyProtection="1">
      <alignment horizontal="center" vertical="center" wrapText="1"/>
      <protection hidden="1"/>
    </xf>
    <xf numFmtId="0" fontId="20" fillId="0" borderId="0" xfId="2" applyFont="1" applyFill="1" applyAlignment="1" applyProtection="1">
      <alignment horizontal="center" vertical="center" wrapText="1"/>
      <protection hidden="1"/>
    </xf>
    <xf numFmtId="0" fontId="18" fillId="30" borderId="0" xfId="2" applyFont="1" applyFill="1" applyBorder="1" applyAlignment="1" applyProtection="1">
      <alignment horizontal="center" vertical="center" wrapText="1"/>
      <protection hidden="1"/>
    </xf>
    <xf numFmtId="0" fontId="20" fillId="30" borderId="0" xfId="2" applyFont="1" applyFill="1" applyAlignment="1" applyProtection="1">
      <alignment vertical="center" wrapText="1"/>
      <protection hidden="1"/>
    </xf>
    <xf numFmtId="0" fontId="20" fillId="30" borderId="0" xfId="2" applyNumberFormat="1" applyFont="1" applyFill="1" applyAlignment="1" applyProtection="1">
      <alignment horizontal="center" vertical="center" wrapText="1"/>
      <protection hidden="1"/>
    </xf>
    <xf numFmtId="0" fontId="20" fillId="30" borderId="0" xfId="2" applyFont="1" applyFill="1" applyAlignment="1" applyProtection="1">
      <alignment horizontal="center" vertical="center" wrapText="1"/>
      <protection hidden="1"/>
    </xf>
    <xf numFmtId="0" fontId="46" fillId="33" borderId="22" xfId="2" applyFont="1" applyFill="1" applyBorder="1" applyAlignment="1" applyProtection="1">
      <alignment horizontal="center" vertical="center" wrapText="1"/>
      <protection hidden="1"/>
    </xf>
    <xf numFmtId="0" fontId="46" fillId="38" borderId="22" xfId="0" applyFont="1" applyFill="1" applyBorder="1" applyAlignment="1" applyProtection="1">
      <alignment horizontal="center" vertical="center" wrapText="1"/>
      <protection hidden="1"/>
    </xf>
    <xf numFmtId="4" fontId="17" fillId="0" borderId="22" xfId="2" applyNumberFormat="1" applyFont="1" applyFill="1" applyBorder="1" applyAlignment="1" applyProtection="1">
      <alignment horizontal="center" vertical="center"/>
      <protection hidden="1"/>
    </xf>
    <xf numFmtId="0" fontId="46" fillId="38" borderId="22" xfId="2" applyFont="1" applyFill="1" applyBorder="1" applyAlignment="1" applyProtection="1">
      <alignment horizontal="center" vertical="center" wrapText="1"/>
      <protection hidden="1"/>
    </xf>
    <xf numFmtId="166" fontId="21" fillId="37" borderId="22" xfId="3" applyFont="1" applyFill="1" applyBorder="1" applyAlignment="1" applyProtection="1">
      <alignment horizontal="center" vertical="center" wrapText="1"/>
      <protection hidden="1"/>
    </xf>
    <xf numFmtId="1" fontId="61" fillId="0" borderId="22" xfId="0" applyNumberFormat="1" applyFont="1" applyFill="1" applyBorder="1" applyAlignment="1" applyProtection="1">
      <alignment horizontal="center" vertical="center" wrapText="1"/>
      <protection hidden="1"/>
    </xf>
    <xf numFmtId="4" fontId="61" fillId="0" borderId="22" xfId="3" applyNumberFormat="1" applyFont="1" applyFill="1" applyBorder="1" applyAlignment="1" applyProtection="1">
      <alignment horizontal="left" vertical="center" wrapText="1"/>
      <protection hidden="1"/>
    </xf>
    <xf numFmtId="4" fontId="48" fillId="32" borderId="22" xfId="2" applyNumberFormat="1" applyFont="1" applyFill="1" applyBorder="1" applyAlignment="1" applyProtection="1">
      <alignment horizontal="center" vertical="center"/>
      <protection hidden="1"/>
    </xf>
    <xf numFmtId="0" fontId="21" fillId="0" borderId="22" xfId="3" applyNumberFormat="1" applyFont="1" applyFill="1" applyBorder="1" applyAlignment="1" applyProtection="1">
      <alignment horizontal="center" vertical="center" wrapText="1"/>
      <protection hidden="1"/>
    </xf>
    <xf numFmtId="166" fontId="21" fillId="0" borderId="22" xfId="3" applyFont="1" applyFill="1" applyBorder="1" applyAlignment="1" applyProtection="1">
      <alignment vertical="center" wrapText="1"/>
      <protection hidden="1"/>
    </xf>
    <xf numFmtId="166" fontId="21" fillId="0" borderId="22" xfId="3" applyFont="1" applyFill="1" applyBorder="1" applyAlignment="1" applyProtection="1">
      <alignment horizontal="center" vertical="center" wrapText="1"/>
      <protection hidden="1"/>
    </xf>
    <xf numFmtId="0" fontId="20" fillId="0" borderId="0" xfId="2" applyFont="1" applyFill="1" applyAlignment="1" applyProtection="1">
      <alignment horizontal="left" vertical="center"/>
      <protection hidden="1"/>
    </xf>
    <xf numFmtId="0" fontId="54" fillId="0" borderId="0" xfId="344" applyFont="1" applyAlignment="1" applyProtection="1">
      <alignment vertical="center"/>
      <protection hidden="1"/>
    </xf>
    <xf numFmtId="0" fontId="56" fillId="33" borderId="1" xfId="344" applyFont="1" applyFill="1" applyBorder="1" applyAlignment="1" applyProtection="1">
      <alignment horizontal="center" vertical="center" wrapText="1"/>
      <protection hidden="1"/>
    </xf>
    <xf numFmtId="1" fontId="55" fillId="33" borderId="1" xfId="344" applyNumberFormat="1" applyFont="1" applyFill="1" applyBorder="1" applyAlignment="1" applyProtection="1">
      <alignment horizontal="center" vertical="center" wrapText="1"/>
      <protection hidden="1"/>
    </xf>
    <xf numFmtId="0" fontId="17" fillId="0" borderId="0" xfId="0" applyFont="1" applyProtection="1">
      <protection hidden="1"/>
    </xf>
    <xf numFmtId="0" fontId="17" fillId="0" borderId="0" xfId="0" applyFont="1" applyFill="1" applyProtection="1">
      <protection hidden="1"/>
    </xf>
    <xf numFmtId="194" fontId="66" fillId="37" borderId="22" xfId="429" applyNumberFormat="1" applyFont="1" applyFill="1" applyBorder="1" applyAlignment="1" applyProtection="1">
      <alignment horizontal="center" vertical="center" wrapText="1"/>
      <protection hidden="1"/>
    </xf>
    <xf numFmtId="0" fontId="17" fillId="0" borderId="22" xfId="0" applyFont="1" applyBorder="1" applyAlignment="1" applyProtection="1">
      <alignment horizontal="center" vertical="center"/>
      <protection hidden="1"/>
    </xf>
    <xf numFmtId="0" fontId="0" fillId="0" borderId="0" xfId="0" applyProtection="1">
      <protection hidden="1"/>
    </xf>
    <xf numFmtId="0" fontId="67" fillId="0" borderId="22" xfId="0" applyNumberFormat="1" applyFont="1" applyFill="1" applyBorder="1" applyAlignment="1" applyProtection="1">
      <alignment horizontal="center" vertical="center" wrapText="1"/>
      <protection hidden="1"/>
    </xf>
    <xf numFmtId="0" fontId="67" fillId="0" borderId="22" xfId="0" applyFont="1" applyBorder="1" applyAlignment="1" applyProtection="1">
      <alignment vertical="center"/>
      <protection hidden="1"/>
    </xf>
    <xf numFmtId="0" fontId="67" fillId="0" borderId="22" xfId="0" applyFont="1" applyBorder="1" applyAlignment="1" applyProtection="1">
      <alignment horizontal="center" vertical="center"/>
      <protection hidden="1"/>
    </xf>
    <xf numFmtId="0" fontId="67" fillId="0" borderId="22" xfId="0" applyFont="1" applyBorder="1" applyAlignment="1" applyProtection="1">
      <alignment horizont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58" fillId="0" borderId="0" xfId="349" applyFont="1" applyProtection="1">
      <protection hidden="1"/>
    </xf>
    <xf numFmtId="0" fontId="0" fillId="0" borderId="0" xfId="0" applyAlignment="1" applyProtection="1">
      <alignment vertical="center"/>
      <protection hidden="1"/>
    </xf>
    <xf numFmtId="168" fontId="0" fillId="0" borderId="0" xfId="0" applyNumberFormat="1" applyProtection="1">
      <protection hidden="1"/>
    </xf>
    <xf numFmtId="0" fontId="61" fillId="0" borderId="0" xfId="0" applyFont="1" applyAlignment="1" applyProtection="1">
      <alignment vertical="center"/>
      <protection hidden="1"/>
    </xf>
    <xf numFmtId="0" fontId="19" fillId="29" borderId="22" xfId="0" applyFont="1" applyFill="1" applyBorder="1" applyAlignment="1" applyProtection="1">
      <alignment horizontal="center" vertical="center" wrapText="1"/>
      <protection hidden="1"/>
    </xf>
    <xf numFmtId="0" fontId="19" fillId="37" borderId="22" xfId="0" applyNumberFormat="1" applyFont="1" applyFill="1" applyBorder="1" applyAlignment="1" applyProtection="1">
      <alignment horizontal="center" vertical="center"/>
      <protection hidden="1"/>
    </xf>
    <xf numFmtId="189" fontId="0" fillId="0" borderId="0" xfId="0" applyNumberFormat="1" applyAlignment="1" applyProtection="1">
      <alignment vertical="center"/>
      <protection hidden="1"/>
    </xf>
    <xf numFmtId="168" fontId="0" fillId="0" borderId="0" xfId="0" applyNumberFormat="1" applyAlignment="1" applyProtection="1">
      <alignment vertical="center"/>
      <protection hidden="1"/>
    </xf>
    <xf numFmtId="190" fontId="18" fillId="0" borderId="22" xfId="2" applyNumberFormat="1" applyFont="1" applyFill="1" applyBorder="1" applyAlignment="1" applyProtection="1">
      <alignment horizontal="center" vertical="center" wrapText="1"/>
      <protection hidden="1"/>
    </xf>
    <xf numFmtId="4" fontId="17" fillId="37" borderId="22" xfId="2" applyNumberFormat="1" applyFont="1" applyFill="1" applyBorder="1" applyAlignment="1" applyProtection="1">
      <alignment horizontal="center" vertical="center"/>
      <protection locked="0"/>
    </xf>
    <xf numFmtId="195" fontId="82" fillId="37" borderId="22"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hidden="1"/>
    </xf>
    <xf numFmtId="0" fontId="21" fillId="0" borderId="0" xfId="0" applyFont="1" applyFill="1" applyBorder="1" applyAlignment="1" applyProtection="1">
      <alignment horizontal="centerContinuous" vertical="center"/>
      <protection hidden="1"/>
    </xf>
    <xf numFmtId="182" fontId="19" fillId="29" borderId="22" xfId="0" applyNumberFormat="1" applyFont="1" applyFill="1" applyBorder="1" applyAlignment="1" applyProtection="1">
      <alignment horizontal="center" vertical="center"/>
      <protection hidden="1"/>
    </xf>
    <xf numFmtId="182" fontId="0" fillId="0" borderId="22" xfId="0" applyNumberFormat="1" applyBorder="1" applyAlignment="1" applyProtection="1">
      <alignment horizontal="center" vertical="center"/>
      <protection hidden="1"/>
    </xf>
    <xf numFmtId="0" fontId="0" fillId="0" borderId="0" xfId="0" applyFill="1" applyProtection="1">
      <protection hidden="1"/>
    </xf>
    <xf numFmtId="0" fontId="48" fillId="37" borderId="22" xfId="0" applyFont="1" applyFill="1" applyBorder="1" applyAlignment="1" applyProtection="1">
      <alignment horizontal="center" vertical="center"/>
      <protection locked="0"/>
    </xf>
    <xf numFmtId="0" fontId="19" fillId="30" borderId="22" xfId="104" applyFont="1" applyFill="1" applyBorder="1" applyAlignment="1" applyProtection="1">
      <alignment horizontal="center" vertical="center"/>
      <protection hidden="1"/>
    </xf>
    <xf numFmtId="0" fontId="17" fillId="0" borderId="0" xfId="0" applyFont="1" applyAlignment="1" applyProtection="1">
      <alignment horizontal="center" vertical="center"/>
      <protection hidden="1"/>
    </xf>
    <xf numFmtId="191" fontId="0" fillId="37" borderId="22" xfId="1" applyNumberFormat="1" applyFont="1" applyFill="1" applyBorder="1" applyAlignment="1" applyProtection="1">
      <alignment horizontal="center" vertical="center"/>
      <protection hidden="1"/>
    </xf>
    <xf numFmtId="0" fontId="67" fillId="0" borderId="22" xfId="0" applyFont="1" applyFill="1" applyBorder="1" applyAlignment="1" applyProtection="1">
      <alignment horizontal="center" vertical="center"/>
      <protection hidden="1"/>
    </xf>
    <xf numFmtId="168" fontId="0" fillId="0" borderId="22" xfId="0" applyNumberFormat="1" applyBorder="1" applyAlignment="1" applyProtection="1">
      <alignment horizontal="center" vertical="center"/>
      <protection hidden="1"/>
    </xf>
    <xf numFmtId="170" fontId="48" fillId="0" borderId="22" xfId="3" applyNumberFormat="1" applyFont="1" applyFill="1" applyBorder="1" applyAlignment="1" applyProtection="1">
      <alignment vertical="center" wrapText="1"/>
      <protection hidden="1"/>
    </xf>
    <xf numFmtId="0" fontId="48" fillId="0" borderId="22" xfId="3" applyNumberFormat="1" applyFont="1" applyFill="1" applyBorder="1" applyAlignment="1" applyProtection="1">
      <alignment horizontal="center" vertical="center" wrapText="1"/>
      <protection hidden="1"/>
    </xf>
    <xf numFmtId="2" fontId="48" fillId="0" borderId="22" xfId="3" applyNumberFormat="1" applyFont="1" applyFill="1" applyBorder="1" applyAlignment="1" applyProtection="1">
      <alignment horizontal="center" vertical="center" wrapText="1"/>
      <protection hidden="1"/>
    </xf>
    <xf numFmtId="0" fontId="17" fillId="30" borderId="27" xfId="104" applyFill="1" applyBorder="1" applyAlignment="1" applyProtection="1">
      <alignment horizontal="center" vertical="center"/>
      <protection hidden="1"/>
    </xf>
    <xf numFmtId="188" fontId="17" fillId="0" borderId="22" xfId="0" applyNumberFormat="1" applyFont="1" applyBorder="1" applyAlignment="1" applyProtection="1">
      <alignment horizontal="center" vertical="center"/>
      <protection hidden="1"/>
    </xf>
    <xf numFmtId="0" fontId="17" fillId="37" borderId="22" xfId="0" applyFont="1" applyFill="1" applyBorder="1" applyAlignment="1" applyProtection="1">
      <alignment horizontal="center" vertical="center" wrapText="1"/>
      <protection hidden="1"/>
    </xf>
    <xf numFmtId="10" fontId="17" fillId="0" borderId="22" xfId="357" applyNumberFormat="1" applyFont="1" applyBorder="1" applyAlignment="1" applyProtection="1">
      <alignment horizontal="center"/>
      <protection hidden="1"/>
    </xf>
    <xf numFmtId="0" fontId="81" fillId="0" borderId="0" xfId="356" applyFont="1" applyBorder="1" applyAlignment="1" applyProtection="1">
      <alignment vertical="center"/>
      <protection hidden="1"/>
    </xf>
    <xf numFmtId="166" fontId="18" fillId="33" borderId="22" xfId="3" applyFont="1" applyFill="1" applyBorder="1" applyAlignment="1" applyProtection="1">
      <alignment horizontal="center" vertical="center" wrapText="1"/>
      <protection hidden="1"/>
    </xf>
    <xf numFmtId="0" fontId="17" fillId="37" borderId="22" xfId="0" applyFont="1" applyFill="1" applyBorder="1" applyAlignment="1" applyProtection="1">
      <alignment horizontal="center" vertical="center"/>
      <protection hidden="1"/>
    </xf>
    <xf numFmtId="0" fontId="48" fillId="29" borderId="22" xfId="0" applyFont="1" applyFill="1" applyBorder="1" applyAlignment="1" applyProtection="1">
      <alignment horizontal="center" vertical="center"/>
      <protection hidden="1"/>
    </xf>
    <xf numFmtId="0" fontId="19" fillId="29" borderId="22" xfId="0" applyFont="1" applyFill="1" applyBorder="1" applyAlignment="1" applyProtection="1">
      <alignment horizontal="center" vertical="center"/>
      <protection hidden="1"/>
    </xf>
    <xf numFmtId="166" fontId="90" fillId="0" borderId="0" xfId="3" applyFont="1" applyFill="1" applyAlignment="1" applyProtection="1">
      <alignment horizontal="center" wrapText="1"/>
      <protection hidden="1"/>
    </xf>
    <xf numFmtId="0" fontId="61" fillId="31" borderId="27" xfId="351" applyFont="1" applyFill="1" applyBorder="1" applyAlignment="1" applyProtection="1">
      <alignment horizontal="center" vertical="center"/>
      <protection hidden="1"/>
    </xf>
    <xf numFmtId="21" fontId="61" fillId="31" borderId="27" xfId="351" applyNumberFormat="1" applyFont="1" applyFill="1" applyBorder="1" applyAlignment="1" applyProtection="1">
      <alignment horizontal="center" vertical="center"/>
      <protection hidden="1"/>
    </xf>
    <xf numFmtId="3" fontId="61" fillId="31" borderId="27" xfId="351" applyNumberFormat="1" applyFont="1" applyFill="1" applyBorder="1" applyAlignment="1" applyProtection="1">
      <alignment horizontal="center" vertical="center" wrapText="1"/>
      <protection hidden="1"/>
    </xf>
    <xf numFmtId="0" fontId="61" fillId="31" borderId="27" xfId="351" applyFont="1" applyFill="1" applyBorder="1" applyAlignment="1" applyProtection="1">
      <alignment horizontal="center" vertical="center" wrapText="1"/>
      <protection hidden="1"/>
    </xf>
    <xf numFmtId="188" fontId="61" fillId="31" borderId="27" xfId="351" applyNumberFormat="1" applyFont="1" applyFill="1" applyBorder="1" applyAlignment="1" applyProtection="1">
      <alignment horizontal="center" vertical="center" wrapText="1"/>
      <protection hidden="1"/>
    </xf>
    <xf numFmtId="0" fontId="61" fillId="31" borderId="27" xfId="351" applyFont="1" applyFill="1" applyBorder="1" applyAlignment="1" applyProtection="1">
      <alignment horizontal="left" vertical="center" wrapText="1"/>
      <protection hidden="1"/>
    </xf>
    <xf numFmtId="3" fontId="61" fillId="31" borderId="22" xfId="351" applyNumberFormat="1" applyFont="1" applyFill="1" applyBorder="1" applyAlignment="1" applyProtection="1">
      <alignment horizontal="center" vertical="center" wrapText="1"/>
      <protection hidden="1"/>
    </xf>
    <xf numFmtId="0" fontId="61" fillId="31" borderId="22" xfId="351" applyFont="1" applyFill="1" applyBorder="1" applyAlignment="1" applyProtection="1">
      <alignment horizontal="center" vertical="center" wrapText="1"/>
      <protection hidden="1"/>
    </xf>
    <xf numFmtId="188" fontId="61" fillId="31" borderId="22" xfId="351" applyNumberFormat="1" applyFont="1" applyFill="1" applyBorder="1" applyAlignment="1" applyProtection="1">
      <alignment horizontal="center" vertical="center" wrapText="1"/>
      <protection hidden="1"/>
    </xf>
    <xf numFmtId="0" fontId="76" fillId="37" borderId="22" xfId="3" applyNumberFormat="1" applyFont="1" applyFill="1" applyBorder="1" applyAlignment="1" applyProtection="1">
      <alignment horizontal="center" vertical="center" wrapText="1"/>
      <protection hidden="1"/>
    </xf>
    <xf numFmtId="4" fontId="17" fillId="37" borderId="22" xfId="3" applyNumberFormat="1" applyFont="1" applyFill="1" applyBorder="1" applyAlignment="1" applyProtection="1">
      <alignment horizontal="center" vertical="center" wrapText="1"/>
      <protection hidden="1"/>
    </xf>
    <xf numFmtId="4" fontId="17" fillId="37" borderId="22" xfId="2" applyNumberFormat="1" applyFont="1" applyFill="1" applyBorder="1" applyAlignment="1" applyProtection="1">
      <alignment horizontal="center" vertical="center"/>
      <protection hidden="1"/>
    </xf>
    <xf numFmtId="0" fontId="54" fillId="0" borderId="1" xfId="344" applyFont="1" applyFill="1" applyBorder="1" applyAlignment="1" applyProtection="1">
      <alignment horizontal="center" vertical="center" wrapText="1"/>
      <protection hidden="1"/>
    </xf>
    <xf numFmtId="0" fontId="88" fillId="42" borderId="51" xfId="0" applyFont="1" applyFill="1" applyBorder="1" applyAlignment="1" applyProtection="1">
      <alignment horizontal="center" vertical="center"/>
      <protection hidden="1"/>
    </xf>
    <xf numFmtId="0" fontId="89" fillId="42" borderId="42" xfId="0" applyFont="1" applyFill="1" applyBorder="1" applyAlignment="1" applyProtection="1">
      <alignment horizontal="center"/>
      <protection hidden="1"/>
    </xf>
    <xf numFmtId="10" fontId="0" fillId="0" borderId="0" xfId="0" applyNumberFormat="1" applyProtection="1">
      <protection hidden="1"/>
    </xf>
    <xf numFmtId="196" fontId="0" fillId="0" borderId="0" xfId="0" applyNumberFormat="1" applyProtection="1">
      <protection hidden="1"/>
    </xf>
    <xf numFmtId="3" fontId="0" fillId="0" borderId="0" xfId="0" applyNumberFormat="1" applyProtection="1">
      <protection hidden="1"/>
    </xf>
    <xf numFmtId="0" fontId="92" fillId="0" borderId="0" xfId="0" applyFont="1" applyAlignment="1" applyProtection="1">
      <alignment vertical="center" wrapText="1"/>
      <protection hidden="1"/>
    </xf>
    <xf numFmtId="10" fontId="0" fillId="0" borderId="0" xfId="0" applyNumberFormat="1" applyAlignment="1" applyProtection="1">
      <alignment horizontal="center"/>
      <protection hidden="1"/>
    </xf>
    <xf numFmtId="0" fontId="65" fillId="0" borderId="0" xfId="0" applyFont="1" applyAlignment="1" applyProtection="1">
      <alignment horizontal="center"/>
      <protection hidden="1"/>
    </xf>
    <xf numFmtId="0" fontId="65" fillId="0" borderId="0" xfId="0" applyFont="1" applyProtection="1">
      <protection hidden="1"/>
    </xf>
    <xf numFmtId="0" fontId="19" fillId="32" borderId="22" xfId="0" applyFont="1" applyFill="1" applyBorder="1" applyAlignment="1" applyProtection="1">
      <alignment horizontal="center" vertical="center"/>
      <protection hidden="1"/>
    </xf>
    <xf numFmtId="10" fontId="19" fillId="32" borderId="22" xfId="0" applyNumberFormat="1" applyFont="1" applyFill="1" applyBorder="1" applyAlignment="1" applyProtection="1">
      <alignment horizontal="center" vertical="center"/>
      <protection hidden="1"/>
    </xf>
    <xf numFmtId="0" fontId="64" fillId="0" borderId="0" xfId="0" applyFont="1" applyProtection="1">
      <protection hidden="1"/>
    </xf>
    <xf numFmtId="0" fontId="0" fillId="0" borderId="22" xfId="0" applyBorder="1" applyAlignment="1" applyProtection="1">
      <alignment horizontal="center"/>
      <protection hidden="1"/>
    </xf>
    <xf numFmtId="0" fontId="0" fillId="0" borderId="0" xfId="0" applyFill="1" applyAlignment="1" applyProtection="1">
      <protection hidden="1"/>
    </xf>
    <xf numFmtId="0" fontId="0" fillId="0" borderId="22" xfId="0" applyFill="1" applyBorder="1" applyAlignment="1" applyProtection="1">
      <alignment horizontal="center" vertical="center"/>
      <protection hidden="1"/>
    </xf>
    <xf numFmtId="0" fontId="0" fillId="0" borderId="0" xfId="0" applyBorder="1" applyProtection="1">
      <protection hidden="1"/>
    </xf>
    <xf numFmtId="0" fontId="64" fillId="0" borderId="0" xfId="0" applyFont="1" applyFill="1" applyBorder="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17" fillId="0" borderId="0" xfId="0" applyFont="1" applyFill="1" applyBorder="1" applyAlignment="1" applyProtection="1">
      <alignment horizontal="center" vertical="center"/>
      <protection hidden="1"/>
    </xf>
    <xf numFmtId="0" fontId="54" fillId="33" borderId="1" xfId="344" applyFont="1" applyFill="1" applyBorder="1" applyAlignment="1" applyProtection="1">
      <alignment horizontal="center" vertical="center" wrapText="1"/>
      <protection hidden="1"/>
    </xf>
    <xf numFmtId="0" fontId="89" fillId="42" borderId="62" xfId="0" applyFont="1" applyFill="1" applyBorder="1" applyAlignment="1" applyProtection="1">
      <alignment vertical="center"/>
      <protection hidden="1"/>
    </xf>
    <xf numFmtId="0" fontId="89" fillId="42" borderId="42" xfId="0" applyFont="1" applyFill="1" applyBorder="1" applyAlignment="1" applyProtection="1">
      <alignment vertical="center"/>
      <protection hidden="1"/>
    </xf>
    <xf numFmtId="0" fontId="89" fillId="42" borderId="52" xfId="0" applyFont="1" applyFill="1" applyBorder="1" applyAlignment="1" applyProtection="1">
      <alignment vertical="center"/>
      <protection hidden="1"/>
    </xf>
    <xf numFmtId="0" fontId="17" fillId="0" borderId="2" xfId="0" applyFont="1" applyBorder="1" applyAlignment="1" applyProtection="1">
      <protection hidden="1"/>
    </xf>
    <xf numFmtId="0" fontId="0" fillId="0" borderId="35" xfId="0" applyBorder="1" applyAlignment="1" applyProtection="1">
      <protection hidden="1"/>
    </xf>
    <xf numFmtId="0" fontId="78" fillId="37" borderId="56" xfId="0" applyFont="1" applyFill="1" applyBorder="1" applyAlignment="1" applyProtection="1">
      <protection hidden="1"/>
    </xf>
    <xf numFmtId="0" fontId="78" fillId="37" borderId="57" xfId="0" applyFont="1" applyFill="1" applyBorder="1" applyAlignment="1" applyProtection="1">
      <protection hidden="1"/>
    </xf>
    <xf numFmtId="0" fontId="78" fillId="37" borderId="58" xfId="0" applyFont="1" applyFill="1" applyBorder="1" applyAlignment="1" applyProtection="1">
      <protection hidden="1"/>
    </xf>
    <xf numFmtId="0" fontId="17" fillId="0" borderId="0" xfId="0" applyFont="1" applyFill="1" applyBorder="1" applyAlignment="1" applyProtection="1">
      <alignment vertical="center"/>
      <protection hidden="1"/>
    </xf>
    <xf numFmtId="0" fontId="61" fillId="0" borderId="27" xfId="351" applyFont="1" applyBorder="1" applyAlignment="1" applyProtection="1">
      <alignment horizontal="center" vertical="center" wrapText="1"/>
      <protection hidden="1"/>
    </xf>
    <xf numFmtId="0" fontId="4" fillId="31" borderId="0" xfId="350" applyFont="1" applyFill="1" applyAlignment="1" applyProtection="1">
      <alignment vertical="center"/>
      <protection locked="0"/>
    </xf>
    <xf numFmtId="0" fontId="91" fillId="31" borderId="0" xfId="350" applyFont="1" applyFill="1" applyAlignment="1" applyProtection="1">
      <alignment vertical="center"/>
    </xf>
    <xf numFmtId="0" fontId="4" fillId="0" borderId="0" xfId="350" applyFont="1" applyFill="1" applyAlignment="1" applyProtection="1">
      <alignment vertical="center"/>
      <protection locked="0"/>
    </xf>
    <xf numFmtId="0" fontId="21" fillId="30" borderId="3" xfId="350" applyFont="1" applyFill="1" applyBorder="1" applyAlignment="1" applyProtection="1">
      <alignment horizontal="center" vertical="center" wrapText="1"/>
      <protection locked="0"/>
    </xf>
    <xf numFmtId="0" fontId="4" fillId="33" borderId="22" xfId="350" applyFont="1" applyFill="1" applyBorder="1" applyAlignment="1" applyProtection="1">
      <alignment horizontal="center" vertical="center" wrapText="1"/>
      <protection locked="0"/>
    </xf>
    <xf numFmtId="0" fontId="99" fillId="33" borderId="22" xfId="350" applyFont="1" applyFill="1" applyBorder="1" applyAlignment="1" applyProtection="1">
      <alignment horizontal="center" vertical="center" wrapText="1"/>
    </xf>
    <xf numFmtId="0" fontId="91" fillId="33" borderId="22" xfId="350" applyFont="1" applyFill="1" applyBorder="1" applyAlignment="1" applyProtection="1">
      <alignment horizontal="center" vertical="center" wrapText="1"/>
    </xf>
    <xf numFmtId="0" fontId="4" fillId="30" borderId="22" xfId="350" applyFont="1" applyFill="1" applyBorder="1" applyAlignment="1" applyProtection="1">
      <alignment horizontal="center" vertical="center" wrapText="1"/>
      <protection locked="0"/>
    </xf>
    <xf numFmtId="0" fontId="91" fillId="30" borderId="22" xfId="350" applyFont="1" applyFill="1" applyBorder="1" applyAlignment="1" applyProtection="1">
      <alignment horizontal="center" vertical="center" wrapText="1"/>
      <protection locked="0"/>
    </xf>
    <xf numFmtId="0" fontId="91" fillId="32" borderId="22" xfId="350" applyFont="1" applyFill="1" applyBorder="1" applyAlignment="1" applyProtection="1">
      <alignment horizontal="center" vertical="center" wrapText="1"/>
      <protection locked="0"/>
    </xf>
    <xf numFmtId="0" fontId="4" fillId="32" borderId="22" xfId="350" applyFont="1" applyFill="1" applyBorder="1" applyAlignment="1" applyProtection="1">
      <alignment vertical="center"/>
      <protection locked="0"/>
    </xf>
    <xf numFmtId="0" fontId="4" fillId="32" borderId="22" xfId="350" applyFont="1" applyFill="1" applyBorder="1" applyAlignment="1" applyProtection="1">
      <alignment horizontal="center" vertical="center" wrapText="1"/>
      <protection locked="0"/>
    </xf>
    <xf numFmtId="0" fontId="100" fillId="0" borderId="22" xfId="350" applyFont="1" applyFill="1" applyBorder="1" applyAlignment="1" applyProtection="1">
      <alignment horizontal="center" vertical="center" wrapText="1"/>
      <protection locked="0"/>
    </xf>
    <xf numFmtId="0" fontId="4" fillId="0" borderId="68" xfId="419" applyFont="1" applyFill="1" applyBorder="1" applyAlignment="1" applyProtection="1">
      <alignment horizontal="justify" vertical="center" wrapText="1"/>
      <protection locked="0"/>
    </xf>
    <xf numFmtId="0" fontId="4" fillId="0" borderId="22" xfId="419" applyFont="1" applyFill="1" applyBorder="1" applyAlignment="1" applyProtection="1">
      <alignment horizontal="justify" vertical="center" wrapText="1"/>
      <protection locked="0"/>
    </xf>
    <xf numFmtId="0" fontId="4" fillId="0" borderId="22" xfId="350" applyFont="1" applyFill="1" applyBorder="1" applyAlignment="1" applyProtection="1">
      <alignment horizontal="center" vertical="center" wrapText="1"/>
      <protection locked="0"/>
    </xf>
    <xf numFmtId="6" fontId="4" fillId="0" borderId="22" xfId="350" applyNumberFormat="1" applyFont="1" applyFill="1" applyBorder="1" applyAlignment="1" applyProtection="1">
      <alignment horizontal="center" vertical="center"/>
      <protection locked="0"/>
    </xf>
    <xf numFmtId="6" fontId="4" fillId="0" borderId="68" xfId="419" applyNumberFormat="1" applyFont="1" applyFill="1" applyBorder="1" applyAlignment="1" applyProtection="1">
      <alignment horizontal="justify" vertical="center" wrapText="1"/>
      <protection locked="0"/>
    </xf>
    <xf numFmtId="8" fontId="4" fillId="0" borderId="68" xfId="419" applyNumberFormat="1" applyFont="1" applyFill="1" applyBorder="1" applyAlignment="1" applyProtection="1">
      <alignment horizontal="justify" vertical="center" wrapText="1"/>
      <protection locked="0"/>
    </xf>
    <xf numFmtId="0" fontId="4" fillId="0" borderId="0" xfId="350" applyFont="1" applyFill="1" applyBorder="1" applyAlignment="1" applyProtection="1">
      <alignment vertical="center"/>
      <protection locked="0"/>
    </xf>
    <xf numFmtId="0" fontId="91" fillId="35" borderId="22" xfId="350" applyFont="1" applyFill="1" applyBorder="1" applyAlignment="1" applyProtection="1">
      <alignment horizontal="center" vertical="center"/>
      <protection locked="0"/>
    </xf>
    <xf numFmtId="0" fontId="4" fillId="35" borderId="22" xfId="350" applyFont="1" applyFill="1" applyBorder="1" applyAlignment="1" applyProtection="1">
      <alignment horizontal="justify" vertical="center"/>
      <protection locked="0"/>
    </xf>
    <xf numFmtId="0" fontId="4" fillId="35" borderId="22" xfId="350" applyFont="1" applyFill="1" applyBorder="1" applyAlignment="1" applyProtection="1">
      <alignment horizontal="center" vertical="center"/>
      <protection locked="0"/>
    </xf>
    <xf numFmtId="0" fontId="4" fillId="0" borderId="68" xfId="350" applyFont="1" applyFill="1" applyBorder="1" applyAlignment="1" applyProtection="1">
      <alignment horizontal="center" vertical="center"/>
      <protection locked="0"/>
    </xf>
    <xf numFmtId="0" fontId="20" fillId="0" borderId="22" xfId="350" applyFont="1" applyFill="1" applyBorder="1" applyAlignment="1" applyProtection="1">
      <alignment horizontal="justify" vertical="center" wrapText="1"/>
      <protection locked="0"/>
    </xf>
    <xf numFmtId="0" fontId="20" fillId="0" borderId="68" xfId="350" applyFont="1" applyFill="1" applyBorder="1" applyAlignment="1" applyProtection="1">
      <alignment horizontal="center" vertical="center" wrapText="1"/>
      <protection locked="0"/>
    </xf>
    <xf numFmtId="0" fontId="4" fillId="0" borderId="22" xfId="350" applyFont="1" applyFill="1" applyBorder="1" applyAlignment="1" applyProtection="1">
      <alignment horizontal="justify" vertical="center"/>
      <protection locked="0"/>
    </xf>
    <xf numFmtId="0" fontId="4" fillId="0" borderId="68" xfId="350" applyFont="1" applyFill="1" applyBorder="1" applyAlignment="1" applyProtection="1">
      <alignment horizontal="center" vertical="center" wrapText="1"/>
      <protection locked="0"/>
    </xf>
    <xf numFmtId="0" fontId="20" fillId="0" borderId="22" xfId="350" applyFont="1" applyFill="1" applyBorder="1" applyAlignment="1" applyProtection="1">
      <alignment horizontal="center" vertical="center"/>
      <protection locked="0"/>
    </xf>
    <xf numFmtId="0" fontId="20" fillId="0" borderId="68" xfId="350" applyFont="1" applyFill="1" applyBorder="1" applyAlignment="1" applyProtection="1">
      <alignment horizontal="center" vertical="center"/>
      <protection locked="0"/>
    </xf>
    <xf numFmtId="0" fontId="20" fillId="0" borderId="22" xfId="350" applyFont="1" applyFill="1" applyBorder="1" applyAlignment="1" applyProtection="1">
      <alignment horizontal="justify" vertical="center"/>
      <protection locked="0"/>
    </xf>
    <xf numFmtId="0" fontId="4" fillId="0" borderId="22" xfId="350" applyFont="1" applyFill="1" applyBorder="1" applyAlignment="1" applyProtection="1">
      <alignment horizontal="justify" vertical="center" wrapText="1"/>
      <protection locked="0"/>
    </xf>
    <xf numFmtId="0" fontId="4" fillId="0" borderId="22" xfId="415" applyFont="1" applyBorder="1" applyAlignment="1" applyProtection="1">
      <alignment horizontal="justify" vertical="center" wrapText="1"/>
      <protection locked="0"/>
    </xf>
    <xf numFmtId="0" fontId="4" fillId="0" borderId="68" xfId="415" applyFont="1" applyBorder="1" applyAlignment="1" applyProtection="1">
      <alignment horizontal="justify" vertical="center" wrapText="1"/>
      <protection locked="0"/>
    </xf>
    <xf numFmtId="0" fontId="4" fillId="0" borderId="68" xfId="415" applyFont="1" applyBorder="1" applyAlignment="1" applyProtection="1">
      <alignment horizontal="center" vertical="center" wrapText="1"/>
      <protection locked="0"/>
    </xf>
    <xf numFmtId="0" fontId="100" fillId="0" borderId="68" xfId="350" applyFont="1" applyFill="1" applyBorder="1" applyAlignment="1" applyProtection="1">
      <alignment horizontal="center" vertical="center" wrapText="1"/>
      <protection locked="0"/>
    </xf>
    <xf numFmtId="0" fontId="4" fillId="0" borderId="22" xfId="350" applyFont="1" applyFill="1" applyBorder="1" applyAlignment="1" applyProtection="1">
      <alignment horizontal="center" vertical="center"/>
      <protection locked="0"/>
    </xf>
    <xf numFmtId="6" fontId="4" fillId="0" borderId="68" xfId="350" applyNumberFormat="1" applyFont="1" applyFill="1" applyBorder="1" applyAlignment="1" applyProtection="1">
      <alignment horizontal="center" vertical="center"/>
      <protection locked="0"/>
    </xf>
    <xf numFmtId="8" fontId="100" fillId="0" borderId="68" xfId="350" applyNumberFormat="1" applyFont="1" applyFill="1" applyBorder="1" applyAlignment="1" applyProtection="1">
      <alignment horizontal="center" vertical="center" wrapText="1"/>
      <protection locked="0"/>
    </xf>
    <xf numFmtId="165" fontId="4" fillId="0" borderId="22" xfId="350" applyNumberFormat="1" applyFont="1" applyFill="1" applyBorder="1" applyAlignment="1" applyProtection="1">
      <alignment horizontal="center" vertical="center"/>
      <protection locked="0"/>
    </xf>
    <xf numFmtId="0" fontId="94" fillId="0" borderId="22" xfId="419" applyFont="1" applyFill="1" applyBorder="1" applyAlignment="1" applyProtection="1">
      <alignment horizontal="center" vertical="center"/>
      <protection locked="0"/>
    </xf>
    <xf numFmtId="0" fontId="4" fillId="0" borderId="0" xfId="350" applyFont="1" applyAlignment="1" applyProtection="1">
      <alignment vertical="center"/>
      <protection locked="0"/>
    </xf>
    <xf numFmtId="0" fontId="101" fillId="37" borderId="22" xfId="0" applyFont="1" applyFill="1" applyBorder="1" applyAlignment="1" applyProtection="1">
      <alignment horizontal="center" vertical="center"/>
      <protection hidden="1"/>
    </xf>
    <xf numFmtId="0" fontId="3" fillId="32" borderId="27" xfId="350" applyFont="1" applyFill="1" applyBorder="1" applyAlignment="1" applyProtection="1">
      <alignment horizontal="center" vertical="center" wrapText="1"/>
      <protection locked="0"/>
    </xf>
    <xf numFmtId="9" fontId="48" fillId="39" borderId="68" xfId="2" applyNumberFormat="1" applyFont="1" applyFill="1" applyBorder="1" applyAlignment="1" applyProtection="1">
      <alignment horizontal="center" vertical="center" wrapText="1"/>
      <protection locked="0"/>
    </xf>
    <xf numFmtId="0" fontId="48" fillId="0" borderId="68" xfId="3" applyNumberFormat="1" applyFont="1" applyFill="1" applyBorder="1" applyAlignment="1" applyProtection="1">
      <alignment horizontal="center" vertical="center" wrapText="1"/>
      <protection hidden="1"/>
    </xf>
    <xf numFmtId="166" fontId="48" fillId="0" borderId="0" xfId="3" applyFont="1" applyFill="1" applyAlignment="1" applyProtection="1">
      <alignment horizontal="center" vertical="center" wrapText="1"/>
      <protection hidden="1"/>
    </xf>
    <xf numFmtId="0" fontId="48" fillId="33" borderId="22" xfId="2" applyNumberFormat="1" applyFont="1" applyFill="1" applyBorder="1" applyAlignment="1" applyProtection="1">
      <alignment horizontal="center" vertical="center" wrapText="1"/>
      <protection hidden="1"/>
    </xf>
    <xf numFmtId="0" fontId="61" fillId="0" borderId="0" xfId="2" applyFont="1" applyFill="1" applyAlignment="1" applyProtection="1">
      <alignment horizontal="center" vertical="center" wrapText="1"/>
      <protection hidden="1"/>
    </xf>
    <xf numFmtId="0" fontId="0" fillId="0" borderId="22" xfId="0" applyBorder="1" applyAlignment="1" applyProtection="1">
      <alignment horizontal="center" vertical="center"/>
      <protection hidden="1"/>
    </xf>
    <xf numFmtId="0" fontId="55" fillId="33" borderId="1" xfId="344" applyFont="1" applyFill="1" applyBorder="1" applyAlignment="1" applyProtection="1">
      <alignment horizontal="center" vertical="center" wrapText="1"/>
      <protection hidden="1"/>
    </xf>
    <xf numFmtId="0" fontId="54" fillId="0" borderId="68" xfId="344" applyFont="1" applyFill="1" applyBorder="1" applyAlignment="1" applyProtection="1">
      <alignment horizontal="center" vertical="center" wrapText="1"/>
      <protection locked="0"/>
    </xf>
    <xf numFmtId="0" fontId="54" fillId="0" borderId="68" xfId="344" applyFont="1" applyFill="1" applyBorder="1" applyAlignment="1" applyProtection="1">
      <alignment horizontal="center" vertical="center" wrapText="1"/>
      <protection hidden="1"/>
    </xf>
    <xf numFmtId="0" fontId="2" fillId="0" borderId="68" xfId="350" applyFont="1" applyFill="1" applyBorder="1" applyAlignment="1" applyProtection="1">
      <alignment horizontal="center" vertical="center"/>
      <protection locked="0"/>
    </xf>
    <xf numFmtId="14" fontId="4" fillId="0" borderId="0" xfId="350" applyNumberFormat="1" applyFont="1" applyAlignment="1" applyProtection="1">
      <alignment vertical="center"/>
      <protection locked="0"/>
    </xf>
    <xf numFmtId="168" fontId="100" fillId="0" borderId="22" xfId="434" applyNumberFormat="1" applyFont="1" applyFill="1" applyBorder="1" applyAlignment="1" applyProtection="1">
      <alignment horizontal="center" vertical="center" wrapText="1"/>
      <protection locked="0"/>
    </xf>
    <xf numFmtId="0" fontId="55" fillId="0" borderId="1" xfId="344" applyFont="1" applyFill="1" applyBorder="1" applyAlignment="1" applyProtection="1">
      <alignment horizontal="center" vertical="center" wrapText="1"/>
      <protection locked="0"/>
    </xf>
    <xf numFmtId="0" fontId="91" fillId="0" borderId="0" xfId="350" applyFont="1" applyFill="1" applyAlignment="1" applyProtection="1">
      <alignment vertical="center"/>
      <protection locked="0"/>
    </xf>
    <xf numFmtId="0" fontId="55" fillId="33" borderId="1" xfId="344" applyFont="1" applyFill="1" applyBorder="1" applyAlignment="1" applyProtection="1">
      <alignment horizontal="center" vertical="center"/>
      <protection hidden="1"/>
    </xf>
    <xf numFmtId="0" fontId="103" fillId="0" borderId="68" xfId="350" applyFont="1" applyFill="1" applyBorder="1" applyAlignment="1" applyProtection="1">
      <alignment horizontal="center" vertical="center"/>
      <protection locked="0"/>
    </xf>
    <xf numFmtId="0" fontId="1" fillId="0" borderId="68" xfId="350" applyFont="1" applyFill="1" applyBorder="1" applyAlignment="1" applyProtection="1">
      <alignment horizontal="center" vertical="center" wrapText="1"/>
      <protection locked="0"/>
    </xf>
    <xf numFmtId="0" fontId="1" fillId="0" borderId="68" xfId="350" applyFont="1" applyFill="1" applyBorder="1" applyAlignment="1" applyProtection="1">
      <alignment horizontal="center" vertical="center"/>
      <protection locked="0"/>
    </xf>
    <xf numFmtId="0" fontId="1" fillId="0" borderId="68" xfId="415" applyFont="1" applyBorder="1" applyAlignment="1" applyProtection="1">
      <alignment horizontal="center" vertical="center" wrapText="1"/>
      <protection locked="0"/>
    </xf>
    <xf numFmtId="0" fontId="67" fillId="37" borderId="68" xfId="0" applyFont="1" applyFill="1" applyBorder="1" applyAlignment="1" applyProtection="1">
      <alignment horizontal="center" vertical="center" wrapText="1"/>
      <protection hidden="1"/>
    </xf>
    <xf numFmtId="0" fontId="67" fillId="37" borderId="68" xfId="2" applyFont="1" applyFill="1" applyBorder="1" applyAlignment="1" applyProtection="1">
      <alignment horizontal="center" vertical="center" wrapText="1"/>
      <protection hidden="1"/>
    </xf>
    <xf numFmtId="0" fontId="67" fillId="41" borderId="68" xfId="0" applyFont="1" applyFill="1" applyBorder="1" applyAlignment="1" applyProtection="1">
      <alignment horizontal="center" vertical="center" wrapText="1"/>
      <protection hidden="1"/>
    </xf>
    <xf numFmtId="0" fontId="67" fillId="0" borderId="68" xfId="0" applyNumberFormat="1" applyFont="1" applyFill="1" applyBorder="1" applyAlignment="1" applyProtection="1">
      <alignment horizontal="center" vertical="center" wrapText="1"/>
      <protection hidden="1"/>
    </xf>
    <xf numFmtId="0" fontId="67" fillId="0" borderId="68" xfId="0" applyFont="1" applyBorder="1" applyAlignment="1" applyProtection="1">
      <alignment vertical="center"/>
      <protection hidden="1"/>
    </xf>
    <xf numFmtId="0" fontId="67" fillId="0" borderId="68" xfId="0" applyFont="1" applyBorder="1" applyAlignment="1" applyProtection="1">
      <alignment horizontal="center" vertical="center"/>
      <protection hidden="1"/>
    </xf>
    <xf numFmtId="0" fontId="67" fillId="0" borderId="68" xfId="0" applyFont="1" applyBorder="1" applyAlignment="1" applyProtection="1">
      <alignment horizontal="center"/>
      <protection hidden="1"/>
    </xf>
    <xf numFmtId="0" fontId="67" fillId="0" borderId="68" xfId="0" applyFont="1" applyFill="1" applyBorder="1" applyAlignment="1" applyProtection="1">
      <alignment horizontal="center" vertical="center"/>
      <protection hidden="1"/>
    </xf>
    <xf numFmtId="0" fontId="75" fillId="43" borderId="68" xfId="0" applyFont="1" applyFill="1" applyBorder="1" applyAlignment="1" applyProtection="1">
      <alignment horizontal="center" vertical="center"/>
      <protection hidden="1"/>
    </xf>
    <xf numFmtId="0" fontId="67" fillId="37" borderId="68" xfId="0" applyFont="1" applyFill="1" applyBorder="1" applyAlignment="1" applyProtection="1">
      <alignment horizontal="center" vertical="center" wrapText="1"/>
      <protection locked="0"/>
    </xf>
    <xf numFmtId="165" fontId="61" fillId="37" borderId="0" xfId="1" applyFont="1" applyFill="1" applyAlignment="1" applyProtection="1">
      <alignment vertical="center"/>
      <protection locked="0"/>
    </xf>
    <xf numFmtId="0" fontId="17" fillId="37" borderId="22" xfId="0" applyFont="1" applyFill="1" applyBorder="1" applyAlignment="1" applyProtection="1">
      <alignment horizontal="center" vertical="center"/>
      <protection hidden="1"/>
    </xf>
    <xf numFmtId="0" fontId="21" fillId="35" borderId="22" xfId="350" applyFont="1" applyFill="1" applyBorder="1" applyAlignment="1" applyProtection="1">
      <alignment vertical="center"/>
      <protection locked="0"/>
    </xf>
    <xf numFmtId="0" fontId="20" fillId="35" borderId="68" xfId="350" applyFont="1" applyFill="1" applyBorder="1" applyAlignment="1" applyProtection="1">
      <alignment horizontal="justify" vertical="center" wrapText="1"/>
      <protection locked="0"/>
    </xf>
    <xf numFmtId="0" fontId="20" fillId="35" borderId="22" xfId="0" applyFont="1" applyFill="1" applyBorder="1" applyAlignment="1" applyProtection="1">
      <alignment horizontal="justify" vertical="center" wrapText="1"/>
      <protection locked="0"/>
    </xf>
    <xf numFmtId="0" fontId="20" fillId="35" borderId="68" xfId="0" applyFont="1" applyFill="1" applyBorder="1" applyAlignment="1" applyProtection="1">
      <alignment horizontal="justify" vertical="center" wrapText="1"/>
      <protection locked="0"/>
    </xf>
    <xf numFmtId="9" fontId="17" fillId="0" borderId="22" xfId="357" applyFont="1" applyFill="1" applyBorder="1" applyAlignment="1" applyProtection="1">
      <alignment horizontal="center" vertical="center"/>
      <protection hidden="1"/>
    </xf>
    <xf numFmtId="0" fontId="61" fillId="0" borderId="68" xfId="0" applyFont="1" applyFill="1" applyBorder="1" applyAlignment="1" applyProtection="1">
      <alignment vertical="center"/>
      <protection locked="0"/>
    </xf>
    <xf numFmtId="0" fontId="20" fillId="0" borderId="68" xfId="350" applyFont="1" applyFill="1" applyBorder="1" applyAlignment="1" applyProtection="1">
      <alignment horizontal="justify" vertical="center" wrapText="1"/>
      <protection locked="0"/>
    </xf>
    <xf numFmtId="0" fontId="21" fillId="30" borderId="22" xfId="350" applyFont="1" applyFill="1" applyBorder="1" applyAlignment="1" applyProtection="1">
      <alignment vertical="center" wrapText="1"/>
      <protection locked="0"/>
    </xf>
    <xf numFmtId="0" fontId="21" fillId="32" borderId="22" xfId="350" applyFont="1" applyFill="1" applyBorder="1" applyAlignment="1" applyProtection="1">
      <alignment vertical="center"/>
      <protection locked="0"/>
    </xf>
    <xf numFmtId="0" fontId="20" fillId="32" borderId="22" xfId="350" applyFont="1" applyFill="1" applyBorder="1" applyAlignment="1" applyProtection="1">
      <alignment horizontal="justify" vertical="center" wrapText="1"/>
      <protection locked="0"/>
    </xf>
    <xf numFmtId="0" fontId="20" fillId="32" borderId="68" xfId="350" applyFont="1" applyFill="1" applyBorder="1" applyAlignment="1" applyProtection="1">
      <alignment horizontal="justify" vertical="center" wrapText="1"/>
      <protection locked="0"/>
    </xf>
    <xf numFmtId="0" fontId="91" fillId="0" borderId="22" xfId="350" applyFont="1" applyFill="1" applyBorder="1" applyAlignment="1" applyProtection="1">
      <alignment horizontal="center" vertical="center" wrapText="1"/>
      <protection locked="0"/>
    </xf>
    <xf numFmtId="0" fontId="94" fillId="0" borderId="22" xfId="350" applyFont="1" applyFill="1" applyBorder="1" applyAlignment="1" applyProtection="1">
      <alignment horizontal="left" vertical="center"/>
      <protection locked="0"/>
    </xf>
    <xf numFmtId="0" fontId="4" fillId="0" borderId="22" xfId="350" applyFont="1" applyFill="1" applyBorder="1" applyAlignment="1" applyProtection="1">
      <alignment horizontal="left" vertical="center" wrapText="1"/>
      <protection locked="0"/>
    </xf>
    <xf numFmtId="0" fontId="4" fillId="0" borderId="0" xfId="419" applyFont="1" applyFill="1" applyAlignment="1" applyProtection="1">
      <alignment horizontal="justify" vertical="center"/>
      <protection locked="0"/>
    </xf>
    <xf numFmtId="0" fontId="21" fillId="32" borderId="68" xfId="350" applyFont="1" applyFill="1" applyBorder="1" applyAlignment="1" applyProtection="1">
      <alignment horizontal="right" vertical="center" wrapText="1"/>
      <protection locked="0"/>
    </xf>
    <xf numFmtId="0" fontId="4" fillId="35" borderId="68" xfId="350" applyFont="1" applyFill="1" applyBorder="1" applyAlignment="1" applyProtection="1">
      <alignment horizontal="center" vertical="center"/>
      <protection locked="0"/>
    </xf>
    <xf numFmtId="0" fontId="4" fillId="0" borderId="68" xfId="350" applyFont="1" applyFill="1" applyBorder="1" applyAlignment="1" applyProtection="1">
      <alignment horizontal="justify" vertical="center"/>
      <protection locked="0"/>
    </xf>
    <xf numFmtId="0" fontId="91" fillId="35" borderId="22" xfId="350" applyFont="1" applyFill="1" applyBorder="1" applyAlignment="1" applyProtection="1">
      <alignment horizontal="right" vertical="center"/>
      <protection locked="0"/>
    </xf>
    <xf numFmtId="0" fontId="17" fillId="30" borderId="68" xfId="104" applyFill="1" applyBorder="1" applyAlignment="1" applyProtection="1">
      <alignment horizontal="center" vertical="center"/>
      <protection hidden="1"/>
    </xf>
    <xf numFmtId="42" fontId="72" fillId="0" borderId="68" xfId="431" applyFont="1" applyBorder="1" applyAlignment="1" applyProtection="1">
      <alignment horizontal="center" vertical="center"/>
      <protection hidden="1"/>
    </xf>
    <xf numFmtId="195" fontId="72" fillId="0" borderId="68" xfId="0" applyNumberFormat="1" applyFont="1" applyBorder="1" applyAlignment="1" applyProtection="1">
      <alignment horizontal="center" vertical="center"/>
      <protection hidden="1"/>
    </xf>
    <xf numFmtId="0" fontId="107" fillId="42" borderId="73" xfId="0" applyFont="1" applyFill="1" applyBorder="1" applyAlignment="1" applyProtection="1">
      <alignment horizontal="center" vertical="center"/>
    </xf>
    <xf numFmtId="0" fontId="108" fillId="44" borderId="74" xfId="0" applyFont="1" applyFill="1" applyBorder="1" applyAlignment="1" applyProtection="1">
      <alignment horizontal="center" vertical="center"/>
    </xf>
    <xf numFmtId="0" fontId="109" fillId="44" borderId="67" xfId="0" applyFont="1" applyFill="1" applyBorder="1" applyAlignment="1" applyProtection="1">
      <alignment horizontal="center" vertical="center" wrapText="1"/>
    </xf>
    <xf numFmtId="0" fontId="108" fillId="44" borderId="75" xfId="0" applyFont="1" applyFill="1" applyBorder="1" applyAlignment="1" applyProtection="1">
      <alignment horizontal="center" vertical="center"/>
    </xf>
    <xf numFmtId="4" fontId="108" fillId="44" borderId="67" xfId="0" applyNumberFormat="1" applyFont="1" applyFill="1" applyBorder="1" applyAlignment="1" applyProtection="1">
      <alignment horizontal="center" vertical="center"/>
    </xf>
    <xf numFmtId="3" fontId="108" fillId="44" borderId="67" xfId="0" applyNumberFormat="1" applyFont="1" applyFill="1" applyBorder="1" applyAlignment="1" applyProtection="1">
      <alignment horizontal="center" vertical="center" wrapText="1"/>
    </xf>
    <xf numFmtId="3" fontId="108" fillId="44" borderId="66" xfId="0" applyNumberFormat="1" applyFont="1" applyFill="1" applyBorder="1" applyAlignment="1" applyProtection="1">
      <alignment horizontal="center" vertical="center" wrapText="1"/>
    </xf>
    <xf numFmtId="0" fontId="108" fillId="30" borderId="74" xfId="0" applyFont="1" applyFill="1" applyBorder="1" applyAlignment="1" applyProtection="1">
      <alignment horizontal="center" vertical="center"/>
    </xf>
    <xf numFmtId="0" fontId="109" fillId="30" borderId="67" xfId="0" applyFont="1" applyFill="1" applyBorder="1" applyAlignment="1" applyProtection="1">
      <alignment horizontal="center" vertical="center" wrapText="1"/>
    </xf>
    <xf numFmtId="0" fontId="108" fillId="30" borderId="75" xfId="0" applyFont="1" applyFill="1" applyBorder="1" applyAlignment="1" applyProtection="1">
      <alignment horizontal="center" vertical="center"/>
    </xf>
    <xf numFmtId="4" fontId="108" fillId="30" borderId="67" xfId="0" applyNumberFormat="1" applyFont="1" applyFill="1" applyBorder="1" applyAlignment="1" applyProtection="1">
      <alignment horizontal="center" vertical="center"/>
    </xf>
    <xf numFmtId="3" fontId="108" fillId="30" borderId="67" xfId="0" applyNumberFormat="1" applyFont="1" applyFill="1" applyBorder="1" applyAlignment="1" applyProtection="1">
      <alignment horizontal="center" vertical="center" wrapText="1"/>
    </xf>
    <xf numFmtId="3" fontId="108" fillId="30" borderId="66" xfId="0" applyNumberFormat="1" applyFont="1" applyFill="1" applyBorder="1" applyAlignment="1" applyProtection="1">
      <alignment horizontal="center" vertical="center" wrapText="1"/>
    </xf>
    <xf numFmtId="49" fontId="110" fillId="45" borderId="76" xfId="362" applyNumberFormat="1" applyFont="1" applyFill="1" applyBorder="1" applyAlignment="1" applyProtection="1">
      <alignment horizontal="center" vertical="center" wrapText="1"/>
      <protection locked="0"/>
    </xf>
    <xf numFmtId="0" fontId="105" fillId="28" borderId="77" xfId="435" applyFont="1" applyFill="1" applyBorder="1" applyAlignment="1">
      <alignment horizontal="center" vertical="center" wrapText="1"/>
    </xf>
    <xf numFmtId="0" fontId="106" fillId="28" borderId="77" xfId="0" applyFont="1" applyFill="1" applyBorder="1" applyAlignment="1" applyProtection="1">
      <alignment horizontal="center" vertical="center"/>
      <protection locked="0"/>
    </xf>
    <xf numFmtId="2" fontId="106" fillId="28" borderId="61" xfId="0" applyNumberFormat="1" applyFont="1" applyFill="1" applyBorder="1" applyAlignment="1" applyProtection="1">
      <alignment horizontal="center" vertical="center"/>
      <protection locked="0"/>
    </xf>
    <xf numFmtId="188" fontId="106" fillId="28" borderId="77" xfId="435" applyNumberFormat="1" applyFont="1" applyFill="1" applyBorder="1" applyAlignment="1">
      <alignment horizontal="center" vertical="center"/>
    </xf>
    <xf numFmtId="188" fontId="106" fillId="28" borderId="50" xfId="0" applyNumberFormat="1" applyFont="1" applyFill="1" applyBorder="1" applyAlignment="1">
      <alignment horizontal="center" vertical="center"/>
    </xf>
    <xf numFmtId="196" fontId="105" fillId="28" borderId="50" xfId="0" applyNumberFormat="1" applyFont="1" applyFill="1" applyBorder="1" applyAlignment="1">
      <alignment horizontal="center" vertical="center"/>
    </xf>
    <xf numFmtId="49" fontId="110" fillId="46" borderId="76" xfId="362" applyNumberFormat="1" applyFont="1" applyFill="1" applyBorder="1" applyAlignment="1" applyProtection="1">
      <alignment horizontal="center" vertical="center" wrapText="1"/>
      <protection locked="0"/>
    </xf>
    <xf numFmtId="0" fontId="105" fillId="29" borderId="77" xfId="435" applyFont="1" applyFill="1" applyBorder="1" applyAlignment="1">
      <alignment horizontal="center" vertical="center" wrapText="1"/>
    </xf>
    <xf numFmtId="0" fontId="106" fillId="29" borderId="77" xfId="0" applyFont="1" applyFill="1" applyBorder="1" applyAlignment="1" applyProtection="1">
      <alignment horizontal="center" vertical="center"/>
      <protection locked="0"/>
    </xf>
    <xf numFmtId="176" fontId="106" fillId="29" borderId="61" xfId="0" applyNumberFormat="1" applyFont="1" applyFill="1" applyBorder="1" applyAlignment="1" applyProtection="1">
      <alignment horizontal="center" vertical="center"/>
      <protection locked="0"/>
    </xf>
    <xf numFmtId="188" fontId="106" fillId="29" borderId="77" xfId="435" applyNumberFormat="1" applyFont="1" applyFill="1" applyBorder="1" applyAlignment="1">
      <alignment horizontal="center" vertical="center"/>
    </xf>
    <xf numFmtId="188" fontId="106" fillId="29" borderId="50" xfId="0" applyNumberFormat="1" applyFont="1" applyFill="1" applyBorder="1" applyAlignment="1">
      <alignment horizontal="center" vertical="center"/>
    </xf>
    <xf numFmtId="0" fontId="23" fillId="32" borderId="78" xfId="5" applyFill="1" applyBorder="1" applyAlignment="1" applyProtection="1">
      <alignment horizontal="center" vertical="center"/>
      <protection locked="0"/>
    </xf>
    <xf numFmtId="0" fontId="65" fillId="30" borderId="79" xfId="436" applyFont="1" applyFill="1" applyBorder="1" applyAlignment="1">
      <alignment horizontal="justify" vertical="justify" wrapText="1"/>
    </xf>
    <xf numFmtId="0" fontId="65" fillId="30" borderId="80" xfId="360" applyNumberFormat="1" applyFont="1" applyFill="1" applyBorder="1" applyAlignment="1">
      <alignment horizontal="center" vertical="center"/>
    </xf>
    <xf numFmtId="176" fontId="65" fillId="30" borderId="81" xfId="0" applyNumberFormat="1" applyFont="1" applyFill="1" applyBorder="1" applyAlignment="1" applyProtection="1">
      <alignment horizontal="center" vertical="center"/>
      <protection locked="0"/>
    </xf>
    <xf numFmtId="188" fontId="65" fillId="37" borderId="80" xfId="435" applyNumberFormat="1" applyFont="1" applyFill="1" applyBorder="1" applyAlignment="1">
      <alignment horizontal="center" vertical="center"/>
    </xf>
    <xf numFmtId="196" fontId="65" fillId="30" borderId="82" xfId="0" applyNumberFormat="1" applyFont="1" applyFill="1" applyBorder="1" applyAlignment="1">
      <alignment horizontal="center" vertical="center"/>
    </xf>
    <xf numFmtId="176" fontId="106" fillId="28" borderId="61" xfId="0" applyNumberFormat="1" applyFont="1" applyFill="1" applyBorder="1" applyAlignment="1" applyProtection="1">
      <alignment horizontal="center" vertical="center"/>
      <protection locked="0"/>
    </xf>
    <xf numFmtId="0" fontId="65" fillId="30" borderId="79" xfId="436" applyFont="1" applyFill="1" applyBorder="1" applyAlignment="1">
      <alignment horizontal="justify" vertical="center" wrapText="1"/>
    </xf>
    <xf numFmtId="0" fontId="65" fillId="30" borderId="79" xfId="360" applyNumberFormat="1" applyFont="1" applyFill="1" applyBorder="1" applyAlignment="1">
      <alignment horizontal="center" vertical="center"/>
    </xf>
    <xf numFmtId="2" fontId="65" fillId="30" borderId="79" xfId="0" applyNumberFormat="1" applyFont="1" applyFill="1" applyBorder="1" applyAlignment="1" applyProtection="1">
      <alignment horizontal="center" vertical="center"/>
      <protection locked="0"/>
    </xf>
    <xf numFmtId="0" fontId="23" fillId="32" borderId="83" xfId="5" applyFill="1" applyBorder="1" applyAlignment="1" applyProtection="1">
      <alignment horizontal="center" vertical="center"/>
      <protection locked="0"/>
    </xf>
    <xf numFmtId="0" fontId="65" fillId="30" borderId="84" xfId="360" applyNumberFormat="1" applyFont="1" applyFill="1" applyBorder="1" applyAlignment="1">
      <alignment horizontal="center" vertical="center"/>
    </xf>
    <xf numFmtId="176" fontId="65" fillId="30" borderId="85" xfId="0" applyNumberFormat="1" applyFont="1" applyFill="1" applyBorder="1" applyAlignment="1" applyProtection="1">
      <alignment horizontal="center" vertical="center"/>
      <protection locked="0"/>
    </xf>
    <xf numFmtId="188" fontId="65" fillId="37" borderId="84" xfId="435" applyNumberFormat="1" applyFont="1" applyFill="1" applyBorder="1" applyAlignment="1">
      <alignment horizontal="center" vertical="center"/>
    </xf>
    <xf numFmtId="196" fontId="65" fillId="30" borderId="86" xfId="0" applyNumberFormat="1" applyFont="1" applyFill="1" applyBorder="1" applyAlignment="1">
      <alignment horizontal="center" vertical="center"/>
    </xf>
    <xf numFmtId="0" fontId="65" fillId="30" borderId="87" xfId="436" applyFont="1" applyFill="1" applyBorder="1" applyAlignment="1">
      <alignment horizontal="justify" vertical="center" wrapText="1"/>
    </xf>
    <xf numFmtId="176" fontId="65" fillId="30" borderId="88" xfId="0" applyNumberFormat="1" applyFont="1" applyFill="1" applyBorder="1" applyAlignment="1" applyProtection="1">
      <alignment horizontal="center" vertical="center"/>
      <protection locked="0"/>
    </xf>
    <xf numFmtId="188" fontId="65" fillId="37" borderId="79" xfId="435" applyNumberFormat="1" applyFont="1" applyFill="1" applyBorder="1" applyAlignment="1">
      <alignment horizontal="center" vertical="center"/>
    </xf>
    <xf numFmtId="176" fontId="106" fillId="29" borderId="77" xfId="0" applyNumberFormat="1" applyFont="1" applyFill="1" applyBorder="1" applyAlignment="1" applyProtection="1">
      <alignment horizontal="center" vertical="center"/>
      <protection locked="0"/>
    </xf>
    <xf numFmtId="0" fontId="65" fillId="30" borderId="87" xfId="360" applyNumberFormat="1" applyFont="1" applyFill="1" applyBorder="1" applyAlignment="1">
      <alignment horizontal="center" vertical="center"/>
    </xf>
    <xf numFmtId="2" fontId="65" fillId="30" borderId="87" xfId="0" applyNumberFormat="1" applyFont="1" applyFill="1" applyBorder="1" applyAlignment="1" applyProtection="1">
      <alignment horizontal="center" vertical="center"/>
      <protection locked="0"/>
    </xf>
    <xf numFmtId="188" fontId="65" fillId="37" borderId="87" xfId="435" applyNumberFormat="1" applyFont="1" applyFill="1" applyBorder="1" applyAlignment="1">
      <alignment horizontal="center" vertical="center"/>
    </xf>
    <xf numFmtId="0" fontId="23" fillId="32" borderId="89" xfId="5" applyFill="1" applyBorder="1" applyAlignment="1" applyProtection="1">
      <alignment horizontal="center" vertical="center"/>
      <protection locked="0"/>
    </xf>
    <xf numFmtId="196" fontId="65" fillId="34" borderId="82" xfId="0" applyNumberFormat="1" applyFont="1" applyFill="1" applyBorder="1" applyAlignment="1">
      <alignment horizontal="center" vertical="center"/>
    </xf>
    <xf numFmtId="0" fontId="108" fillId="41" borderId="76" xfId="0" applyFont="1" applyFill="1" applyBorder="1" applyAlignment="1" applyProtection="1">
      <alignment horizontal="center" vertical="center"/>
    </xf>
    <xf numFmtId="0" fontId="109" fillId="41" borderId="61" xfId="0" applyFont="1" applyFill="1" applyBorder="1" applyAlignment="1" applyProtection="1">
      <alignment horizontal="center" vertical="center" wrapText="1"/>
    </xf>
    <xf numFmtId="0" fontId="108" fillId="41" borderId="90" xfId="0" applyFont="1" applyFill="1" applyBorder="1" applyAlignment="1" applyProtection="1">
      <alignment horizontal="center" vertical="center"/>
    </xf>
    <xf numFmtId="4" fontId="108" fillId="41" borderId="61" xfId="0" applyNumberFormat="1" applyFont="1" applyFill="1" applyBorder="1" applyAlignment="1" applyProtection="1">
      <alignment horizontal="center" vertical="center"/>
    </xf>
    <xf numFmtId="3" fontId="108" fillId="41" borderId="61" xfId="0" applyNumberFormat="1" applyFont="1" applyFill="1" applyBorder="1" applyAlignment="1" applyProtection="1">
      <alignment horizontal="center" vertical="center" wrapText="1"/>
    </xf>
    <xf numFmtId="194" fontId="109" fillId="41" borderId="50" xfId="433" applyNumberFormat="1" applyFont="1" applyFill="1" applyBorder="1" applyAlignment="1" applyProtection="1">
      <alignment horizontal="center" vertical="center" wrapText="1"/>
    </xf>
    <xf numFmtId="10" fontId="108" fillId="41" borderId="50" xfId="343" applyNumberFormat="1" applyFont="1" applyFill="1" applyBorder="1" applyAlignment="1" applyProtection="1">
      <alignment horizontal="center" vertical="center" wrapText="1"/>
    </xf>
    <xf numFmtId="0" fontId="108" fillId="47" borderId="91" xfId="0" applyFont="1" applyFill="1" applyBorder="1" applyAlignment="1" applyProtection="1">
      <alignment horizontal="center" vertical="center"/>
    </xf>
    <xf numFmtId="0" fontId="109" fillId="47" borderId="98" xfId="0" applyFont="1" applyFill="1" applyBorder="1" applyAlignment="1" applyProtection="1">
      <alignment horizontal="center" vertical="center"/>
    </xf>
    <xf numFmtId="0" fontId="108" fillId="47" borderId="92" xfId="0" applyFont="1" applyFill="1" applyBorder="1" applyAlignment="1" applyProtection="1">
      <alignment horizontal="center" vertical="center"/>
    </xf>
    <xf numFmtId="4" fontId="108" fillId="47" borderId="98" xfId="0" applyNumberFormat="1" applyFont="1" applyFill="1" applyBorder="1" applyAlignment="1" applyProtection="1">
      <alignment horizontal="center" vertical="center"/>
    </xf>
    <xf numFmtId="3" fontId="108" fillId="47" borderId="98" xfId="0" applyNumberFormat="1" applyFont="1" applyFill="1" applyBorder="1" applyAlignment="1" applyProtection="1">
      <alignment horizontal="center" vertical="center" wrapText="1"/>
    </xf>
    <xf numFmtId="3" fontId="108" fillId="47" borderId="93" xfId="0" applyNumberFormat="1" applyFont="1" applyFill="1" applyBorder="1" applyAlignment="1" applyProtection="1">
      <alignment horizontal="center" vertical="center" wrapText="1"/>
    </xf>
    <xf numFmtId="0" fontId="23" fillId="32" borderId="94" xfId="5" applyFill="1" applyBorder="1" applyAlignment="1" applyProtection="1">
      <alignment horizontal="center" vertical="center"/>
      <protection locked="0"/>
    </xf>
    <xf numFmtId="196" fontId="65" fillId="30" borderId="95" xfId="0" applyNumberFormat="1" applyFont="1" applyFill="1" applyBorder="1" applyAlignment="1">
      <alignment horizontal="center" vertical="center"/>
    </xf>
    <xf numFmtId="0" fontId="65" fillId="41" borderId="96" xfId="0" applyFont="1" applyFill="1" applyBorder="1" applyAlignment="1">
      <alignment vertical="center"/>
    </xf>
    <xf numFmtId="188" fontId="66" fillId="41" borderId="97" xfId="0" applyNumberFormat="1" applyFont="1" applyFill="1" applyBorder="1" applyAlignment="1">
      <alignment horizontal="center"/>
    </xf>
    <xf numFmtId="0" fontId="108" fillId="48" borderId="91" xfId="0" applyFont="1" applyFill="1" applyBorder="1" applyAlignment="1" applyProtection="1">
      <alignment horizontal="center" vertical="center"/>
    </xf>
    <xf numFmtId="0" fontId="109" fillId="48" borderId="98" xfId="0" applyFont="1" applyFill="1" applyBorder="1" applyAlignment="1" applyProtection="1">
      <alignment horizontal="center" vertical="center"/>
    </xf>
    <xf numFmtId="0" fontId="108" fillId="48" borderId="92" xfId="0" applyFont="1" applyFill="1" applyBorder="1" applyAlignment="1" applyProtection="1">
      <alignment horizontal="center" vertical="center"/>
    </xf>
    <xf numFmtId="4" fontId="108" fillId="48" borderId="98" xfId="0" applyNumberFormat="1" applyFont="1" applyFill="1" applyBorder="1" applyAlignment="1" applyProtection="1">
      <alignment horizontal="center" vertical="center"/>
    </xf>
    <xf numFmtId="3" fontId="108" fillId="48" borderId="98" xfId="0" applyNumberFormat="1" applyFont="1" applyFill="1" applyBorder="1" applyAlignment="1" applyProtection="1">
      <alignment horizontal="center" vertical="center" wrapText="1"/>
    </xf>
    <xf numFmtId="3" fontId="108" fillId="48" borderId="93" xfId="0" applyNumberFormat="1" applyFont="1" applyFill="1" applyBorder="1" applyAlignment="1" applyProtection="1">
      <alignment horizontal="center" vertical="center" wrapText="1"/>
    </xf>
    <xf numFmtId="10" fontId="108" fillId="30" borderId="70" xfId="343" applyNumberFormat="1" applyFont="1" applyFill="1" applyBorder="1" applyAlignment="1" applyProtection="1">
      <alignment horizontal="center" vertical="center" wrapText="1"/>
    </xf>
    <xf numFmtId="0" fontId="65" fillId="28" borderId="96" xfId="0" applyFont="1" applyFill="1" applyBorder="1" applyAlignment="1">
      <alignment vertical="center"/>
    </xf>
    <xf numFmtId="188" fontId="66" fillId="28" borderId="97" xfId="0" applyNumberFormat="1" applyFont="1" applyFill="1" applyBorder="1" applyAlignment="1">
      <alignment horizontal="center"/>
    </xf>
    <xf numFmtId="10" fontId="98" fillId="28" borderId="97" xfId="343" applyNumberFormat="1" applyFont="1" applyFill="1" applyBorder="1" applyAlignment="1">
      <alignment horizontal="center"/>
    </xf>
    <xf numFmtId="10" fontId="65" fillId="31" borderId="103" xfId="343" applyNumberFormat="1" applyFont="1" applyFill="1" applyBorder="1" applyAlignment="1">
      <alignment horizontal="center" vertical="center"/>
    </xf>
    <xf numFmtId="188" fontId="65" fillId="31" borderId="104" xfId="0" applyNumberFormat="1" applyFont="1" applyFill="1" applyBorder="1" applyAlignment="1">
      <alignment horizontal="center"/>
    </xf>
    <xf numFmtId="10" fontId="65" fillId="30" borderId="0" xfId="0" applyNumberFormat="1" applyFont="1" applyFill="1" applyAlignment="1">
      <alignment horizontal="center" vertical="center"/>
    </xf>
    <xf numFmtId="10" fontId="65" fillId="31" borderId="80" xfId="343" applyNumberFormat="1" applyFont="1" applyFill="1" applyBorder="1" applyAlignment="1">
      <alignment horizontal="center" vertical="center"/>
    </xf>
    <xf numFmtId="188" fontId="65" fillId="31" borderId="82" xfId="0" applyNumberFormat="1" applyFont="1" applyFill="1" applyBorder="1" applyAlignment="1">
      <alignment horizontal="center"/>
    </xf>
    <xf numFmtId="0" fontId="61" fillId="30" borderId="0" xfId="0" applyFont="1" applyFill="1"/>
    <xf numFmtId="10" fontId="65" fillId="30" borderId="107" xfId="343" applyNumberFormat="1" applyFont="1" applyFill="1" applyBorder="1" applyAlignment="1">
      <alignment horizontal="center" vertical="center"/>
    </xf>
    <xf numFmtId="188" fontId="65" fillId="0" borderId="113" xfId="0" applyNumberFormat="1" applyFont="1" applyBorder="1" applyAlignment="1">
      <alignment horizontal="center"/>
    </xf>
    <xf numFmtId="9" fontId="66" fillId="28" borderId="111" xfId="343" applyFont="1" applyFill="1" applyBorder="1" applyAlignment="1">
      <alignment vertical="center"/>
    </xf>
    <xf numFmtId="188" fontId="66" fillId="28" borderId="112" xfId="0" applyNumberFormat="1" applyFont="1" applyFill="1" applyBorder="1" applyAlignment="1">
      <alignment horizontal="center"/>
    </xf>
    <xf numFmtId="0" fontId="21" fillId="30" borderId="0" xfId="0" applyFont="1" applyFill="1"/>
    <xf numFmtId="0" fontId="107" fillId="42" borderId="109" xfId="0" applyFont="1" applyFill="1" applyBorder="1" applyAlignment="1" applyProtection="1">
      <alignment horizontal="center" vertical="center" wrapText="1"/>
    </xf>
    <xf numFmtId="0" fontId="107" fillId="42" borderId="114" xfId="0" applyFont="1" applyFill="1" applyBorder="1" applyAlignment="1" applyProtection="1">
      <alignment horizontal="center" vertical="center"/>
    </xf>
    <xf numFmtId="4" fontId="107" fillId="42" borderId="115" xfId="0" applyNumberFormat="1" applyFont="1" applyFill="1" applyBorder="1" applyAlignment="1" applyProtection="1">
      <alignment horizontal="center" vertical="center"/>
    </xf>
    <xf numFmtId="3" fontId="107" fillId="42" borderId="115" xfId="0" applyNumberFormat="1" applyFont="1" applyFill="1" applyBorder="1" applyAlignment="1" applyProtection="1">
      <alignment horizontal="center" vertical="center" wrapText="1"/>
    </xf>
    <xf numFmtId="3" fontId="107" fillId="42" borderId="116" xfId="0" applyNumberFormat="1" applyFont="1" applyFill="1" applyBorder="1" applyAlignment="1" applyProtection="1">
      <alignment horizontal="center" vertical="center" wrapText="1"/>
    </xf>
    <xf numFmtId="196" fontId="72" fillId="0" borderId="68" xfId="431" applyNumberFormat="1" applyFont="1" applyBorder="1" applyAlignment="1" applyProtection="1">
      <alignment horizontal="center" vertical="center"/>
      <protection hidden="1"/>
    </xf>
    <xf numFmtId="10" fontId="97" fillId="30" borderId="49" xfId="343" applyNumberFormat="1" applyFont="1" applyFill="1" applyBorder="1" applyAlignment="1">
      <alignment vertical="center"/>
    </xf>
    <xf numFmtId="10" fontId="105" fillId="0" borderId="70" xfId="343" applyNumberFormat="1" applyFont="1" applyFill="1" applyBorder="1" applyAlignment="1">
      <alignment vertical="center"/>
    </xf>
    <xf numFmtId="10" fontId="105" fillId="0" borderId="49" xfId="343" applyNumberFormat="1" applyFont="1" applyFill="1" applyBorder="1" applyAlignment="1">
      <alignment vertical="center"/>
    </xf>
    <xf numFmtId="10" fontId="105" fillId="0" borderId="72" xfId="343" applyNumberFormat="1" applyFont="1" applyFill="1" applyBorder="1" applyAlignment="1">
      <alignment vertical="center"/>
    </xf>
    <xf numFmtId="10" fontId="108" fillId="30" borderId="70" xfId="343" applyNumberFormat="1" applyFont="1" applyFill="1" applyBorder="1" applyAlignment="1" applyProtection="1">
      <alignment vertical="center" wrapText="1"/>
    </xf>
    <xf numFmtId="10" fontId="108" fillId="30" borderId="49" xfId="343" applyNumberFormat="1" applyFont="1" applyFill="1" applyBorder="1" applyAlignment="1" applyProtection="1">
      <alignment vertical="center" wrapText="1"/>
    </xf>
    <xf numFmtId="0" fontId="18" fillId="37" borderId="22" xfId="2" applyFont="1" applyFill="1" applyBorder="1" applyAlignment="1" applyProtection="1">
      <alignment horizontal="center" vertical="center" wrapText="1"/>
      <protection hidden="1"/>
    </xf>
    <xf numFmtId="0" fontId="69" fillId="0" borderId="0" xfId="437" applyFont="1" applyBorder="1" applyProtection="1">
      <protection hidden="1"/>
    </xf>
    <xf numFmtId="0" fontId="69" fillId="0" borderId="0" xfId="437" applyFont="1" applyProtection="1">
      <protection hidden="1"/>
    </xf>
    <xf numFmtId="0" fontId="69" fillId="30" borderId="0" xfId="437" applyFont="1" applyFill="1" applyProtection="1">
      <protection hidden="1"/>
    </xf>
    <xf numFmtId="198" fontId="111" fillId="37" borderId="63" xfId="438" applyNumberFormat="1" applyFont="1" applyFill="1" applyBorder="1" applyAlignment="1" applyProtection="1">
      <alignment horizontal="center" vertical="center"/>
      <protection locked="0"/>
    </xf>
    <xf numFmtId="0" fontId="60" fillId="29" borderId="38" xfId="437" applyFont="1" applyFill="1" applyBorder="1" applyAlignment="1" applyProtection="1">
      <alignment horizontal="center"/>
      <protection hidden="1"/>
    </xf>
    <xf numFmtId="42" fontId="60" fillId="33" borderId="39" xfId="430" applyFont="1" applyFill="1" applyBorder="1" applyAlignment="1" applyProtection="1">
      <alignment horizontal="center" vertical="center"/>
      <protection hidden="1"/>
    </xf>
    <xf numFmtId="14" fontId="60" fillId="37" borderId="63" xfId="437" applyNumberFormat="1" applyFont="1" applyFill="1" applyBorder="1" applyAlignment="1" applyProtection="1">
      <alignment horizontal="center" vertical="center" wrapText="1"/>
      <protection locked="0"/>
    </xf>
    <xf numFmtId="0" fontId="60" fillId="37" borderId="63" xfId="437" applyFont="1" applyFill="1" applyBorder="1" applyAlignment="1" applyProtection="1">
      <alignment horizontal="center" vertical="center"/>
      <protection locked="0"/>
    </xf>
    <xf numFmtId="0" fontId="60" fillId="33" borderId="63" xfId="437" applyFont="1" applyFill="1" applyBorder="1" applyAlignment="1" applyProtection="1">
      <alignment horizontal="center" vertical="center"/>
      <protection hidden="1"/>
    </xf>
    <xf numFmtId="0" fontId="60" fillId="29" borderId="123" xfId="437" applyFont="1" applyFill="1" applyBorder="1" applyAlignment="1" applyProtection="1">
      <alignment horizontal="center" vertical="center" wrapText="1"/>
      <protection hidden="1"/>
    </xf>
    <xf numFmtId="186" fontId="60" fillId="33" borderId="124" xfId="437" applyNumberFormat="1" applyFont="1" applyFill="1" applyBorder="1" applyAlignment="1" applyProtection="1">
      <alignment horizontal="center" vertical="center"/>
      <protection hidden="1"/>
    </xf>
    <xf numFmtId="6" fontId="60" fillId="37" borderId="63" xfId="437" applyNumberFormat="1" applyFont="1" applyFill="1" applyBorder="1" applyAlignment="1" applyProtection="1">
      <alignment horizontal="center" vertical="center" wrapText="1"/>
      <protection locked="0"/>
    </xf>
    <xf numFmtId="0" fontId="69" fillId="30" borderId="0" xfId="437" applyFont="1" applyFill="1" applyBorder="1" applyProtection="1">
      <protection hidden="1"/>
    </xf>
    <xf numFmtId="10" fontId="60" fillId="37" borderId="63" xfId="343" applyNumberFormat="1" applyFont="1" applyFill="1" applyBorder="1" applyAlignment="1" applyProtection="1">
      <alignment horizontal="center" vertical="center" wrapText="1"/>
      <protection locked="0"/>
    </xf>
    <xf numFmtId="6" fontId="69" fillId="30" borderId="0" xfId="437" applyNumberFormat="1" applyFont="1" applyFill="1" applyProtection="1">
      <protection hidden="1"/>
    </xf>
    <xf numFmtId="0" fontId="60" fillId="29" borderId="99" xfId="437" applyFont="1" applyFill="1" applyBorder="1" applyAlignment="1" applyProtection="1">
      <alignment horizontal="center" vertical="center"/>
      <protection hidden="1"/>
    </xf>
    <xf numFmtId="0" fontId="69" fillId="30" borderId="0" xfId="437" applyFont="1" applyFill="1" applyBorder="1" applyAlignment="1" applyProtection="1">
      <alignment horizontal="center"/>
      <protection hidden="1"/>
    </xf>
    <xf numFmtId="0" fontId="69" fillId="30" borderId="0" xfId="437" applyFont="1" applyFill="1" applyAlignment="1" applyProtection="1">
      <alignment horizontal="left"/>
      <protection hidden="1"/>
    </xf>
    <xf numFmtId="0" fontId="60" fillId="37" borderId="99" xfId="438" applyNumberFormat="1" applyFont="1" applyFill="1" applyBorder="1" applyAlignment="1" applyProtection="1">
      <alignment horizontal="center" vertical="center" wrapText="1"/>
      <protection locked="0"/>
    </xf>
    <xf numFmtId="0" fontId="60" fillId="29" borderId="99" xfId="437" applyFont="1" applyFill="1" applyBorder="1" applyAlignment="1" applyProtection="1">
      <alignment horizontal="center" vertical="center" wrapText="1"/>
      <protection hidden="1"/>
    </xf>
    <xf numFmtId="0" fontId="60" fillId="29" borderId="99" xfId="437" applyFont="1" applyFill="1" applyBorder="1" applyAlignment="1" applyProtection="1">
      <alignment vertical="center" wrapText="1"/>
      <protection hidden="1"/>
    </xf>
    <xf numFmtId="0" fontId="60" fillId="29" borderId="32" xfId="437" applyFont="1" applyFill="1" applyBorder="1" applyAlignment="1" applyProtection="1">
      <alignment horizontal="center" vertical="center" wrapText="1"/>
      <protection hidden="1"/>
    </xf>
    <xf numFmtId="0" fontId="60" fillId="29" borderId="119" xfId="437" applyFont="1" applyFill="1" applyBorder="1" applyAlignment="1" applyProtection="1">
      <alignment horizontal="center" vertical="center" wrapText="1"/>
      <protection hidden="1"/>
    </xf>
    <xf numFmtId="0" fontId="60" fillId="30" borderId="99" xfId="437" applyFont="1" applyFill="1" applyBorder="1" applyAlignment="1" applyProtection="1">
      <alignment horizontal="center" vertical="center"/>
      <protection hidden="1"/>
    </xf>
    <xf numFmtId="0" fontId="60" fillId="37" borderId="99" xfId="437" applyFont="1" applyFill="1" applyBorder="1" applyAlignment="1" applyProtection="1">
      <alignment horizontal="center" vertical="center" wrapText="1"/>
      <protection hidden="1"/>
    </xf>
    <xf numFmtId="199" fontId="69" fillId="30" borderId="99" xfId="437" applyNumberFormat="1" applyFont="1" applyFill="1" applyBorder="1" applyAlignment="1" applyProtection="1">
      <alignment horizontal="center" vertical="center"/>
      <protection hidden="1"/>
    </xf>
    <xf numFmtId="10" fontId="69" fillId="30" borderId="99" xfId="343" applyNumberFormat="1" applyFont="1" applyFill="1" applyBorder="1" applyAlignment="1" applyProtection="1">
      <alignment horizontal="center" vertical="center"/>
      <protection hidden="1"/>
    </xf>
    <xf numFmtId="2" fontId="69" fillId="30" borderId="99" xfId="437" applyNumberFormat="1" applyFont="1" applyFill="1" applyBorder="1" applyAlignment="1" applyProtection="1">
      <alignment horizontal="center" vertical="center"/>
      <protection hidden="1"/>
    </xf>
    <xf numFmtId="2" fontId="60" fillId="30" borderId="99" xfId="437" applyNumberFormat="1" applyFont="1" applyFill="1" applyBorder="1" applyAlignment="1" applyProtection="1">
      <alignment horizontal="center" vertical="center"/>
      <protection hidden="1"/>
    </xf>
    <xf numFmtId="1" fontId="60" fillId="0" borderId="99" xfId="437" applyNumberFormat="1" applyFont="1" applyFill="1" applyBorder="1" applyAlignment="1" applyProtection="1">
      <alignment horizontal="center" vertical="center"/>
      <protection hidden="1"/>
    </xf>
    <xf numFmtId="187" fontId="69" fillId="0" borderId="0" xfId="437" applyNumberFormat="1" applyFont="1" applyBorder="1" applyAlignment="1" applyProtection="1">
      <alignment vertical="center"/>
      <protection hidden="1"/>
    </xf>
    <xf numFmtId="1" fontId="69" fillId="0" borderId="0" xfId="437" applyNumberFormat="1" applyFont="1" applyBorder="1" applyAlignment="1" applyProtection="1">
      <alignment horizontal="center" vertical="center"/>
      <protection hidden="1"/>
    </xf>
    <xf numFmtId="0" fontId="69" fillId="0" borderId="0" xfId="437" applyFont="1" applyAlignment="1" applyProtection="1">
      <alignment vertical="center"/>
      <protection hidden="1"/>
    </xf>
    <xf numFmtId="199" fontId="69" fillId="0" borderId="99" xfId="437" applyNumberFormat="1" applyFont="1" applyFill="1" applyBorder="1" applyAlignment="1" applyProtection="1">
      <alignment horizontal="center" vertical="center"/>
      <protection hidden="1"/>
    </xf>
    <xf numFmtId="199" fontId="69" fillId="30" borderId="99" xfId="430" applyNumberFormat="1" applyFont="1" applyFill="1" applyBorder="1" applyAlignment="1" applyProtection="1">
      <alignment horizontal="center" vertical="center"/>
      <protection hidden="1"/>
    </xf>
    <xf numFmtId="9" fontId="69" fillId="0" borderId="0" xfId="437" applyNumberFormat="1" applyFont="1" applyProtection="1">
      <protection hidden="1"/>
    </xf>
    <xf numFmtId="0" fontId="17" fillId="30" borderId="126" xfId="104" applyFill="1" applyBorder="1" applyAlignment="1" applyProtection="1">
      <alignment horizontal="center" vertical="center"/>
      <protection hidden="1"/>
    </xf>
    <xf numFmtId="0" fontId="17" fillId="30" borderId="71" xfId="104" applyFill="1" applyBorder="1" applyAlignment="1" applyProtection="1">
      <alignment horizontal="center" vertical="center"/>
      <protection hidden="1"/>
    </xf>
    <xf numFmtId="42" fontId="72" fillId="0" borderId="71" xfId="431" applyFont="1" applyBorder="1" applyAlignment="1" applyProtection="1">
      <alignment horizontal="center" vertical="center"/>
      <protection hidden="1"/>
    </xf>
    <xf numFmtId="195" fontId="72" fillId="0" borderId="71" xfId="0" applyNumberFormat="1" applyFont="1" applyBorder="1" applyAlignment="1" applyProtection="1">
      <alignment horizontal="center" vertical="center"/>
      <protection hidden="1"/>
    </xf>
    <xf numFmtId="0" fontId="66" fillId="28" borderId="108" xfId="0" applyFont="1" applyFill="1" applyBorder="1" applyAlignment="1">
      <alignment vertical="center"/>
    </xf>
    <xf numFmtId="0" fontId="66" fillId="28" borderId="109" xfId="0" applyFont="1" applyFill="1" applyBorder="1" applyAlignment="1">
      <alignment vertical="center"/>
    </xf>
    <xf numFmtId="0" fontId="66" fillId="28" borderId="110" xfId="0" applyFont="1" applyFill="1" applyBorder="1" applyAlignment="1">
      <alignment vertical="center"/>
    </xf>
    <xf numFmtId="49" fontId="66" fillId="49" borderId="99" xfId="356" applyNumberFormat="1" applyFont="1" applyFill="1" applyBorder="1" applyAlignment="1">
      <alignment horizontal="center" vertical="center" wrapText="1"/>
    </xf>
    <xf numFmtId="0" fontId="66" fillId="49" borderId="99" xfId="356" applyFont="1" applyFill="1" applyBorder="1" applyAlignment="1">
      <alignment horizontal="center" vertical="center" wrapText="1"/>
    </xf>
    <xf numFmtId="176" fontId="66" fillId="49" borderId="99" xfId="356" applyNumberFormat="1" applyFont="1" applyFill="1" applyBorder="1" applyAlignment="1">
      <alignment horizontal="center" vertical="center" wrapText="1"/>
    </xf>
    <xf numFmtId="2" fontId="66" fillId="49" borderId="99" xfId="356" applyNumberFormat="1" applyFont="1" applyFill="1" applyBorder="1" applyAlignment="1">
      <alignment horizontal="center" vertical="center" wrapText="1"/>
    </xf>
    <xf numFmtId="0" fontId="66" fillId="50" borderId="99" xfId="356" applyFont="1" applyFill="1" applyBorder="1" applyAlignment="1">
      <alignment horizontal="center" vertical="center" wrapText="1"/>
    </xf>
    <xf numFmtId="0" fontId="66" fillId="50" borderId="99" xfId="356" quotePrefix="1" applyFont="1" applyFill="1" applyBorder="1" applyAlignment="1">
      <alignment vertical="center" wrapText="1"/>
    </xf>
    <xf numFmtId="0" fontId="112" fillId="49" borderId="99" xfId="356" applyFont="1" applyFill="1" applyBorder="1" applyAlignment="1">
      <alignment horizontal="center" vertical="center" wrapText="1"/>
    </xf>
    <xf numFmtId="0" fontId="112" fillId="49" borderId="99" xfId="356" applyFont="1" applyFill="1" applyBorder="1" applyAlignment="1">
      <alignment horizontal="left" vertical="center" wrapText="1"/>
    </xf>
    <xf numFmtId="0" fontId="112" fillId="49" borderId="99" xfId="356" quotePrefix="1" applyFont="1" applyFill="1" applyBorder="1" applyAlignment="1">
      <alignment vertical="center" wrapText="1"/>
    </xf>
    <xf numFmtId="0" fontId="64" fillId="0" borderId="99" xfId="356" applyFont="1" applyFill="1" applyBorder="1" applyAlignment="1">
      <alignment horizontal="center" vertical="center" wrapText="1"/>
    </xf>
    <xf numFmtId="0" fontId="64" fillId="0" borderId="99" xfId="356" applyFont="1" applyFill="1" applyBorder="1" applyAlignment="1">
      <alignment horizontal="justify" vertical="justify" wrapText="1"/>
    </xf>
    <xf numFmtId="176" fontId="64" fillId="51" borderId="99" xfId="356" applyNumberFormat="1" applyFont="1" applyFill="1" applyBorder="1" applyAlignment="1">
      <alignment horizontal="center" vertical="center" wrapText="1"/>
    </xf>
    <xf numFmtId="200" fontId="64" fillId="52" borderId="125" xfId="427" applyNumberFormat="1" applyFont="1" applyFill="1" applyBorder="1" applyAlignment="1">
      <alignment horizontal="center" vertical="center" wrapText="1"/>
    </xf>
    <xf numFmtId="196" fontId="64" fillId="53" borderId="99" xfId="0" applyNumberFormat="1" applyFont="1" applyFill="1" applyBorder="1" applyAlignment="1">
      <alignment horizontal="center" vertical="center"/>
    </xf>
    <xf numFmtId="200" fontId="64" fillId="52" borderId="99" xfId="427" applyNumberFormat="1" applyFont="1" applyFill="1" applyBorder="1" applyAlignment="1">
      <alignment horizontal="center" vertical="center" wrapText="1"/>
    </xf>
    <xf numFmtId="2" fontId="64" fillId="51" borderId="99" xfId="356" applyNumberFormat="1" applyFont="1" applyFill="1" applyBorder="1" applyAlignment="1">
      <alignment horizontal="center" vertical="center" wrapText="1"/>
    </xf>
    <xf numFmtId="0" fontId="64" fillId="49" borderId="99" xfId="356" applyFont="1" applyFill="1" applyBorder="1" applyAlignment="1">
      <alignment horizontal="center" vertical="center" wrapText="1"/>
    </xf>
    <xf numFmtId="2" fontId="64" fillId="49" borderId="99" xfId="356" applyNumberFormat="1" applyFont="1" applyFill="1" applyBorder="1" applyAlignment="1">
      <alignment horizontal="center" vertical="center" wrapText="1"/>
    </xf>
    <xf numFmtId="200" fontId="64" fillId="49" borderId="99" xfId="427" applyNumberFormat="1" applyFont="1" applyFill="1" applyBorder="1" applyAlignment="1">
      <alignment horizontal="center" vertical="center" wrapText="1"/>
    </xf>
    <xf numFmtId="200" fontId="113" fillId="52" borderId="99" xfId="427" applyNumberFormat="1" applyFont="1" applyFill="1" applyBorder="1" applyAlignment="1">
      <alignment horizontal="center" vertical="center" wrapText="1"/>
    </xf>
    <xf numFmtId="0" fontId="64" fillId="0" borderId="119" xfId="356" applyFont="1" applyFill="1" applyBorder="1" applyAlignment="1">
      <alignment horizontal="center" vertical="center" wrapText="1"/>
    </xf>
    <xf numFmtId="0" fontId="64" fillId="0" borderId="119" xfId="356" applyFont="1" applyFill="1" applyBorder="1" applyAlignment="1">
      <alignment horizontal="justify" vertical="justify" wrapText="1"/>
    </xf>
    <xf numFmtId="176" fontId="64" fillId="51" borderId="119" xfId="356" applyNumberFormat="1" applyFont="1" applyFill="1" applyBorder="1" applyAlignment="1">
      <alignment horizontal="center" vertical="center" wrapText="1"/>
    </xf>
    <xf numFmtId="200" fontId="64" fillId="52" borderId="119" xfId="427" applyNumberFormat="1" applyFont="1" applyFill="1" applyBorder="1" applyAlignment="1">
      <alignment horizontal="center" vertical="center" wrapText="1"/>
    </xf>
    <xf numFmtId="196" fontId="64" fillId="53" borderId="119" xfId="0" applyNumberFormat="1" applyFont="1" applyFill="1" applyBorder="1" applyAlignment="1">
      <alignment horizontal="center" vertical="center"/>
    </xf>
    <xf numFmtId="188" fontId="66" fillId="50" borderId="63" xfId="0" applyNumberFormat="1" applyFont="1" applyFill="1" applyBorder="1" applyAlignment="1">
      <alignment horizontal="center"/>
    </xf>
    <xf numFmtId="0" fontId="66" fillId="54" borderId="27" xfId="356" applyFont="1" applyFill="1" applyBorder="1" applyAlignment="1">
      <alignment horizontal="center" vertical="center" wrapText="1"/>
    </xf>
    <xf numFmtId="0" fontId="66" fillId="54" borderId="27" xfId="356" quotePrefix="1" applyFont="1" applyFill="1" applyBorder="1" applyAlignment="1">
      <alignment vertical="center" wrapText="1"/>
    </xf>
    <xf numFmtId="0" fontId="114" fillId="0" borderId="99" xfId="0" applyFont="1" applyFill="1" applyBorder="1" applyAlignment="1">
      <alignment horizontal="center" vertical="center" wrapText="1"/>
    </xf>
    <xf numFmtId="0" fontId="114" fillId="0" borderId="99" xfId="0" applyFont="1" applyFill="1" applyBorder="1" applyAlignment="1">
      <alignment vertical="center" wrapText="1"/>
    </xf>
    <xf numFmtId="176" fontId="114" fillId="0" borderId="99" xfId="0" applyNumberFormat="1" applyFont="1" applyFill="1" applyBorder="1" applyAlignment="1">
      <alignment horizontal="center" vertical="center" wrapText="1"/>
    </xf>
    <xf numFmtId="200" fontId="114" fillId="0" borderId="125" xfId="427" applyNumberFormat="1" applyFont="1" applyFill="1" applyBorder="1" applyAlignment="1">
      <alignment horizontal="center" vertical="center" wrapText="1"/>
    </xf>
    <xf numFmtId="200" fontId="114" fillId="0" borderId="99" xfId="427" applyNumberFormat="1" applyFont="1" applyFill="1" applyBorder="1" applyAlignment="1">
      <alignment horizontal="center" vertical="center" wrapText="1"/>
    </xf>
    <xf numFmtId="188" fontId="66" fillId="54" borderId="63" xfId="0" applyNumberFormat="1" applyFont="1" applyFill="1" applyBorder="1" applyAlignment="1">
      <alignment horizontal="center"/>
    </xf>
    <xf numFmtId="0" fontId="66" fillId="55" borderId="27" xfId="356" applyFont="1" applyFill="1" applyBorder="1" applyAlignment="1">
      <alignment horizontal="center" vertical="center" wrapText="1"/>
    </xf>
    <xf numFmtId="0" fontId="66" fillId="55" borderId="27" xfId="356" quotePrefix="1" applyFont="1" applyFill="1" applyBorder="1" applyAlignment="1">
      <alignment vertical="center" wrapText="1"/>
    </xf>
    <xf numFmtId="188" fontId="66" fillId="55" borderId="63" xfId="0" applyNumberFormat="1" applyFont="1" applyFill="1" applyBorder="1" applyAlignment="1">
      <alignment horizontal="center"/>
    </xf>
    <xf numFmtId="0" fontId="115" fillId="56" borderId="91" xfId="0" applyFont="1" applyFill="1" applyBorder="1" applyAlignment="1" applyProtection="1">
      <alignment horizontal="center" vertical="center"/>
    </xf>
    <xf numFmtId="0" fontId="116" fillId="56" borderId="98" xfId="0" applyFont="1" applyFill="1" applyBorder="1" applyAlignment="1" applyProtection="1">
      <alignment horizontal="center" vertical="center"/>
    </xf>
    <xf numFmtId="0" fontId="115" fillId="56" borderId="92" xfId="0" applyFont="1" applyFill="1" applyBorder="1" applyAlignment="1" applyProtection="1">
      <alignment horizontal="center" vertical="center"/>
    </xf>
    <xf numFmtId="4" fontId="115" fillId="56" borderId="98" xfId="0" applyNumberFormat="1" applyFont="1" applyFill="1" applyBorder="1" applyAlignment="1" applyProtection="1">
      <alignment horizontal="center" vertical="center"/>
    </xf>
    <xf numFmtId="3" fontId="115" fillId="56" borderId="98" xfId="0" applyNumberFormat="1" applyFont="1" applyFill="1" applyBorder="1" applyAlignment="1" applyProtection="1">
      <alignment horizontal="center" vertical="center" wrapText="1"/>
    </xf>
    <xf numFmtId="3" fontId="115" fillId="56" borderId="93" xfId="0" applyNumberFormat="1" applyFont="1" applyFill="1" applyBorder="1" applyAlignment="1" applyProtection="1">
      <alignment horizontal="center" vertical="center" wrapText="1"/>
    </xf>
    <xf numFmtId="49" fontId="115" fillId="57" borderId="76" xfId="362" applyNumberFormat="1" applyFont="1" applyFill="1" applyBorder="1" applyAlignment="1" applyProtection="1">
      <alignment horizontal="center" vertical="center" wrapText="1"/>
      <protection locked="0"/>
    </xf>
    <xf numFmtId="0" fontId="105" fillId="57" borderId="127" xfId="435" applyFont="1" applyFill="1" applyBorder="1" applyAlignment="1">
      <alignment horizontal="center" vertical="center"/>
    </xf>
    <xf numFmtId="0" fontId="106" fillId="57" borderId="128" xfId="0" applyFont="1" applyFill="1" applyBorder="1" applyAlignment="1" applyProtection="1">
      <alignment horizontal="center" vertical="center"/>
      <protection locked="0"/>
    </xf>
    <xf numFmtId="2" fontId="106" fillId="57" borderId="61" xfId="0" applyNumberFormat="1" applyFont="1" applyFill="1" applyBorder="1" applyAlignment="1" applyProtection="1">
      <alignment horizontal="center" vertical="center"/>
      <protection locked="0"/>
    </xf>
    <xf numFmtId="188" fontId="106" fillId="57" borderId="77" xfId="435" applyNumberFormat="1" applyFont="1" applyFill="1" applyBorder="1" applyAlignment="1">
      <alignment horizontal="center" vertical="center"/>
    </xf>
    <xf numFmtId="188" fontId="106" fillId="57" borderId="50" xfId="0" applyNumberFormat="1" applyFont="1" applyFill="1" applyBorder="1" applyAlignment="1">
      <alignment horizontal="center" vertical="center"/>
    </xf>
    <xf numFmtId="0" fontId="64" fillId="52" borderId="99" xfId="356" applyFont="1" applyFill="1" applyBorder="1" applyAlignment="1">
      <alignment horizontal="center" vertical="center" wrapText="1"/>
    </xf>
    <xf numFmtId="0" fontId="64" fillId="52" borderId="99" xfId="356" applyFont="1" applyFill="1" applyBorder="1" applyAlignment="1">
      <alignment horizontal="justify" vertical="justify" wrapText="1"/>
    </xf>
    <xf numFmtId="176" fontId="64" fillId="52" borderId="99" xfId="356" applyNumberFormat="1" applyFont="1" applyFill="1" applyBorder="1" applyAlignment="1">
      <alignment horizontal="center" vertical="center" wrapText="1"/>
    </xf>
    <xf numFmtId="196" fontId="64" fillId="52" borderId="99" xfId="0" applyNumberFormat="1" applyFont="1" applyFill="1" applyBorder="1" applyAlignment="1">
      <alignment horizontal="center" vertical="center"/>
    </xf>
    <xf numFmtId="188" fontId="66" fillId="58" borderId="97" xfId="0" applyNumberFormat="1" applyFont="1" applyFill="1" applyBorder="1" applyAlignment="1">
      <alignment horizontal="center"/>
    </xf>
    <xf numFmtId="0" fontId="65" fillId="57" borderId="132" xfId="0" applyFont="1" applyFill="1" applyBorder="1" applyAlignment="1">
      <alignment vertical="center"/>
    </xf>
    <xf numFmtId="188" fontId="66" fillId="57" borderId="133" xfId="0" applyNumberFormat="1" applyFont="1" applyFill="1" applyBorder="1" applyAlignment="1">
      <alignment horizontal="center"/>
    </xf>
    <xf numFmtId="0" fontId="17" fillId="30" borderId="99" xfId="104" applyFill="1" applyBorder="1" applyAlignment="1" applyProtection="1">
      <alignment horizontal="center" vertical="center"/>
      <protection hidden="1"/>
    </xf>
    <xf numFmtId="196" fontId="72" fillId="0" borderId="99" xfId="431" applyNumberFormat="1" applyFont="1" applyBorder="1" applyAlignment="1" applyProtection="1">
      <alignment horizontal="center" vertical="center"/>
      <protection hidden="1"/>
    </xf>
    <xf numFmtId="195" fontId="72" fillId="0" borderId="99" xfId="0" applyNumberFormat="1" applyFont="1" applyBorder="1" applyAlignment="1" applyProtection="1">
      <alignment horizontal="center" vertical="center"/>
      <protection hidden="1"/>
    </xf>
    <xf numFmtId="0" fontId="64" fillId="0" borderId="99" xfId="356" applyFont="1" applyBorder="1" applyAlignment="1">
      <alignment horizontal="center" vertical="center" wrapText="1"/>
    </xf>
    <xf numFmtId="0" fontId="64" fillId="0" borderId="119" xfId="356" applyFont="1" applyBorder="1" applyAlignment="1">
      <alignment horizontal="center" vertical="center" wrapText="1"/>
    </xf>
    <xf numFmtId="0" fontId="64" fillId="0" borderId="99" xfId="356" applyFont="1" applyFill="1" applyBorder="1" applyAlignment="1">
      <alignment horizontal="justify" vertical="justify"/>
    </xf>
    <xf numFmtId="0" fontId="112" fillId="49" borderId="99" xfId="356" applyFont="1" applyFill="1" applyBorder="1" applyAlignment="1">
      <alignment horizontal="left" vertical="center"/>
    </xf>
    <xf numFmtId="0" fontId="64" fillId="0" borderId="119" xfId="356" applyFont="1" applyFill="1" applyBorder="1" applyAlignment="1">
      <alignment horizontal="justify" vertical="justify"/>
    </xf>
    <xf numFmtId="0" fontId="114" fillId="0" borderId="99" xfId="0" applyFont="1" applyFill="1" applyBorder="1" applyAlignment="1">
      <alignment vertical="center"/>
    </xf>
    <xf numFmtId="0" fontId="105" fillId="57" borderId="127" xfId="435" applyFont="1" applyFill="1" applyBorder="1" applyAlignment="1">
      <alignment horizontal="center" vertical="center" wrapText="1"/>
    </xf>
    <xf numFmtId="0" fontId="4" fillId="0" borderId="22" xfId="419" applyFont="1" applyFill="1" applyBorder="1" applyAlignment="1" applyProtection="1">
      <alignment horizontal="center" vertical="center" wrapText="1"/>
      <protection locked="0"/>
    </xf>
    <xf numFmtId="0" fontId="4" fillId="0" borderId="68" xfId="419" applyFont="1" applyFill="1" applyBorder="1" applyAlignment="1" applyProtection="1">
      <alignment horizontal="center" vertical="center" wrapText="1"/>
      <protection locked="0"/>
    </xf>
    <xf numFmtId="0" fontId="4" fillId="0" borderId="0" xfId="350" applyFont="1" applyAlignment="1" applyProtection="1">
      <alignment horizontal="center" vertical="center"/>
      <protection locked="0"/>
    </xf>
    <xf numFmtId="0" fontId="67" fillId="37" borderId="68" xfId="0" applyFont="1" applyFill="1" applyBorder="1" applyAlignment="1" applyProtection="1">
      <alignment horizontal="center" vertical="center"/>
      <protection locked="0"/>
    </xf>
    <xf numFmtId="0" fontId="67" fillId="37" borderId="22" xfId="0" applyFont="1" applyFill="1" applyBorder="1" applyAlignment="1" applyProtection="1">
      <alignment horizontal="center" vertical="center"/>
      <protection locked="0"/>
    </xf>
    <xf numFmtId="0" fontId="66" fillId="42" borderId="99" xfId="356" applyFont="1" applyFill="1" applyBorder="1" applyAlignment="1">
      <alignment horizontal="center" vertical="center" wrapText="1"/>
    </xf>
    <xf numFmtId="0" fontId="66" fillId="42" borderId="99" xfId="356" quotePrefix="1" applyFont="1" applyFill="1" applyBorder="1" applyAlignment="1">
      <alignment vertical="center" wrapText="1"/>
    </xf>
    <xf numFmtId="0" fontId="112" fillId="33" borderId="99" xfId="356" applyFont="1" applyFill="1" applyBorder="1" applyAlignment="1">
      <alignment horizontal="center" vertical="center" wrapText="1"/>
    </xf>
    <xf numFmtId="0" fontId="112" fillId="33" borderId="99" xfId="356" applyFont="1" applyFill="1" applyBorder="1" applyAlignment="1">
      <alignment horizontal="left" vertical="center" wrapText="1"/>
    </xf>
    <xf numFmtId="0" fontId="112" fillId="33" borderId="99" xfId="356" quotePrefix="1" applyFont="1" applyFill="1" applyBorder="1" applyAlignment="1">
      <alignment vertical="center" wrapText="1"/>
    </xf>
    <xf numFmtId="176" fontId="64" fillId="59" borderId="99" xfId="356" applyNumberFormat="1" applyFont="1" applyFill="1" applyBorder="1" applyAlignment="1">
      <alignment horizontal="center" vertical="center" wrapText="1"/>
    </xf>
    <xf numFmtId="200" fontId="64" fillId="37" borderId="125" xfId="427" applyNumberFormat="1" applyFont="1" applyFill="1" applyBorder="1" applyAlignment="1">
      <alignment horizontal="center" vertical="center" wrapText="1"/>
    </xf>
    <xf numFmtId="196" fontId="64" fillId="30" borderId="99" xfId="0" applyNumberFormat="1" applyFont="1" applyFill="1" applyBorder="1" applyAlignment="1">
      <alignment horizontal="center" vertical="center"/>
    </xf>
    <xf numFmtId="200" fontId="64" fillId="37" borderId="99" xfId="427" applyNumberFormat="1" applyFont="1" applyFill="1" applyBorder="1" applyAlignment="1">
      <alignment horizontal="center" vertical="center" wrapText="1"/>
    </xf>
    <xf numFmtId="2" fontId="64" fillId="59" borderId="99" xfId="356" applyNumberFormat="1" applyFont="1" applyFill="1" applyBorder="1" applyAlignment="1">
      <alignment horizontal="center" vertical="center" wrapText="1"/>
    </xf>
    <xf numFmtId="0" fontId="64" fillId="33" borderId="99" xfId="356" applyFont="1" applyFill="1" applyBorder="1" applyAlignment="1">
      <alignment horizontal="center" vertical="center" wrapText="1"/>
    </xf>
    <xf numFmtId="2" fontId="64" fillId="33" borderId="99" xfId="356" applyNumberFormat="1" applyFont="1" applyFill="1" applyBorder="1" applyAlignment="1">
      <alignment horizontal="center" vertical="center" wrapText="1"/>
    </xf>
    <xf numFmtId="200" fontId="64" fillId="33" borderId="99" xfId="427" applyNumberFormat="1" applyFont="1" applyFill="1" applyBorder="1" applyAlignment="1">
      <alignment horizontal="center" vertical="center" wrapText="1"/>
    </xf>
    <xf numFmtId="200" fontId="117" fillId="37" borderId="99" xfId="427" applyNumberFormat="1" applyFont="1" applyFill="1" applyBorder="1" applyAlignment="1">
      <alignment horizontal="center" vertical="center" wrapText="1"/>
    </xf>
    <xf numFmtId="176" fontId="64" fillId="59" borderId="119" xfId="356" applyNumberFormat="1" applyFont="1" applyFill="1" applyBorder="1" applyAlignment="1">
      <alignment horizontal="center" vertical="center" wrapText="1"/>
    </xf>
    <xf numFmtId="200" fontId="64" fillId="37" borderId="119" xfId="427" applyNumberFormat="1" applyFont="1" applyFill="1" applyBorder="1" applyAlignment="1">
      <alignment horizontal="center" vertical="center" wrapText="1"/>
    </xf>
    <xf numFmtId="196" fontId="64" fillId="30" borderId="119" xfId="0" applyNumberFormat="1" applyFont="1" applyFill="1" applyBorder="1" applyAlignment="1">
      <alignment horizontal="center" vertical="center"/>
    </xf>
    <xf numFmtId="188" fontId="66" fillId="42" borderId="63" xfId="0" applyNumberFormat="1" applyFont="1" applyFill="1" applyBorder="1" applyAlignment="1">
      <alignment horizontal="center"/>
    </xf>
    <xf numFmtId="0" fontId="66" fillId="60" borderId="27" xfId="356" applyFont="1" applyFill="1" applyBorder="1" applyAlignment="1">
      <alignment horizontal="center" vertical="center" wrapText="1"/>
    </xf>
    <xf numFmtId="0" fontId="66" fillId="60" borderId="27" xfId="356" quotePrefix="1" applyFont="1" applyFill="1" applyBorder="1" applyAlignment="1">
      <alignment vertical="center" wrapText="1"/>
    </xf>
    <xf numFmtId="188" fontId="66" fillId="60" borderId="63" xfId="0" applyNumberFormat="1" applyFont="1" applyFill="1" applyBorder="1" applyAlignment="1">
      <alignment horizontal="center"/>
    </xf>
    <xf numFmtId="0" fontId="66" fillId="61" borderId="27" xfId="356" applyFont="1" applyFill="1" applyBorder="1" applyAlignment="1">
      <alignment horizontal="center" vertical="center" wrapText="1"/>
    </xf>
    <xf numFmtId="0" fontId="66" fillId="61" borderId="27" xfId="356" quotePrefix="1" applyFont="1" applyFill="1" applyBorder="1" applyAlignment="1">
      <alignment vertical="center" wrapText="1"/>
    </xf>
    <xf numFmtId="188" fontId="66" fillId="61" borderId="63" xfId="0" applyNumberFormat="1" applyFont="1" applyFill="1" applyBorder="1" applyAlignment="1">
      <alignment horizontal="center"/>
    </xf>
    <xf numFmtId="49" fontId="118" fillId="45" borderId="76" xfId="362" applyNumberFormat="1" applyFont="1" applyFill="1" applyBorder="1" applyAlignment="1" applyProtection="1">
      <alignment horizontal="center" vertical="center" wrapText="1"/>
      <protection locked="0"/>
    </xf>
    <xf numFmtId="0" fontId="105" fillId="28" borderId="127" xfId="435" applyFont="1" applyFill="1" applyBorder="1" applyAlignment="1">
      <alignment horizontal="center" vertical="center"/>
    </xf>
    <xf numFmtId="0" fontId="106" fillId="28" borderId="128" xfId="0" applyFont="1" applyFill="1" applyBorder="1" applyAlignment="1" applyProtection="1">
      <alignment horizontal="center" vertical="center"/>
      <protection locked="0"/>
    </xf>
    <xf numFmtId="0" fontId="64" fillId="37" borderId="99" xfId="356" applyFont="1" applyFill="1" applyBorder="1" applyAlignment="1">
      <alignment horizontal="center" vertical="center" wrapText="1"/>
    </xf>
    <xf numFmtId="0" fontId="64" fillId="37" borderId="99" xfId="356" applyFont="1" applyFill="1" applyBorder="1" applyAlignment="1">
      <alignment horizontal="justify" vertical="justify" wrapText="1"/>
    </xf>
    <xf numFmtId="176" fontId="64" fillId="37" borderId="99" xfId="356" applyNumberFormat="1" applyFont="1" applyFill="1" applyBorder="1" applyAlignment="1">
      <alignment horizontal="center" vertical="center" wrapText="1"/>
    </xf>
    <xf numFmtId="196" fontId="64" fillId="37" borderId="99" xfId="0" applyNumberFormat="1" applyFont="1" applyFill="1" applyBorder="1" applyAlignment="1">
      <alignment horizontal="center" vertical="center"/>
    </xf>
    <xf numFmtId="0" fontId="65" fillId="28" borderId="132" xfId="0" applyFont="1" applyFill="1" applyBorder="1" applyAlignment="1">
      <alignment vertical="center"/>
    </xf>
    <xf numFmtId="188" fontId="66" fillId="28" borderId="133" xfId="0" applyNumberFormat="1" applyFont="1" applyFill="1" applyBorder="1" applyAlignment="1">
      <alignment horizontal="center"/>
    </xf>
    <xf numFmtId="10" fontId="65" fillId="37" borderId="103" xfId="343" applyNumberFormat="1" applyFont="1" applyFill="1" applyBorder="1" applyAlignment="1">
      <alignment horizontal="center" vertical="center"/>
    </xf>
    <xf numFmtId="10" fontId="65" fillId="37" borderId="80" xfId="343" applyNumberFormat="1" applyFont="1" applyFill="1" applyBorder="1" applyAlignment="1">
      <alignment horizontal="center" vertical="center"/>
    </xf>
    <xf numFmtId="10" fontId="65" fillId="37" borderId="107" xfId="343" applyNumberFormat="1" applyFont="1" applyFill="1" applyBorder="1" applyAlignment="1">
      <alignment horizontal="center" vertical="center"/>
    </xf>
    <xf numFmtId="200" fontId="113" fillId="37" borderId="99" xfId="427" applyNumberFormat="1" applyFont="1" applyFill="1" applyBorder="1" applyAlignment="1">
      <alignment horizontal="center" vertical="center" wrapText="1"/>
    </xf>
    <xf numFmtId="0" fontId="66" fillId="42" borderId="99" xfId="356" quotePrefix="1" applyFont="1" applyFill="1" applyBorder="1" applyAlignment="1">
      <alignment horizontal="center" vertical="center" wrapText="1"/>
    </xf>
    <xf numFmtId="0" fontId="112" fillId="33" borderId="99" xfId="356" quotePrefix="1" applyFont="1" applyFill="1" applyBorder="1" applyAlignment="1">
      <alignment horizontal="center" vertical="center" wrapText="1"/>
    </xf>
    <xf numFmtId="196" fontId="64" fillId="30" borderId="99" xfId="0" applyNumberFormat="1" applyFont="1" applyFill="1" applyBorder="1" applyAlignment="1">
      <alignment vertical="center"/>
    </xf>
    <xf numFmtId="200" fontId="64" fillId="33" borderId="99" xfId="427" applyNumberFormat="1" applyFont="1" applyFill="1" applyBorder="1" applyAlignment="1">
      <alignment vertical="center" wrapText="1"/>
    </xf>
    <xf numFmtId="0" fontId="64" fillId="30" borderId="99" xfId="356" applyFont="1" applyFill="1" applyBorder="1" applyAlignment="1">
      <alignment horizontal="justify" vertical="justify" wrapText="1"/>
    </xf>
    <xf numFmtId="0" fontId="64" fillId="30" borderId="119" xfId="356" applyFont="1" applyFill="1" applyBorder="1" applyAlignment="1">
      <alignment horizontal="justify" vertical="justify" wrapText="1"/>
    </xf>
    <xf numFmtId="196" fontId="64" fillId="30" borderId="119" xfId="0" applyNumberFormat="1" applyFont="1" applyFill="1" applyBorder="1" applyAlignment="1">
      <alignment vertical="center"/>
    </xf>
    <xf numFmtId="188" fontId="66" fillId="42" borderId="63" xfId="0" applyNumberFormat="1" applyFont="1" applyFill="1" applyBorder="1" applyAlignment="1"/>
    <xf numFmtId="0" fontId="66" fillId="60" borderId="27" xfId="356" quotePrefix="1" applyFont="1" applyFill="1" applyBorder="1" applyAlignment="1">
      <alignment horizontal="center" vertical="center" wrapText="1"/>
    </xf>
    <xf numFmtId="200" fontId="114" fillId="0" borderId="99" xfId="427" applyNumberFormat="1" applyFont="1" applyFill="1" applyBorder="1" applyAlignment="1">
      <alignment vertical="center" wrapText="1"/>
    </xf>
    <xf numFmtId="188" fontId="66" fillId="60" borderId="63" xfId="0" applyNumberFormat="1" applyFont="1" applyFill="1" applyBorder="1" applyAlignment="1"/>
    <xf numFmtId="0" fontId="66" fillId="61" borderId="27" xfId="356" quotePrefix="1" applyFont="1" applyFill="1" applyBorder="1" applyAlignment="1">
      <alignment horizontal="center" vertical="center" wrapText="1"/>
    </xf>
    <xf numFmtId="188" fontId="66" fillId="61" borderId="63" xfId="0" applyNumberFormat="1" applyFont="1" applyFill="1" applyBorder="1" applyAlignment="1"/>
    <xf numFmtId="3" fontId="108" fillId="48" borderId="93" xfId="0" applyNumberFormat="1" applyFont="1" applyFill="1" applyBorder="1" applyAlignment="1" applyProtection="1">
      <alignment vertical="center" wrapText="1"/>
    </xf>
    <xf numFmtId="188" fontId="106" fillId="28" borderId="50" xfId="0" applyNumberFormat="1" applyFont="1" applyFill="1" applyBorder="1" applyAlignment="1">
      <alignment vertical="center"/>
    </xf>
    <xf numFmtId="0" fontId="64" fillId="30" borderId="99" xfId="356" applyFont="1" applyFill="1" applyBorder="1" applyAlignment="1">
      <alignment horizontal="center" vertical="center" wrapText="1"/>
    </xf>
    <xf numFmtId="188" fontId="66" fillId="41" borderId="97" xfId="0" applyNumberFormat="1" applyFont="1" applyFill="1" applyBorder="1" applyAlignment="1"/>
    <xf numFmtId="0" fontId="65" fillId="28" borderId="132" xfId="0" applyFont="1" applyFill="1" applyBorder="1" applyAlignment="1">
      <alignment horizontal="center" vertical="center"/>
    </xf>
    <xf numFmtId="188" fontId="66" fillId="28" borderId="133" xfId="0" applyNumberFormat="1" applyFont="1" applyFill="1" applyBorder="1" applyAlignment="1"/>
    <xf numFmtId="188" fontId="65" fillId="31" borderId="104" xfId="0" applyNumberFormat="1" applyFont="1" applyFill="1" applyBorder="1" applyAlignment="1"/>
    <xf numFmtId="188" fontId="65" fillId="31" borderId="82" xfId="0" applyNumberFormat="1" applyFont="1" applyFill="1" applyBorder="1" applyAlignment="1"/>
    <xf numFmtId="188" fontId="65" fillId="0" borderId="113" xfId="0" applyNumberFormat="1" applyFont="1" applyBorder="1" applyAlignment="1"/>
    <xf numFmtId="9" fontId="66" fillId="28" borderId="111" xfId="343" applyFont="1" applyFill="1" applyBorder="1" applyAlignment="1">
      <alignment horizontal="center" vertical="center"/>
    </xf>
    <xf numFmtId="188" fontId="66" fillId="28" borderId="112" xfId="0" applyNumberFormat="1" applyFont="1" applyFill="1" applyBorder="1" applyAlignment="1"/>
    <xf numFmtId="200" fontId="119" fillId="37" borderId="99" xfId="427" applyNumberFormat="1" applyFont="1" applyFill="1" applyBorder="1" applyAlignment="1">
      <alignment horizontal="center" vertical="center" wrapText="1"/>
    </xf>
    <xf numFmtId="200" fontId="119" fillId="37" borderId="119" xfId="427" applyNumberFormat="1" applyFont="1" applyFill="1" applyBorder="1" applyAlignment="1">
      <alignment horizontal="center" vertical="center" wrapText="1"/>
    </xf>
    <xf numFmtId="176" fontId="64" fillId="0" borderId="99" xfId="356" applyNumberFormat="1" applyFont="1" applyFill="1" applyBorder="1" applyAlignment="1">
      <alignment horizontal="center" vertical="center" wrapText="1"/>
    </xf>
    <xf numFmtId="196" fontId="64" fillId="0" borderId="99" xfId="0" applyNumberFormat="1" applyFont="1" applyFill="1" applyBorder="1" applyAlignment="1">
      <alignment horizontal="center" vertical="center"/>
    </xf>
    <xf numFmtId="0" fontId="112" fillId="33" borderId="99" xfId="356" applyFont="1" applyFill="1" applyBorder="1" applyAlignment="1">
      <alignment horizontal="left" vertical="center"/>
    </xf>
    <xf numFmtId="187" fontId="60" fillId="0" borderId="0" xfId="437" applyNumberFormat="1" applyFont="1" applyBorder="1" applyAlignment="1" applyProtection="1">
      <alignment vertical="center"/>
      <protection hidden="1"/>
    </xf>
    <xf numFmtId="0" fontId="53" fillId="31" borderId="23" xfId="0" applyFont="1" applyFill="1" applyBorder="1" applyAlignment="1" applyProtection="1">
      <alignment horizontal="center" vertical="center" wrapText="1"/>
      <protection hidden="1"/>
    </xf>
    <xf numFmtId="0" fontId="53" fillId="31" borderId="25" xfId="0" applyFont="1" applyFill="1" applyBorder="1" applyAlignment="1" applyProtection="1">
      <alignment horizontal="center" vertical="center" wrapText="1"/>
      <protection hidden="1"/>
    </xf>
    <xf numFmtId="0" fontId="17" fillId="0" borderId="0" xfId="0" applyFont="1" applyFill="1" applyAlignment="1" applyProtection="1">
      <alignment horizontal="justify" vertical="top" wrapText="1"/>
      <protection hidden="1"/>
    </xf>
    <xf numFmtId="0" fontId="92" fillId="0" borderId="0" xfId="0" applyFont="1" applyFill="1" applyAlignment="1" applyProtection="1">
      <alignment horizontal="justify" vertical="top" wrapText="1"/>
      <protection hidden="1"/>
    </xf>
    <xf numFmtId="0" fontId="0" fillId="0" borderId="0" xfId="0" applyFill="1" applyAlignment="1" applyProtection="1">
      <alignment horizontal="justify" vertical="top" wrapText="1"/>
      <protection hidden="1"/>
    </xf>
    <xf numFmtId="0" fontId="21" fillId="31" borderId="20" xfId="0" applyFont="1" applyFill="1" applyBorder="1" applyAlignment="1" applyProtection="1">
      <alignment horizontal="center" vertical="center" wrapText="1"/>
      <protection hidden="1"/>
    </xf>
    <xf numFmtId="0" fontId="21" fillId="31" borderId="17" xfId="0" applyFont="1" applyFill="1" applyBorder="1" applyAlignment="1" applyProtection="1">
      <alignment horizontal="center" vertical="center" wrapText="1"/>
      <protection hidden="1"/>
    </xf>
    <xf numFmtId="0" fontId="61" fillId="31" borderId="18" xfId="0" applyFont="1" applyFill="1" applyBorder="1" applyAlignment="1" applyProtection="1">
      <alignment horizontal="justify" vertical="center" wrapText="1"/>
      <protection locked="0"/>
    </xf>
    <xf numFmtId="0" fontId="61" fillId="31" borderId="19" xfId="0" applyFont="1" applyFill="1" applyBorder="1" applyAlignment="1" applyProtection="1">
      <alignment horizontal="justify" vertical="center" wrapText="1"/>
      <protection locked="0"/>
    </xf>
    <xf numFmtId="0" fontId="18" fillId="31" borderId="18" xfId="0" applyFont="1" applyFill="1" applyBorder="1" applyAlignment="1" applyProtection="1">
      <alignment horizontal="center" vertical="center" wrapText="1"/>
      <protection hidden="1"/>
    </xf>
    <xf numFmtId="0" fontId="18" fillId="31" borderId="19" xfId="0" applyFont="1" applyFill="1" applyBorder="1" applyAlignment="1" applyProtection="1">
      <alignment horizontal="center" vertical="center" wrapText="1"/>
      <protection hidden="1"/>
    </xf>
    <xf numFmtId="0" fontId="61" fillId="0" borderId="0" xfId="351" applyFont="1" applyAlignment="1" applyProtection="1">
      <alignment horizontal="center" vertical="center" wrapText="1"/>
      <protection hidden="1"/>
    </xf>
    <xf numFmtId="0" fontId="61" fillId="0" borderId="0" xfId="351" applyFont="1" applyAlignment="1" applyProtection="1">
      <alignment horizontal="center" vertical="center"/>
      <protection hidden="1"/>
    </xf>
    <xf numFmtId="0" fontId="61" fillId="31" borderId="23" xfId="351" applyFont="1" applyFill="1" applyBorder="1" applyAlignment="1" applyProtection="1">
      <alignment horizontal="center"/>
      <protection hidden="1"/>
    </xf>
    <xf numFmtId="0" fontId="61" fillId="31" borderId="18" xfId="351" applyFont="1" applyFill="1" applyBorder="1" applyAlignment="1" applyProtection="1">
      <alignment horizontal="center"/>
      <protection hidden="1"/>
    </xf>
    <xf numFmtId="0" fontId="53" fillId="31" borderId="24" xfId="351" applyFont="1" applyFill="1" applyBorder="1" applyAlignment="1" applyProtection="1">
      <alignment horizontal="center" wrapText="1"/>
      <protection hidden="1"/>
    </xf>
    <xf numFmtId="0" fontId="53" fillId="31" borderId="25" xfId="351" applyFont="1" applyFill="1" applyBorder="1" applyAlignment="1" applyProtection="1">
      <alignment horizontal="center" wrapText="1"/>
      <protection hidden="1"/>
    </xf>
    <xf numFmtId="0" fontId="18" fillId="31" borderId="0" xfId="351" applyFont="1" applyFill="1" applyBorder="1" applyAlignment="1" applyProtection="1">
      <alignment horizontal="center"/>
      <protection hidden="1"/>
    </xf>
    <xf numFmtId="0" fontId="18" fillId="31" borderId="19" xfId="351" applyFont="1" applyFill="1" applyBorder="1" applyAlignment="1" applyProtection="1">
      <alignment horizontal="center"/>
      <protection hidden="1"/>
    </xf>
    <xf numFmtId="0" fontId="48" fillId="31" borderId="0" xfId="351" applyFont="1" applyFill="1" applyBorder="1" applyAlignment="1" applyProtection="1">
      <alignment horizontal="center" vertical="center" wrapText="1"/>
      <protection hidden="1"/>
    </xf>
    <xf numFmtId="0" fontId="48" fillId="31" borderId="19" xfId="351" applyFont="1" applyFill="1" applyBorder="1" applyAlignment="1" applyProtection="1">
      <alignment horizontal="center" vertical="center" wrapText="1"/>
      <protection hidden="1"/>
    </xf>
    <xf numFmtId="0" fontId="21" fillId="31" borderId="20" xfId="351" applyFont="1" applyFill="1" applyBorder="1" applyAlignment="1" applyProtection="1">
      <alignment horizontal="center" vertical="center" wrapText="1"/>
      <protection hidden="1"/>
    </xf>
    <xf numFmtId="0" fontId="21" fillId="31" borderId="21" xfId="351" applyFont="1" applyFill="1" applyBorder="1" applyAlignment="1" applyProtection="1">
      <alignment horizontal="center" vertical="center" wrapText="1"/>
      <protection hidden="1"/>
    </xf>
    <xf numFmtId="0" fontId="21" fillId="31" borderId="17" xfId="351" applyFont="1" applyFill="1" applyBorder="1" applyAlignment="1" applyProtection="1">
      <alignment horizontal="center" vertical="center" wrapText="1"/>
      <protection hidden="1"/>
    </xf>
    <xf numFmtId="0" fontId="48" fillId="32" borderId="20" xfId="351" applyFont="1" applyFill="1" applyBorder="1" applyAlignment="1" applyProtection="1">
      <alignment horizontal="center" wrapText="1"/>
      <protection locked="0"/>
    </xf>
    <xf numFmtId="0" fontId="48" fillId="32" borderId="21" xfId="351" applyFont="1" applyFill="1" applyBorder="1" applyAlignment="1" applyProtection="1">
      <alignment horizontal="center" wrapText="1"/>
      <protection locked="0"/>
    </xf>
    <xf numFmtId="0" fontId="48" fillId="32" borderId="17" xfId="351" applyFont="1" applyFill="1" applyBorder="1" applyAlignment="1" applyProtection="1">
      <alignment horizontal="center" wrapText="1"/>
      <protection locked="0"/>
    </xf>
    <xf numFmtId="0" fontId="4" fillId="35" borderId="69" xfId="350" applyFont="1" applyFill="1" applyBorder="1" applyAlignment="1" applyProtection="1">
      <alignment horizontal="center" vertical="center"/>
      <protection locked="0"/>
    </xf>
    <xf numFmtId="0" fontId="4" fillId="35" borderId="32" xfId="350" applyFont="1" applyFill="1" applyBorder="1" applyAlignment="1" applyProtection="1">
      <alignment horizontal="center" vertical="center"/>
      <protection locked="0"/>
    </xf>
    <xf numFmtId="0" fontId="4" fillId="35" borderId="27" xfId="350" applyFont="1" applyFill="1" applyBorder="1" applyAlignment="1" applyProtection="1">
      <alignment horizontal="center" vertical="center"/>
      <protection locked="0"/>
    </xf>
    <xf numFmtId="0" fontId="78" fillId="0" borderId="34" xfId="1" applyNumberFormat="1" applyFont="1" applyFill="1" applyBorder="1" applyAlignment="1" applyProtection="1">
      <alignment horizontal="center" vertical="center" wrapText="1"/>
      <protection hidden="1"/>
    </xf>
    <xf numFmtId="0" fontId="78" fillId="0" borderId="36" xfId="1" applyNumberFormat="1" applyFont="1" applyFill="1" applyBorder="1" applyAlignment="1" applyProtection="1">
      <alignment horizontal="center" vertical="center" wrapText="1"/>
      <protection hidden="1"/>
    </xf>
    <xf numFmtId="0" fontId="78" fillId="0" borderId="37" xfId="1" applyNumberFormat="1" applyFont="1" applyFill="1" applyBorder="1" applyAlignment="1" applyProtection="1">
      <alignment horizontal="center" vertical="center" wrapText="1"/>
      <protection hidden="1"/>
    </xf>
    <xf numFmtId="0" fontId="78" fillId="0" borderId="20" xfId="1" applyNumberFormat="1" applyFont="1" applyFill="1" applyBorder="1" applyAlignment="1" applyProtection="1">
      <alignment horizontal="center" vertical="center" wrapText="1"/>
      <protection hidden="1"/>
    </xf>
    <xf numFmtId="0" fontId="78" fillId="0" borderId="21" xfId="1" applyNumberFormat="1" applyFont="1" applyFill="1" applyBorder="1" applyAlignment="1" applyProtection="1">
      <alignment horizontal="center" vertical="center" wrapText="1"/>
      <protection hidden="1"/>
    </xf>
    <xf numFmtId="0" fontId="78" fillId="0" borderId="17" xfId="1" applyNumberFormat="1" applyFont="1" applyFill="1" applyBorder="1" applyAlignment="1" applyProtection="1">
      <alignment horizontal="center" vertical="center" wrapText="1"/>
      <protection hidden="1"/>
    </xf>
    <xf numFmtId="0" fontId="18" fillId="34" borderId="2" xfId="0" applyFont="1" applyFill="1" applyBorder="1" applyAlignment="1" applyProtection="1">
      <alignment horizontal="center" vertical="center"/>
      <protection hidden="1"/>
    </xf>
    <xf numFmtId="0" fontId="18" fillId="34" borderId="35" xfId="0" applyFont="1" applyFill="1" applyBorder="1" applyAlignment="1" applyProtection="1">
      <alignment horizontal="center" vertical="center"/>
      <protection hidden="1"/>
    </xf>
    <xf numFmtId="0" fontId="78" fillId="0" borderId="33" xfId="1" applyNumberFormat="1" applyFont="1" applyFill="1" applyBorder="1" applyAlignment="1" applyProtection="1">
      <alignment horizontal="center" vertical="center" wrapText="1"/>
      <protection hidden="1"/>
    </xf>
    <xf numFmtId="0" fontId="78" fillId="0" borderId="27" xfId="1" applyNumberFormat="1" applyFont="1" applyFill="1" applyBorder="1" applyAlignment="1" applyProtection="1">
      <alignment horizontal="center" vertical="center" wrapText="1"/>
      <protection hidden="1"/>
    </xf>
    <xf numFmtId="0" fontId="62" fillId="33" borderId="33" xfId="0" applyFont="1" applyFill="1" applyBorder="1" applyAlignment="1" applyProtection="1">
      <alignment horizontal="center" vertical="center" textRotation="255" wrapText="1"/>
      <protection hidden="1"/>
    </xf>
    <xf numFmtId="0" fontId="62" fillId="33" borderId="32" xfId="0" applyFont="1" applyFill="1" applyBorder="1" applyAlignment="1" applyProtection="1">
      <alignment horizontal="center" vertical="center" textRotation="255" wrapText="1"/>
      <protection hidden="1"/>
    </xf>
    <xf numFmtId="0" fontId="62" fillId="33" borderId="27" xfId="0" applyFont="1" applyFill="1" applyBorder="1" applyAlignment="1" applyProtection="1">
      <alignment horizontal="center" vertical="center" textRotation="255" wrapText="1"/>
      <protection hidden="1"/>
    </xf>
    <xf numFmtId="0" fontId="61" fillId="31" borderId="33" xfId="2" applyNumberFormat="1" applyFont="1" applyFill="1" applyBorder="1" applyAlignment="1" applyProtection="1">
      <alignment horizontal="center" vertical="center" wrapText="1"/>
      <protection hidden="1"/>
    </xf>
    <xf numFmtId="0" fontId="61" fillId="31" borderId="32" xfId="2" applyNumberFormat="1" applyFont="1" applyFill="1" applyBorder="1" applyAlignment="1" applyProtection="1">
      <alignment horizontal="center" vertical="center" wrapText="1"/>
      <protection hidden="1"/>
    </xf>
    <xf numFmtId="0" fontId="61" fillId="31" borderId="27" xfId="2" applyNumberFormat="1" applyFont="1" applyFill="1" applyBorder="1" applyAlignment="1" applyProtection="1">
      <alignment horizontal="center" vertical="center" wrapText="1"/>
      <protection hidden="1"/>
    </xf>
    <xf numFmtId="4" fontId="48" fillId="31" borderId="33" xfId="2" applyNumberFormat="1" applyFont="1" applyFill="1" applyBorder="1" applyAlignment="1" applyProtection="1">
      <alignment horizontal="center" vertical="center" wrapText="1"/>
      <protection hidden="1"/>
    </xf>
    <xf numFmtId="4" fontId="48" fillId="31" borderId="32" xfId="2" applyNumberFormat="1" applyFont="1" applyFill="1" applyBorder="1" applyAlignment="1" applyProtection="1">
      <alignment horizontal="center" vertical="center" wrapText="1"/>
      <protection hidden="1"/>
    </xf>
    <xf numFmtId="4" fontId="48" fillId="31" borderId="27" xfId="2" applyNumberFormat="1" applyFont="1" applyFill="1" applyBorder="1" applyAlignment="1" applyProtection="1">
      <alignment horizontal="center" vertical="center" wrapText="1"/>
      <protection hidden="1"/>
    </xf>
    <xf numFmtId="0" fontId="61" fillId="39" borderId="33" xfId="2" applyNumberFormat="1" applyFont="1" applyFill="1" applyBorder="1" applyAlignment="1" applyProtection="1">
      <alignment horizontal="center" vertical="center" wrapText="1"/>
      <protection hidden="1"/>
    </xf>
    <xf numFmtId="0" fontId="61" fillId="39" borderId="32" xfId="2" applyNumberFormat="1" applyFont="1" applyFill="1" applyBorder="1" applyAlignment="1" applyProtection="1">
      <alignment horizontal="center" vertical="center" wrapText="1"/>
      <protection hidden="1"/>
    </xf>
    <xf numFmtId="0" fontId="61" fillId="39" borderId="27" xfId="2" applyNumberFormat="1" applyFont="1" applyFill="1" applyBorder="1" applyAlignment="1" applyProtection="1">
      <alignment horizontal="center" vertical="center" wrapText="1"/>
      <protection hidden="1"/>
    </xf>
    <xf numFmtId="9" fontId="61" fillId="31" borderId="33" xfId="2" applyNumberFormat="1" applyFont="1" applyFill="1" applyBorder="1" applyAlignment="1" applyProtection="1">
      <alignment horizontal="center" vertical="center" wrapText="1"/>
      <protection hidden="1"/>
    </xf>
    <xf numFmtId="9" fontId="61" fillId="31" borderId="32" xfId="2" applyNumberFormat="1" applyFont="1" applyFill="1" applyBorder="1" applyAlignment="1" applyProtection="1">
      <alignment horizontal="center" vertical="center" wrapText="1"/>
      <protection hidden="1"/>
    </xf>
    <xf numFmtId="9" fontId="61" fillId="31" borderId="27" xfId="2" applyNumberFormat="1" applyFont="1" applyFill="1" applyBorder="1" applyAlignment="1" applyProtection="1">
      <alignment horizontal="center" vertical="center" wrapText="1"/>
      <protection hidden="1"/>
    </xf>
    <xf numFmtId="0" fontId="48" fillId="39" borderId="33" xfId="2" applyFont="1" applyFill="1" applyBorder="1" applyAlignment="1" applyProtection="1">
      <alignment horizontal="center" vertical="center" wrapText="1"/>
      <protection hidden="1"/>
    </xf>
    <xf numFmtId="0" fontId="48" fillId="39" borderId="32" xfId="2" applyFont="1" applyFill="1" applyBorder="1" applyAlignment="1" applyProtection="1">
      <alignment horizontal="center" vertical="center" wrapText="1"/>
      <protection hidden="1"/>
    </xf>
    <xf numFmtId="0" fontId="48" fillId="39" borderId="27" xfId="2" applyFont="1" applyFill="1" applyBorder="1" applyAlignment="1" applyProtection="1">
      <alignment horizontal="center" vertical="center" wrapText="1"/>
      <protection hidden="1"/>
    </xf>
    <xf numFmtId="0" fontId="61" fillId="28" borderId="33" xfId="2" applyFont="1" applyFill="1" applyBorder="1" applyAlignment="1" applyProtection="1">
      <alignment horizontal="center" vertical="center" wrapText="1"/>
      <protection hidden="1"/>
    </xf>
    <xf numFmtId="0" fontId="61" fillId="28" borderId="32" xfId="2" applyFont="1" applyFill="1" applyBorder="1" applyAlignment="1" applyProtection="1">
      <alignment horizontal="center" vertical="center" wrapText="1"/>
      <protection hidden="1"/>
    </xf>
    <xf numFmtId="0" fontId="61" fillId="28" borderId="27" xfId="2" applyFont="1" applyFill="1" applyBorder="1" applyAlignment="1" applyProtection="1">
      <alignment horizontal="center" vertical="center" wrapText="1"/>
      <protection hidden="1"/>
    </xf>
    <xf numFmtId="0" fontId="21" fillId="28" borderId="33" xfId="3" applyNumberFormat="1" applyFont="1" applyFill="1" applyBorder="1" applyAlignment="1" applyProtection="1">
      <alignment horizontal="center" vertical="center" wrapText="1"/>
      <protection hidden="1"/>
    </xf>
    <xf numFmtId="0" fontId="21" fillId="28" borderId="32" xfId="3" applyNumberFormat="1" applyFont="1" applyFill="1" applyBorder="1" applyAlignment="1" applyProtection="1">
      <alignment horizontal="center" vertical="center" wrapText="1"/>
      <protection hidden="1"/>
    </xf>
    <xf numFmtId="0" fontId="21" fillId="28" borderId="27" xfId="3" applyNumberFormat="1" applyFont="1" applyFill="1" applyBorder="1" applyAlignment="1" applyProtection="1">
      <alignment horizontal="center" vertical="center" wrapText="1"/>
      <protection hidden="1"/>
    </xf>
    <xf numFmtId="4" fontId="18" fillId="36" borderId="33" xfId="2" applyNumberFormat="1" applyFont="1" applyFill="1" applyBorder="1" applyAlignment="1" applyProtection="1">
      <alignment horizontal="center" vertical="center" wrapText="1"/>
      <protection hidden="1"/>
    </xf>
    <xf numFmtId="4" fontId="18" fillId="36" borderId="32" xfId="2" applyNumberFormat="1" applyFont="1" applyFill="1" applyBorder="1" applyAlignment="1" applyProtection="1">
      <alignment horizontal="center" vertical="center" wrapText="1"/>
      <protection hidden="1"/>
    </xf>
    <xf numFmtId="4" fontId="18" fillId="36" borderId="27" xfId="2" applyNumberFormat="1" applyFont="1" applyFill="1" applyBorder="1" applyAlignment="1" applyProtection="1">
      <alignment horizontal="center" vertical="center" wrapText="1"/>
      <protection hidden="1"/>
    </xf>
    <xf numFmtId="0" fontId="61" fillId="0" borderId="33" xfId="2" applyNumberFormat="1" applyFont="1" applyFill="1" applyBorder="1" applyAlignment="1" applyProtection="1">
      <alignment horizontal="center" vertical="center" wrapText="1"/>
      <protection hidden="1"/>
    </xf>
    <xf numFmtId="0" fontId="61" fillId="0" borderId="32" xfId="2" applyNumberFormat="1" applyFont="1" applyFill="1" applyBorder="1" applyAlignment="1" applyProtection="1">
      <alignment horizontal="center" vertical="center" wrapText="1"/>
      <protection hidden="1"/>
    </xf>
    <xf numFmtId="0" fontId="61" fillId="0" borderId="27" xfId="2" applyNumberFormat="1" applyFont="1" applyFill="1" applyBorder="1" applyAlignment="1" applyProtection="1">
      <alignment horizontal="center" vertical="center" wrapText="1"/>
      <protection hidden="1"/>
    </xf>
    <xf numFmtId="4" fontId="48" fillId="0" borderId="33" xfId="2" applyNumberFormat="1" applyFont="1" applyFill="1" applyBorder="1" applyAlignment="1" applyProtection="1">
      <alignment horizontal="center" vertical="center" wrapText="1"/>
      <protection hidden="1"/>
    </xf>
    <xf numFmtId="4" fontId="48" fillId="0" borderId="32" xfId="2" applyNumberFormat="1" applyFont="1" applyFill="1" applyBorder="1" applyAlignment="1" applyProtection="1">
      <alignment horizontal="center" vertical="center" wrapText="1"/>
      <protection hidden="1"/>
    </xf>
    <xf numFmtId="4" fontId="48" fillId="0" borderId="27" xfId="2" applyNumberFormat="1" applyFont="1" applyFill="1" applyBorder="1" applyAlignment="1" applyProtection="1">
      <alignment horizontal="center" vertical="center" wrapText="1"/>
      <protection hidden="1"/>
    </xf>
    <xf numFmtId="9" fontId="61" fillId="0" borderId="33" xfId="2" applyNumberFormat="1" applyFont="1" applyFill="1" applyBorder="1" applyAlignment="1" applyProtection="1">
      <alignment horizontal="center" vertical="center" wrapText="1"/>
      <protection hidden="1"/>
    </xf>
    <xf numFmtId="9" fontId="61" fillId="0" borderId="32" xfId="2" applyNumberFormat="1" applyFont="1" applyFill="1" applyBorder="1" applyAlignment="1" applyProtection="1">
      <alignment horizontal="center" vertical="center" wrapText="1"/>
      <protection hidden="1"/>
    </xf>
    <xf numFmtId="9" fontId="61" fillId="0" borderId="27" xfId="2" applyNumberFormat="1" applyFont="1" applyFill="1" applyBorder="1" applyAlignment="1" applyProtection="1">
      <alignment horizontal="center" vertical="center" wrapText="1"/>
      <protection hidden="1"/>
    </xf>
    <xf numFmtId="0" fontId="61" fillId="0" borderId="33" xfId="2" applyFont="1" applyFill="1" applyBorder="1" applyAlignment="1" applyProtection="1">
      <alignment horizontal="center" vertical="center" wrapText="1"/>
      <protection hidden="1"/>
    </xf>
    <xf numFmtId="0" fontId="61" fillId="0" borderId="32" xfId="2" applyFont="1" applyFill="1" applyBorder="1" applyAlignment="1" applyProtection="1">
      <alignment horizontal="center" vertical="center" wrapText="1"/>
      <protection hidden="1"/>
    </xf>
    <xf numFmtId="0" fontId="61" fillId="0" borderId="27" xfId="2" applyFont="1" applyFill="1" applyBorder="1" applyAlignment="1" applyProtection="1">
      <alignment horizontal="center" vertical="center" wrapText="1"/>
      <protection hidden="1"/>
    </xf>
    <xf numFmtId="0" fontId="21" fillId="0" borderId="33" xfId="3" applyNumberFormat="1" applyFont="1" applyFill="1" applyBorder="1" applyAlignment="1" applyProtection="1">
      <alignment horizontal="center" vertical="center" wrapText="1"/>
      <protection hidden="1"/>
    </xf>
    <xf numFmtId="0" fontId="21" fillId="0" borderId="32" xfId="3" applyNumberFormat="1" applyFont="1" applyFill="1" applyBorder="1" applyAlignment="1" applyProtection="1">
      <alignment horizontal="center" vertical="center" wrapText="1"/>
      <protection hidden="1"/>
    </xf>
    <xf numFmtId="0" fontId="21" fillId="0" borderId="27" xfId="3" applyNumberFormat="1" applyFont="1" applyFill="1" applyBorder="1" applyAlignment="1" applyProtection="1">
      <alignment horizontal="center" vertical="center" wrapText="1"/>
      <protection hidden="1"/>
    </xf>
    <xf numFmtId="166" fontId="87" fillId="0" borderId="33" xfId="3" applyFont="1" applyFill="1" applyBorder="1" applyAlignment="1" applyProtection="1">
      <alignment horizontal="center" vertical="center" wrapText="1"/>
      <protection hidden="1"/>
    </xf>
    <xf numFmtId="166" fontId="87" fillId="0" borderId="32" xfId="3" applyFont="1" applyFill="1" applyBorder="1" applyAlignment="1" applyProtection="1">
      <alignment horizontal="center" vertical="center" wrapText="1"/>
      <protection hidden="1"/>
    </xf>
    <xf numFmtId="166" fontId="87" fillId="0" borderId="27" xfId="3" applyFont="1" applyFill="1" applyBorder="1" applyAlignment="1" applyProtection="1">
      <alignment horizontal="center" vertical="center" wrapText="1"/>
      <protection hidden="1"/>
    </xf>
    <xf numFmtId="0" fontId="77" fillId="33" borderId="2" xfId="0" applyFont="1" applyFill="1" applyBorder="1" applyAlignment="1" applyProtection="1">
      <alignment horizontal="center" vertical="center" wrapText="1"/>
      <protection hidden="1"/>
    </xf>
    <xf numFmtId="0" fontId="77" fillId="33" borderId="44" xfId="0" applyFont="1" applyFill="1" applyBorder="1" applyAlignment="1" applyProtection="1">
      <alignment horizontal="center" vertical="center" wrapText="1"/>
      <protection hidden="1"/>
    </xf>
    <xf numFmtId="0" fontId="77" fillId="33" borderId="35" xfId="0" applyFont="1" applyFill="1" applyBorder="1" applyAlignment="1" applyProtection="1">
      <alignment horizontal="center" vertical="center" wrapText="1"/>
      <protection hidden="1"/>
    </xf>
    <xf numFmtId="0" fontId="77" fillId="37" borderId="2" xfId="0" applyNumberFormat="1" applyFont="1" applyFill="1" applyBorder="1" applyAlignment="1" applyProtection="1">
      <alignment horizontal="center" vertical="center" wrapText="1"/>
      <protection hidden="1"/>
    </xf>
    <xf numFmtId="0" fontId="77" fillId="37" borderId="44" xfId="0" applyNumberFormat="1" applyFont="1" applyFill="1" applyBorder="1" applyAlignment="1" applyProtection="1">
      <alignment horizontal="center" vertical="center" wrapText="1"/>
      <protection hidden="1"/>
    </xf>
    <xf numFmtId="0" fontId="77" fillId="37" borderId="35" xfId="0" applyNumberFormat="1" applyFont="1" applyFill="1" applyBorder="1" applyAlignment="1" applyProtection="1">
      <alignment horizontal="center" vertical="center" wrapText="1"/>
      <protection hidden="1"/>
    </xf>
    <xf numFmtId="0" fontId="77" fillId="32" borderId="2" xfId="0" applyNumberFormat="1" applyFont="1" applyFill="1" applyBorder="1" applyAlignment="1" applyProtection="1">
      <alignment horizontal="center" vertical="center" wrapText="1"/>
      <protection hidden="1"/>
    </xf>
    <xf numFmtId="0" fontId="77" fillId="32" borderId="44" xfId="0" applyNumberFormat="1" applyFont="1" applyFill="1" applyBorder="1" applyAlignment="1" applyProtection="1">
      <alignment horizontal="center" vertical="center" wrapText="1"/>
      <protection hidden="1"/>
    </xf>
    <xf numFmtId="0" fontId="77" fillId="32" borderId="35" xfId="0" applyNumberFormat="1" applyFont="1" applyFill="1" applyBorder="1" applyAlignment="1" applyProtection="1">
      <alignment horizontal="center" vertical="center" wrapText="1"/>
      <protection hidden="1"/>
    </xf>
    <xf numFmtId="0" fontId="68" fillId="33" borderId="33" xfId="0" applyFont="1" applyFill="1" applyBorder="1" applyAlignment="1" applyProtection="1">
      <alignment horizontal="center" vertical="center" textRotation="255" wrapText="1"/>
      <protection hidden="1"/>
    </xf>
    <xf numFmtId="0" fontId="68" fillId="33" borderId="27" xfId="0" applyFont="1" applyFill="1" applyBorder="1" applyAlignment="1" applyProtection="1">
      <alignment horizontal="center" vertical="center" textRotation="255" wrapText="1"/>
      <protection hidden="1"/>
    </xf>
    <xf numFmtId="0" fontId="48" fillId="33" borderId="33" xfId="2" applyNumberFormat="1" applyFont="1" applyFill="1" applyBorder="1" applyAlignment="1" applyProtection="1">
      <alignment horizontal="center" vertical="center" wrapText="1"/>
      <protection hidden="1"/>
    </xf>
    <xf numFmtId="0" fontId="48" fillId="33" borderId="27" xfId="2" applyNumberFormat="1" applyFont="1" applyFill="1" applyBorder="1" applyAlignment="1" applyProtection="1">
      <alignment horizontal="center" vertical="center" wrapText="1"/>
      <protection hidden="1"/>
    </xf>
    <xf numFmtId="0" fontId="48" fillId="33" borderId="2" xfId="2" applyNumberFormat="1" applyFont="1" applyFill="1" applyBorder="1" applyAlignment="1" applyProtection="1">
      <alignment horizontal="center" vertical="center" wrapText="1"/>
      <protection hidden="1"/>
    </xf>
    <xf numFmtId="0" fontId="48" fillId="33" borderId="44" xfId="2" applyNumberFormat="1" applyFont="1" applyFill="1" applyBorder="1" applyAlignment="1" applyProtection="1">
      <alignment horizontal="center" vertical="center" wrapText="1"/>
      <protection hidden="1"/>
    </xf>
    <xf numFmtId="0" fontId="48" fillId="33" borderId="35" xfId="2" applyNumberFormat="1" applyFont="1" applyFill="1" applyBorder="1" applyAlignment="1" applyProtection="1">
      <alignment horizontal="center" vertical="center" wrapText="1"/>
      <protection hidden="1"/>
    </xf>
    <xf numFmtId="9" fontId="48" fillId="33" borderId="2" xfId="2" applyNumberFormat="1" applyFont="1" applyFill="1" applyBorder="1" applyAlignment="1" applyProtection="1">
      <alignment horizontal="center" vertical="center" wrapText="1"/>
      <protection hidden="1"/>
    </xf>
    <xf numFmtId="9" fontId="48" fillId="33" borderId="44" xfId="2" applyNumberFormat="1" applyFont="1" applyFill="1" applyBorder="1" applyAlignment="1" applyProtection="1">
      <alignment horizontal="center" vertical="center" wrapText="1"/>
      <protection hidden="1"/>
    </xf>
    <xf numFmtId="9" fontId="48" fillId="33" borderId="35" xfId="2" applyNumberFormat="1" applyFont="1" applyFill="1" applyBorder="1" applyAlignment="1" applyProtection="1">
      <alignment horizontal="center" vertical="center" wrapText="1"/>
      <protection hidden="1"/>
    </xf>
    <xf numFmtId="0" fontId="61" fillId="0" borderId="33" xfId="2" applyNumberFormat="1" applyFont="1" applyFill="1" applyBorder="1" applyAlignment="1" applyProtection="1">
      <alignment horizontal="center" vertical="center" wrapText="1"/>
      <protection locked="0"/>
    </xf>
    <xf numFmtId="0" fontId="61" fillId="0" borderId="32" xfId="2" applyNumberFormat="1" applyFont="1" applyFill="1" applyBorder="1" applyAlignment="1" applyProtection="1">
      <alignment horizontal="center" vertical="center" wrapText="1"/>
      <protection locked="0"/>
    </xf>
    <xf numFmtId="0" fontId="61" fillId="0" borderId="27" xfId="2" applyNumberFormat="1" applyFont="1" applyFill="1" applyBorder="1" applyAlignment="1" applyProtection="1">
      <alignment horizontal="center" vertical="center" wrapText="1"/>
      <protection locked="0"/>
    </xf>
    <xf numFmtId="4" fontId="48" fillId="0" borderId="33" xfId="2" applyNumberFormat="1" applyFont="1" applyFill="1" applyBorder="1" applyAlignment="1" applyProtection="1">
      <alignment horizontal="center" vertical="center" wrapText="1"/>
      <protection locked="0"/>
    </xf>
    <xf numFmtId="4" fontId="48" fillId="0" borderId="32" xfId="2" applyNumberFormat="1" applyFont="1" applyFill="1" applyBorder="1" applyAlignment="1" applyProtection="1">
      <alignment horizontal="center" vertical="center" wrapText="1"/>
      <protection locked="0"/>
    </xf>
    <xf numFmtId="4" fontId="48" fillId="0" borderId="27" xfId="2" applyNumberFormat="1" applyFont="1" applyFill="1" applyBorder="1" applyAlignment="1" applyProtection="1">
      <alignment horizontal="center" vertical="center" wrapText="1"/>
      <protection locked="0"/>
    </xf>
    <xf numFmtId="0" fontId="61" fillId="39" borderId="33" xfId="2" applyNumberFormat="1" applyFont="1" applyFill="1" applyBorder="1" applyAlignment="1" applyProtection="1">
      <alignment horizontal="center" vertical="center" wrapText="1"/>
      <protection locked="0"/>
    </xf>
    <xf numFmtId="0" fontId="61" fillId="39" borderId="32" xfId="2" applyNumberFormat="1" applyFont="1" applyFill="1" applyBorder="1" applyAlignment="1" applyProtection="1">
      <alignment horizontal="center" vertical="center" wrapText="1"/>
      <protection locked="0"/>
    </xf>
    <xf numFmtId="0" fontId="61" fillId="39" borderId="27" xfId="2" applyNumberFormat="1" applyFont="1" applyFill="1" applyBorder="1" applyAlignment="1" applyProtection="1">
      <alignment horizontal="center" vertical="center" wrapText="1"/>
      <protection locked="0"/>
    </xf>
    <xf numFmtId="9" fontId="61" fillId="0" borderId="33" xfId="2" applyNumberFormat="1" applyFont="1" applyFill="1" applyBorder="1" applyAlignment="1" applyProtection="1">
      <alignment horizontal="center" vertical="center" wrapText="1"/>
      <protection locked="0"/>
    </xf>
    <xf numFmtId="9" fontId="61" fillId="0" borderId="32" xfId="2" applyNumberFormat="1" applyFont="1" applyFill="1" applyBorder="1" applyAlignment="1" applyProtection="1">
      <alignment horizontal="center" vertical="center" wrapText="1"/>
      <protection locked="0"/>
    </xf>
    <xf numFmtId="9" fontId="61" fillId="0" borderId="27" xfId="2" applyNumberFormat="1" applyFont="1" applyFill="1" applyBorder="1" applyAlignment="1" applyProtection="1">
      <alignment horizontal="center" vertical="center" wrapText="1"/>
      <protection locked="0"/>
    </xf>
    <xf numFmtId="0" fontId="48" fillId="39" borderId="33" xfId="2" applyFont="1" applyFill="1" applyBorder="1" applyAlignment="1" applyProtection="1">
      <alignment horizontal="center" vertical="center" wrapText="1"/>
      <protection locked="0"/>
    </xf>
    <xf numFmtId="0" fontId="48" fillId="39" borderId="32" xfId="2" applyFont="1" applyFill="1" applyBorder="1" applyAlignment="1" applyProtection="1">
      <alignment horizontal="center" vertical="center" wrapText="1"/>
      <protection locked="0"/>
    </xf>
    <xf numFmtId="0" fontId="48" fillId="39" borderId="27" xfId="2" applyFont="1" applyFill="1" applyBorder="1" applyAlignment="1" applyProtection="1">
      <alignment horizontal="center" vertical="center" wrapText="1"/>
      <protection locked="0"/>
    </xf>
    <xf numFmtId="0" fontId="61" fillId="0" borderId="33" xfId="2" applyFont="1" applyFill="1" applyBorder="1" applyAlignment="1" applyProtection="1">
      <alignment horizontal="center" vertical="center" wrapText="1"/>
      <protection locked="0"/>
    </xf>
    <xf numFmtId="0" fontId="61" fillId="0" borderId="32" xfId="2" applyFont="1" applyFill="1" applyBorder="1" applyAlignment="1" applyProtection="1">
      <alignment horizontal="center" vertical="center" wrapText="1"/>
      <protection locked="0"/>
    </xf>
    <xf numFmtId="0" fontId="61" fillId="0" borderId="27" xfId="2" applyFont="1" applyFill="1" applyBorder="1" applyAlignment="1" applyProtection="1">
      <alignment horizontal="center" vertical="center" wrapText="1"/>
      <protection locked="0"/>
    </xf>
    <xf numFmtId="0" fontId="21" fillId="0" borderId="33" xfId="3" applyNumberFormat="1" applyFont="1" applyFill="1" applyBorder="1" applyAlignment="1" applyProtection="1">
      <alignment horizontal="center" vertical="center" wrapText="1"/>
      <protection locked="0"/>
    </xf>
    <xf numFmtId="0" fontId="21" fillId="0" borderId="32" xfId="3" applyNumberFormat="1" applyFont="1" applyFill="1" applyBorder="1" applyAlignment="1" applyProtection="1">
      <alignment horizontal="center" vertical="center" wrapText="1"/>
      <protection locked="0"/>
    </xf>
    <xf numFmtId="0" fontId="21" fillId="0" borderId="27" xfId="3" applyNumberFormat="1" applyFont="1" applyFill="1" applyBorder="1" applyAlignment="1" applyProtection="1">
      <alignment horizontal="center" vertical="center" wrapText="1"/>
      <protection locked="0"/>
    </xf>
    <xf numFmtId="0" fontId="61" fillId="31" borderId="33" xfId="2" applyNumberFormat="1" applyFont="1" applyFill="1" applyBorder="1" applyAlignment="1" applyProtection="1">
      <alignment horizontal="center" vertical="center" wrapText="1"/>
      <protection locked="0"/>
    </xf>
    <xf numFmtId="0" fontId="61" fillId="31" borderId="32" xfId="2" applyNumberFormat="1" applyFont="1" applyFill="1" applyBorder="1" applyAlignment="1" applyProtection="1">
      <alignment horizontal="center" vertical="center" wrapText="1"/>
      <protection locked="0"/>
    </xf>
    <xf numFmtId="0" fontId="61" fillId="31" borderId="27" xfId="2" applyNumberFormat="1" applyFont="1" applyFill="1" applyBorder="1" applyAlignment="1" applyProtection="1">
      <alignment horizontal="center" vertical="center" wrapText="1"/>
      <protection locked="0"/>
    </xf>
    <xf numFmtId="4" fontId="48" fillId="31" borderId="33" xfId="2" applyNumberFormat="1" applyFont="1" applyFill="1" applyBorder="1" applyAlignment="1" applyProtection="1">
      <alignment horizontal="center" vertical="center" wrapText="1"/>
      <protection locked="0"/>
    </xf>
    <xf numFmtId="4" fontId="48" fillId="31" borderId="32" xfId="2" applyNumberFormat="1" applyFont="1" applyFill="1" applyBorder="1" applyAlignment="1" applyProtection="1">
      <alignment horizontal="center" vertical="center" wrapText="1"/>
      <protection locked="0"/>
    </xf>
    <xf numFmtId="4" fontId="48" fillId="31" borderId="27" xfId="2" applyNumberFormat="1" applyFont="1" applyFill="1" applyBorder="1" applyAlignment="1" applyProtection="1">
      <alignment horizontal="center" vertical="center" wrapText="1"/>
      <protection locked="0"/>
    </xf>
    <xf numFmtId="9" fontId="61" fillId="31" borderId="33" xfId="2" applyNumberFormat="1" applyFont="1" applyFill="1" applyBorder="1" applyAlignment="1" applyProtection="1">
      <alignment horizontal="center" vertical="center" wrapText="1"/>
      <protection locked="0"/>
    </xf>
    <xf numFmtId="9" fontId="61" fillId="31" borderId="32" xfId="2" applyNumberFormat="1" applyFont="1" applyFill="1" applyBorder="1" applyAlignment="1" applyProtection="1">
      <alignment horizontal="center" vertical="center" wrapText="1"/>
      <protection locked="0"/>
    </xf>
    <xf numFmtId="9" fontId="61" fillId="31" borderId="27" xfId="2" applyNumberFormat="1" applyFont="1" applyFill="1" applyBorder="1" applyAlignment="1" applyProtection="1">
      <alignment horizontal="center" vertical="center" wrapText="1"/>
      <protection locked="0"/>
    </xf>
    <xf numFmtId="0" fontId="61" fillId="28" borderId="33" xfId="2" applyFont="1" applyFill="1" applyBorder="1" applyAlignment="1" applyProtection="1">
      <alignment horizontal="center" vertical="center" wrapText="1"/>
      <protection locked="0"/>
    </xf>
    <xf numFmtId="0" fontId="61" fillId="28" borderId="32" xfId="2" applyFont="1" applyFill="1" applyBorder="1" applyAlignment="1" applyProtection="1">
      <alignment horizontal="center" vertical="center" wrapText="1"/>
      <protection locked="0"/>
    </xf>
    <xf numFmtId="0" fontId="61" fillId="28" borderId="27" xfId="2" applyFont="1" applyFill="1" applyBorder="1" applyAlignment="1" applyProtection="1">
      <alignment horizontal="center" vertical="center" wrapText="1"/>
      <protection locked="0"/>
    </xf>
    <xf numFmtId="0" fontId="21" fillId="28" borderId="33" xfId="3" applyNumberFormat="1" applyFont="1" applyFill="1" applyBorder="1" applyAlignment="1" applyProtection="1">
      <alignment horizontal="center" vertical="center" wrapText="1"/>
      <protection locked="0"/>
    </xf>
    <xf numFmtId="0" fontId="21" fillId="28" borderId="32" xfId="3" applyNumberFormat="1" applyFont="1" applyFill="1" applyBorder="1" applyAlignment="1" applyProtection="1">
      <alignment horizontal="center" vertical="center" wrapText="1"/>
      <protection locked="0"/>
    </xf>
    <xf numFmtId="0" fontId="21" fillId="28" borderId="27" xfId="3" applyNumberFormat="1" applyFont="1" applyFill="1" applyBorder="1" applyAlignment="1" applyProtection="1">
      <alignment horizontal="center" vertical="center" wrapText="1"/>
      <protection locked="0"/>
    </xf>
    <xf numFmtId="166" fontId="87" fillId="0" borderId="33" xfId="3" applyFont="1" applyFill="1" applyBorder="1" applyAlignment="1" applyProtection="1">
      <alignment horizontal="center" vertical="center" wrapText="1"/>
      <protection locked="0"/>
    </xf>
    <xf numFmtId="166" fontId="87" fillId="0" borderId="32" xfId="3" applyFont="1" applyFill="1" applyBorder="1" applyAlignment="1" applyProtection="1">
      <alignment horizontal="center" vertical="center" wrapText="1"/>
      <protection locked="0"/>
    </xf>
    <xf numFmtId="166" fontId="87" fillId="0" borderId="27" xfId="3" applyFont="1" applyFill="1" applyBorder="1" applyAlignment="1" applyProtection="1">
      <alignment horizontal="center" vertical="center" wrapText="1"/>
      <protection locked="0"/>
    </xf>
    <xf numFmtId="4" fontId="48" fillId="31" borderId="69" xfId="2" applyNumberFormat="1" applyFont="1" applyFill="1" applyBorder="1" applyAlignment="1" applyProtection="1">
      <alignment horizontal="center" vertical="center" wrapText="1"/>
      <protection locked="0"/>
    </xf>
    <xf numFmtId="4" fontId="48" fillId="0" borderId="69" xfId="2" applyNumberFormat="1" applyFont="1" applyFill="1" applyBorder="1" applyAlignment="1" applyProtection="1">
      <alignment horizontal="center" vertical="center" wrapText="1"/>
      <protection locked="0"/>
    </xf>
    <xf numFmtId="168" fontId="18" fillId="37" borderId="22" xfId="3" applyNumberFormat="1" applyFont="1" applyFill="1" applyBorder="1" applyAlignment="1" applyProtection="1">
      <alignment horizontal="center" vertical="center" wrapText="1"/>
      <protection locked="0"/>
    </xf>
    <xf numFmtId="0" fontId="18" fillId="37" borderId="2" xfId="356" applyFont="1" applyFill="1" applyBorder="1" applyAlignment="1" applyProtection="1">
      <alignment horizontal="center" vertical="center"/>
      <protection hidden="1"/>
    </xf>
    <xf numFmtId="0" fontId="18" fillId="37" borderId="44" xfId="356" applyFont="1" applyFill="1" applyBorder="1" applyAlignment="1" applyProtection="1">
      <alignment horizontal="center" vertical="center"/>
      <protection hidden="1"/>
    </xf>
    <xf numFmtId="0" fontId="18" fillId="37" borderId="35" xfId="356" applyFont="1" applyFill="1" applyBorder="1" applyAlignment="1" applyProtection="1">
      <alignment horizontal="center" vertical="center"/>
      <protection hidden="1"/>
    </xf>
    <xf numFmtId="0" fontId="67" fillId="37" borderId="2" xfId="2" applyFont="1" applyFill="1" applyBorder="1" applyAlignment="1" applyProtection="1">
      <alignment horizontal="center" vertical="center" wrapText="1"/>
      <protection hidden="1"/>
    </xf>
    <xf numFmtId="0" fontId="67" fillId="37" borderId="44" xfId="2" applyFont="1" applyFill="1" applyBorder="1" applyAlignment="1" applyProtection="1">
      <alignment horizontal="center" vertical="center" wrapText="1"/>
      <protection hidden="1"/>
    </xf>
    <xf numFmtId="0" fontId="67" fillId="37" borderId="35" xfId="2" applyFont="1" applyFill="1" applyBorder="1" applyAlignment="1" applyProtection="1">
      <alignment horizontal="center" vertical="center" wrapText="1"/>
      <protection hidden="1"/>
    </xf>
    <xf numFmtId="0" fontId="84" fillId="31" borderId="2" xfId="2" applyNumberFormat="1" applyFont="1" applyFill="1" applyBorder="1" applyAlignment="1" applyProtection="1">
      <alignment horizontal="center" vertical="center" wrapText="1"/>
      <protection hidden="1"/>
    </xf>
    <xf numFmtId="0" fontId="84" fillId="31" borderId="44" xfId="2" applyNumberFormat="1" applyFont="1" applyFill="1" applyBorder="1" applyAlignment="1" applyProtection="1">
      <alignment horizontal="center" vertical="center" wrapText="1"/>
      <protection hidden="1"/>
    </xf>
    <xf numFmtId="0" fontId="84" fillId="31" borderId="35" xfId="2" applyNumberFormat="1" applyFont="1" applyFill="1" applyBorder="1" applyAlignment="1" applyProtection="1">
      <alignment horizontal="center" vertical="center" wrapText="1"/>
      <protection hidden="1"/>
    </xf>
    <xf numFmtId="0" fontId="20" fillId="0" borderId="0" xfId="2" applyFont="1" applyFill="1" applyAlignment="1" applyProtection="1">
      <alignment horizontal="left" vertical="center" wrapText="1"/>
      <protection hidden="1"/>
    </xf>
    <xf numFmtId="166" fontId="21" fillId="33" borderId="2" xfId="3" applyFont="1" applyFill="1" applyBorder="1" applyAlignment="1" applyProtection="1">
      <alignment horizontal="center" vertical="center" wrapText="1"/>
      <protection hidden="1"/>
    </xf>
    <xf numFmtId="166" fontId="21" fillId="33" borderId="35" xfId="3" applyFont="1" applyFill="1" applyBorder="1" applyAlignment="1" applyProtection="1">
      <alignment horizontal="center" vertical="center" wrapText="1"/>
      <protection hidden="1"/>
    </xf>
    <xf numFmtId="167" fontId="18" fillId="33" borderId="22" xfId="3" applyNumberFormat="1" applyFont="1" applyFill="1" applyBorder="1" applyAlignment="1" applyProtection="1">
      <alignment horizontal="center" vertical="center" wrapText="1"/>
      <protection hidden="1"/>
    </xf>
    <xf numFmtId="166" fontId="18" fillId="33" borderId="22" xfId="3" applyFont="1" applyFill="1" applyBorder="1" applyAlignment="1" applyProtection="1">
      <alignment horizontal="center" vertical="center" wrapText="1"/>
      <protection hidden="1"/>
    </xf>
    <xf numFmtId="188" fontId="18" fillId="37" borderId="2" xfId="3" applyNumberFormat="1" applyFont="1" applyFill="1" applyBorder="1" applyAlignment="1" applyProtection="1">
      <alignment horizontal="center" vertical="center" wrapText="1"/>
      <protection locked="0"/>
    </xf>
    <xf numFmtId="188" fontId="18" fillId="37" borderId="35" xfId="3" applyNumberFormat="1" applyFont="1" applyFill="1" applyBorder="1" applyAlignment="1" applyProtection="1">
      <alignment horizontal="center" vertical="center" wrapText="1"/>
      <protection locked="0"/>
    </xf>
    <xf numFmtId="17" fontId="61" fillId="0" borderId="33" xfId="2" applyNumberFormat="1" applyFont="1" applyFill="1" applyBorder="1" applyAlignment="1" applyProtection="1">
      <alignment horizontal="center" vertical="center" wrapText="1"/>
      <protection locked="0"/>
    </xf>
    <xf numFmtId="0" fontId="93" fillId="39" borderId="33" xfId="2" applyFont="1" applyFill="1" applyBorder="1" applyAlignment="1" applyProtection="1">
      <alignment horizontal="center" vertical="center" wrapText="1"/>
      <protection locked="0"/>
    </xf>
    <xf numFmtId="0" fontId="93" fillId="39" borderId="32" xfId="2" applyFont="1" applyFill="1" applyBorder="1" applyAlignment="1" applyProtection="1">
      <alignment horizontal="center" vertical="center" wrapText="1"/>
      <protection locked="0"/>
    </xf>
    <xf numFmtId="0" fontId="93" fillId="39" borderId="27" xfId="2" applyFont="1" applyFill="1" applyBorder="1" applyAlignment="1" applyProtection="1">
      <alignment horizontal="center" vertical="center" wrapText="1"/>
      <protection locked="0"/>
    </xf>
    <xf numFmtId="0" fontId="86" fillId="28" borderId="33" xfId="2" applyFont="1" applyFill="1" applyBorder="1" applyAlignment="1" applyProtection="1">
      <alignment horizontal="center" vertical="center" wrapText="1"/>
      <protection locked="0"/>
    </xf>
    <xf numFmtId="0" fontId="86" fillId="28" borderId="32" xfId="2" applyFont="1" applyFill="1" applyBorder="1" applyAlignment="1" applyProtection="1">
      <alignment horizontal="center" vertical="center" wrapText="1"/>
      <protection locked="0"/>
    </xf>
    <xf numFmtId="0" fontId="86" fillId="28" borderId="27" xfId="2" applyFont="1" applyFill="1" applyBorder="1" applyAlignment="1" applyProtection="1">
      <alignment horizontal="center" vertical="center" wrapText="1"/>
      <protection locked="0"/>
    </xf>
    <xf numFmtId="0" fontId="94" fillId="28" borderId="33" xfId="3" applyNumberFormat="1" applyFont="1" applyFill="1" applyBorder="1" applyAlignment="1" applyProtection="1">
      <alignment horizontal="center" vertical="center" wrapText="1"/>
      <protection locked="0"/>
    </xf>
    <xf numFmtId="0" fontId="94" fillId="28" borderId="32" xfId="3" applyNumberFormat="1" applyFont="1" applyFill="1" applyBorder="1" applyAlignment="1" applyProtection="1">
      <alignment horizontal="center" vertical="center" wrapText="1"/>
      <protection locked="0"/>
    </xf>
    <xf numFmtId="0" fontId="94" fillId="28" borderId="27" xfId="3" applyNumberFormat="1" applyFont="1" applyFill="1" applyBorder="1" applyAlignment="1" applyProtection="1">
      <alignment horizontal="center" vertical="center" wrapText="1"/>
      <protection locked="0"/>
    </xf>
    <xf numFmtId="0" fontId="48" fillId="0" borderId="121" xfId="3" applyNumberFormat="1" applyFont="1" applyFill="1" applyBorder="1" applyAlignment="1" applyProtection="1">
      <alignment horizontal="center" vertical="center" wrapText="1"/>
      <protection hidden="1"/>
    </xf>
    <xf numFmtId="0" fontId="48" fillId="0" borderId="0" xfId="3" applyNumberFormat="1" applyFont="1" applyFill="1" applyBorder="1" applyAlignment="1" applyProtection="1">
      <alignment horizontal="center" vertical="center" wrapText="1"/>
      <protection hidden="1"/>
    </xf>
    <xf numFmtId="0" fontId="75" fillId="31" borderId="22" xfId="2" applyFont="1" applyFill="1" applyBorder="1" applyAlignment="1" applyProtection="1">
      <alignment horizontal="center" vertical="center" wrapText="1"/>
      <protection hidden="1"/>
    </xf>
    <xf numFmtId="0" fontId="21" fillId="37" borderId="22" xfId="3" applyNumberFormat="1" applyFont="1" applyFill="1" applyBorder="1" applyAlignment="1" applyProtection="1">
      <alignment horizontal="center" vertical="center" wrapText="1"/>
      <protection hidden="1"/>
    </xf>
    <xf numFmtId="0" fontId="21" fillId="0" borderId="22" xfId="2" applyFont="1" applyFill="1" applyBorder="1" applyAlignment="1" applyProtection="1">
      <alignment horizontal="center" vertical="center" wrapText="1"/>
      <protection hidden="1"/>
    </xf>
    <xf numFmtId="0" fontId="21" fillId="33" borderId="22" xfId="2" applyNumberFormat="1" applyFont="1" applyFill="1" applyBorder="1" applyAlignment="1" applyProtection="1">
      <alignment horizontal="center" vertical="center" wrapText="1"/>
      <protection hidden="1"/>
    </xf>
    <xf numFmtId="0" fontId="21" fillId="38" borderId="22" xfId="2" applyNumberFormat="1" applyFont="1" applyFill="1" applyBorder="1" applyAlignment="1" applyProtection="1">
      <alignment horizontal="center" vertical="center" wrapText="1"/>
      <protection hidden="1"/>
    </xf>
    <xf numFmtId="0" fontId="74" fillId="33" borderId="2" xfId="2" applyFont="1" applyFill="1" applyBorder="1" applyAlignment="1" applyProtection="1">
      <alignment horizontal="center" vertical="center" wrapText="1"/>
      <protection hidden="1"/>
    </xf>
    <xf numFmtId="0" fontId="74" fillId="33" borderId="35" xfId="2" applyFont="1" applyFill="1" applyBorder="1" applyAlignment="1" applyProtection="1">
      <alignment horizontal="center" vertical="center" wrapText="1"/>
      <protection hidden="1"/>
    </xf>
    <xf numFmtId="0" fontId="74" fillId="38" borderId="2" xfId="2" applyFont="1" applyFill="1" applyBorder="1" applyAlignment="1" applyProtection="1">
      <alignment horizontal="center" vertical="center" wrapText="1"/>
      <protection hidden="1"/>
    </xf>
    <xf numFmtId="0" fontId="74" fillId="38" borderId="35" xfId="2" applyFont="1" applyFill="1" applyBorder="1" applyAlignment="1" applyProtection="1">
      <alignment horizontal="center" vertical="center" wrapText="1"/>
      <protection hidden="1"/>
    </xf>
    <xf numFmtId="0" fontId="97" fillId="42" borderId="56" xfId="356" applyFont="1" applyFill="1" applyBorder="1" applyAlignment="1">
      <alignment horizontal="center" vertical="center" wrapText="1"/>
    </xf>
    <xf numFmtId="0" fontId="97" fillId="42" borderId="57" xfId="356" applyFont="1" applyFill="1" applyBorder="1" applyAlignment="1">
      <alignment horizontal="center" vertical="center" wrapText="1"/>
    </xf>
    <xf numFmtId="0" fontId="97" fillId="42" borderId="58" xfId="356" applyFont="1" applyFill="1" applyBorder="1" applyAlignment="1">
      <alignment horizontal="center" vertical="center" wrapText="1"/>
    </xf>
    <xf numFmtId="0" fontId="97" fillId="60" borderId="56" xfId="356" applyFont="1" applyFill="1" applyBorder="1" applyAlignment="1">
      <alignment horizontal="center" vertical="center" wrapText="1"/>
    </xf>
    <xf numFmtId="0" fontId="97" fillId="60" borderId="57" xfId="356" applyFont="1" applyFill="1" applyBorder="1" applyAlignment="1">
      <alignment horizontal="center" vertical="center" wrapText="1"/>
    </xf>
    <xf numFmtId="0" fontId="97" fillId="60" borderId="58" xfId="356" applyFont="1" applyFill="1" applyBorder="1" applyAlignment="1">
      <alignment horizontal="center" vertical="center" wrapText="1"/>
    </xf>
    <xf numFmtId="0" fontId="97" fillId="61" borderId="56" xfId="356" applyFont="1" applyFill="1" applyBorder="1" applyAlignment="1">
      <alignment horizontal="center" vertical="center" wrapText="1"/>
    </xf>
    <xf numFmtId="0" fontId="97" fillId="61" borderId="57" xfId="356" applyFont="1" applyFill="1" applyBorder="1" applyAlignment="1">
      <alignment horizontal="center" vertical="center" wrapText="1"/>
    </xf>
    <xf numFmtId="0" fontId="97" fillId="61" borderId="58" xfId="356" applyFont="1" applyFill="1" applyBorder="1" applyAlignment="1">
      <alignment horizontal="center" vertical="center" wrapText="1"/>
    </xf>
    <xf numFmtId="0" fontId="109" fillId="41" borderId="56" xfId="0" applyFont="1" applyFill="1" applyBorder="1" applyAlignment="1" applyProtection="1">
      <alignment horizontal="center" vertical="center" wrapText="1"/>
    </xf>
    <xf numFmtId="0" fontId="109" fillId="41" borderId="57" xfId="0" applyFont="1" applyFill="1" applyBorder="1" applyAlignment="1" applyProtection="1">
      <alignment horizontal="center" vertical="center" wrapText="1"/>
    </xf>
    <xf numFmtId="0" fontId="109" fillId="41" borderId="58" xfId="0" applyFont="1" applyFill="1" applyBorder="1" applyAlignment="1" applyProtection="1">
      <alignment horizontal="center" vertical="center" wrapText="1"/>
    </xf>
    <xf numFmtId="0" fontId="97" fillId="28" borderId="129" xfId="0" applyFont="1" applyFill="1" applyBorder="1" applyAlignment="1">
      <alignment horizontal="center" vertical="center"/>
    </xf>
    <xf numFmtId="0" fontId="97" fillId="28" borderId="130" xfId="0" applyFont="1" applyFill="1" applyBorder="1" applyAlignment="1">
      <alignment horizontal="center" vertical="center"/>
    </xf>
    <xf numFmtId="0" fontId="97" fillId="28" borderId="131" xfId="0" applyFont="1" applyFill="1" applyBorder="1" applyAlignment="1">
      <alignment horizontal="center" vertical="center"/>
    </xf>
    <xf numFmtId="0" fontId="17" fillId="0" borderId="2" xfId="0" applyFont="1" applyBorder="1" applyAlignment="1" applyProtection="1">
      <alignment horizontal="center"/>
      <protection hidden="1"/>
    </xf>
    <xf numFmtId="0" fontId="0" fillId="0" borderId="35" xfId="0" applyBorder="1" applyAlignment="1" applyProtection="1">
      <alignment horizontal="center"/>
      <protection hidden="1"/>
    </xf>
    <xf numFmtId="0" fontId="81" fillId="0" borderId="56" xfId="356" applyFont="1" applyBorder="1" applyAlignment="1" applyProtection="1">
      <alignment horizontal="center" vertical="center"/>
      <protection hidden="1"/>
    </xf>
    <xf numFmtId="0" fontId="81" fillId="0" borderId="57" xfId="356" applyFont="1" applyBorder="1" applyAlignment="1" applyProtection="1">
      <alignment horizontal="center" vertical="center"/>
      <protection hidden="1"/>
    </xf>
    <xf numFmtId="0" fontId="81" fillId="0" borderId="58" xfId="356" applyFont="1" applyBorder="1" applyAlignment="1" applyProtection="1">
      <alignment horizontal="center" vertical="center"/>
      <protection hidden="1"/>
    </xf>
    <xf numFmtId="0" fontId="78" fillId="37" borderId="56" xfId="0" applyFont="1" applyFill="1" applyBorder="1" applyAlignment="1" applyProtection="1">
      <alignment horizontal="center"/>
      <protection hidden="1"/>
    </xf>
    <xf numFmtId="0" fontId="78" fillId="37" borderId="57" xfId="0" applyFont="1" applyFill="1" applyBorder="1" applyAlignment="1" applyProtection="1">
      <alignment horizontal="center"/>
      <protection hidden="1"/>
    </xf>
    <xf numFmtId="0" fontId="78" fillId="37" borderId="58" xfId="0" applyFont="1" applyFill="1" applyBorder="1" applyAlignment="1" applyProtection="1">
      <alignment horizontal="center"/>
      <protection hidden="1"/>
    </xf>
    <xf numFmtId="188" fontId="83" fillId="37" borderId="69" xfId="0" applyNumberFormat="1" applyFont="1" applyFill="1" applyBorder="1" applyAlignment="1" applyProtection="1">
      <alignment horizontal="center" vertical="center" wrapText="1"/>
      <protection hidden="1"/>
    </xf>
    <xf numFmtId="188" fontId="83" fillId="37" borderId="27" xfId="0" applyNumberFormat="1" applyFont="1" applyFill="1" applyBorder="1" applyAlignment="1" applyProtection="1">
      <alignment horizontal="center" vertical="center" wrapText="1"/>
      <protection hidden="1"/>
    </xf>
    <xf numFmtId="0" fontId="66" fillId="28" borderId="108" xfId="0" applyFont="1" applyFill="1" applyBorder="1" applyAlignment="1">
      <alignment horizontal="center" vertical="center"/>
    </xf>
    <xf numFmtId="0" fontId="66" fillId="28" borderId="109" xfId="0" applyFont="1" applyFill="1" applyBorder="1" applyAlignment="1">
      <alignment horizontal="center" vertical="center"/>
    </xf>
    <xf numFmtId="0" fontId="66" fillId="28" borderId="110" xfId="0" applyFont="1" applyFill="1" applyBorder="1" applyAlignment="1">
      <alignment horizontal="center" vertical="center"/>
    </xf>
    <xf numFmtId="10" fontId="82" fillId="37" borderId="69" xfId="357" applyNumberFormat="1" applyFont="1" applyFill="1" applyBorder="1" applyAlignment="1" applyProtection="1">
      <alignment horizontal="center" vertical="center"/>
      <protection hidden="1"/>
    </xf>
    <xf numFmtId="10" fontId="82" fillId="37" borderId="27" xfId="357" applyNumberFormat="1" applyFont="1" applyFill="1" applyBorder="1" applyAlignment="1" applyProtection="1">
      <alignment horizontal="center" vertical="center"/>
      <protection hidden="1"/>
    </xf>
    <xf numFmtId="0" fontId="97" fillId="30" borderId="105" xfId="0" applyFont="1" applyFill="1" applyBorder="1" applyAlignment="1">
      <alignment horizontal="center" vertical="center"/>
    </xf>
    <xf numFmtId="0" fontId="97" fillId="30" borderId="81" xfId="0" applyFont="1" applyFill="1" applyBorder="1" applyAlignment="1">
      <alignment horizontal="center" vertical="center"/>
    </xf>
    <xf numFmtId="0" fontId="97" fillId="30" borderId="106" xfId="0" applyFont="1" applyFill="1" applyBorder="1" applyAlignment="1">
      <alignment horizontal="center" vertical="center"/>
    </xf>
    <xf numFmtId="0" fontId="59" fillId="28" borderId="70" xfId="356" applyFont="1" applyFill="1" applyBorder="1" applyAlignment="1" applyProtection="1">
      <alignment horizontal="center" vertical="center" textRotation="90" wrapText="1"/>
      <protection hidden="1"/>
    </xf>
    <xf numFmtId="0" fontId="59" fillId="28" borderId="49" xfId="356" applyFont="1" applyFill="1" applyBorder="1" applyAlignment="1" applyProtection="1">
      <alignment horizontal="center" vertical="center" textRotation="90" wrapText="1"/>
      <protection hidden="1"/>
    </xf>
    <xf numFmtId="0" fontId="18" fillId="28" borderId="60" xfId="0" quotePrefix="1" applyFont="1" applyFill="1" applyBorder="1" applyAlignment="1" applyProtection="1">
      <alignment horizontal="center" vertical="center" wrapText="1"/>
      <protection hidden="1"/>
    </xf>
    <xf numFmtId="0" fontId="18" fillId="28" borderId="61" xfId="0" quotePrefix="1" applyFont="1" applyFill="1" applyBorder="1" applyAlignment="1" applyProtection="1">
      <alignment horizontal="center" vertical="center" wrapText="1"/>
      <protection hidden="1"/>
    </xf>
    <xf numFmtId="0" fontId="18" fillId="28" borderId="50" xfId="0" quotePrefix="1" applyFont="1" applyFill="1" applyBorder="1" applyAlignment="1" applyProtection="1">
      <alignment horizontal="center" vertical="center" wrapText="1"/>
      <protection hidden="1"/>
    </xf>
    <xf numFmtId="0" fontId="19" fillId="37" borderId="45" xfId="0" applyFont="1" applyFill="1" applyBorder="1" applyAlignment="1" applyProtection="1">
      <alignment horizontal="center" vertical="center" wrapText="1"/>
      <protection hidden="1"/>
    </xf>
    <xf numFmtId="0" fontId="17" fillId="37" borderId="46" xfId="0" applyFont="1" applyFill="1" applyBorder="1" applyAlignment="1" applyProtection="1">
      <alignment horizontal="center" vertical="center" wrapText="1"/>
      <protection hidden="1"/>
    </xf>
    <xf numFmtId="0" fontId="17" fillId="37" borderId="47" xfId="0" applyFont="1" applyFill="1" applyBorder="1" applyAlignment="1" applyProtection="1">
      <alignment horizontal="center" vertical="center" wrapText="1"/>
      <protection hidden="1"/>
    </xf>
    <xf numFmtId="0" fontId="17" fillId="37" borderId="48" xfId="0" applyFont="1" applyFill="1" applyBorder="1" applyAlignment="1" applyProtection="1">
      <alignment horizontal="center" vertical="center" wrapText="1"/>
      <protection hidden="1"/>
    </xf>
    <xf numFmtId="0" fontId="17" fillId="37" borderId="59" xfId="0" applyFont="1" applyFill="1" applyBorder="1" applyAlignment="1" applyProtection="1">
      <alignment horizontal="center" vertical="center" wrapText="1"/>
      <protection hidden="1"/>
    </xf>
    <xf numFmtId="0" fontId="17" fillId="37" borderId="54" xfId="0" applyFont="1" applyFill="1" applyBorder="1" applyAlignment="1" applyProtection="1">
      <alignment horizontal="center" vertical="center" wrapText="1"/>
      <protection hidden="1"/>
    </xf>
    <xf numFmtId="0" fontId="21" fillId="28" borderId="45" xfId="0" applyFont="1" applyFill="1" applyBorder="1" applyAlignment="1" applyProtection="1">
      <alignment horizontal="center" vertical="center" wrapText="1"/>
      <protection hidden="1"/>
    </xf>
    <xf numFmtId="0" fontId="21" fillId="28" borderId="43" xfId="0" applyFont="1" applyFill="1" applyBorder="1" applyAlignment="1" applyProtection="1">
      <alignment horizontal="center" vertical="center" wrapText="1"/>
      <protection hidden="1"/>
    </xf>
    <xf numFmtId="0" fontId="21" fillId="28" borderId="46" xfId="0" applyFont="1" applyFill="1" applyBorder="1" applyAlignment="1" applyProtection="1">
      <alignment horizontal="center" vertical="center" wrapText="1"/>
      <protection hidden="1"/>
    </xf>
    <xf numFmtId="0" fontId="21" fillId="28" borderId="47" xfId="0" applyFont="1" applyFill="1" applyBorder="1" applyAlignment="1" applyProtection="1">
      <alignment horizontal="center" vertical="center" wrapText="1"/>
      <protection hidden="1"/>
    </xf>
    <xf numFmtId="0" fontId="21" fillId="28" borderId="0" xfId="0" applyFont="1" applyFill="1" applyBorder="1" applyAlignment="1" applyProtection="1">
      <alignment horizontal="center" vertical="center" wrapText="1"/>
      <protection hidden="1"/>
    </xf>
    <xf numFmtId="0" fontId="21" fillId="28" borderId="48" xfId="0" applyFont="1" applyFill="1" applyBorder="1" applyAlignment="1" applyProtection="1">
      <alignment horizontal="center" vertical="center" wrapText="1"/>
      <protection hidden="1"/>
    </xf>
    <xf numFmtId="0" fontId="21" fillId="28" borderId="59" xfId="0" applyFont="1" applyFill="1" applyBorder="1" applyAlignment="1" applyProtection="1">
      <alignment horizontal="center" vertical="center" wrapText="1"/>
      <protection hidden="1"/>
    </xf>
    <xf numFmtId="0" fontId="21" fillId="28" borderId="55" xfId="0" applyFont="1" applyFill="1" applyBorder="1" applyAlignment="1" applyProtection="1">
      <alignment horizontal="center" vertical="center" wrapText="1"/>
      <protection hidden="1"/>
    </xf>
    <xf numFmtId="0" fontId="21" fillId="28" borderId="54" xfId="0" applyFont="1" applyFill="1" applyBorder="1" applyAlignment="1" applyProtection="1">
      <alignment horizontal="center" vertical="center" wrapText="1"/>
      <protection hidden="1"/>
    </xf>
    <xf numFmtId="0" fontId="19" fillId="28" borderId="41" xfId="0" applyFont="1" applyFill="1" applyBorder="1" applyAlignment="1" applyProtection="1">
      <alignment horizontal="center" vertical="center" wrapText="1"/>
      <protection hidden="1"/>
    </xf>
    <xf numFmtId="0" fontId="19" fillId="28" borderId="53" xfId="0" applyFont="1" applyFill="1" applyBorder="1" applyAlignment="1" applyProtection="1">
      <alignment horizontal="center" vertical="center" wrapText="1"/>
      <protection hidden="1"/>
    </xf>
    <xf numFmtId="0" fontId="21" fillId="28" borderId="45" xfId="0" applyNumberFormat="1" applyFont="1" applyFill="1" applyBorder="1" applyAlignment="1" applyProtection="1">
      <alignment horizontal="center" vertical="center" wrapText="1"/>
      <protection hidden="1"/>
    </xf>
    <xf numFmtId="0" fontId="21" fillId="28" borderId="43" xfId="0" applyNumberFormat="1" applyFont="1" applyFill="1" applyBorder="1" applyAlignment="1" applyProtection="1">
      <alignment horizontal="center" vertical="center" wrapText="1"/>
      <protection hidden="1"/>
    </xf>
    <xf numFmtId="0" fontId="21" fillId="28" borderId="46" xfId="0" applyNumberFormat="1" applyFont="1" applyFill="1" applyBorder="1" applyAlignment="1" applyProtection="1">
      <alignment horizontal="center" vertical="center" wrapText="1"/>
      <protection hidden="1"/>
    </xf>
    <xf numFmtId="0" fontId="21" fillId="28" borderId="59" xfId="0" applyNumberFormat="1" applyFont="1" applyFill="1" applyBorder="1" applyAlignment="1" applyProtection="1">
      <alignment horizontal="center" vertical="center" wrapText="1"/>
      <protection hidden="1"/>
    </xf>
    <xf numFmtId="0" fontId="21" fillId="28" borderId="55" xfId="0" applyNumberFormat="1" applyFont="1" applyFill="1" applyBorder="1" applyAlignment="1" applyProtection="1">
      <alignment horizontal="center" vertical="center" wrapText="1"/>
      <protection hidden="1"/>
    </xf>
    <xf numFmtId="0" fontId="21" fillId="28" borderId="54" xfId="0" applyNumberFormat="1" applyFont="1" applyFill="1" applyBorder="1" applyAlignment="1" applyProtection="1">
      <alignment horizontal="center" vertical="center" wrapText="1"/>
      <protection hidden="1"/>
    </xf>
    <xf numFmtId="0" fontId="97" fillId="31" borderId="105" xfId="0" applyFont="1" applyFill="1" applyBorder="1" applyAlignment="1">
      <alignment horizontal="center" vertical="center"/>
    </xf>
    <xf numFmtId="0" fontId="97" fillId="31" borderId="81" xfId="0" applyFont="1" applyFill="1" applyBorder="1" applyAlignment="1">
      <alignment horizontal="center" vertical="center"/>
    </xf>
    <xf numFmtId="0" fontId="97" fillId="31" borderId="106" xfId="0" applyFont="1" applyFill="1" applyBorder="1" applyAlignment="1">
      <alignment horizontal="center" vertical="center"/>
    </xf>
    <xf numFmtId="0" fontId="59" fillId="40" borderId="70" xfId="356" applyFont="1" applyFill="1" applyBorder="1" applyAlignment="1" applyProtection="1">
      <alignment horizontal="center" vertical="center" textRotation="90" wrapText="1"/>
      <protection hidden="1"/>
    </xf>
    <xf numFmtId="0" fontId="59" fillId="40" borderId="49" xfId="356" applyFont="1" applyFill="1" applyBorder="1" applyAlignment="1" applyProtection="1">
      <alignment horizontal="center" vertical="center" textRotation="90" wrapText="1"/>
      <protection hidden="1"/>
    </xf>
    <xf numFmtId="0" fontId="97" fillId="31" borderId="100" xfId="0" applyFont="1" applyFill="1" applyBorder="1" applyAlignment="1">
      <alignment horizontal="center" vertical="center"/>
    </xf>
    <xf numFmtId="0" fontId="97" fillId="31" borderId="101" xfId="0" applyFont="1" applyFill="1" applyBorder="1" applyAlignment="1">
      <alignment horizontal="center" vertical="center"/>
    </xf>
    <xf numFmtId="0" fontId="97" fillId="31" borderId="102" xfId="0" applyFont="1" applyFill="1" applyBorder="1" applyAlignment="1">
      <alignment horizontal="center" vertical="center"/>
    </xf>
    <xf numFmtId="0" fontId="17" fillId="37" borderId="22" xfId="0" applyFont="1" applyFill="1" applyBorder="1" applyAlignment="1" applyProtection="1">
      <alignment horizontal="center" vertical="center"/>
      <protection hidden="1"/>
    </xf>
    <xf numFmtId="0" fontId="97" fillId="30" borderId="134" xfId="0" applyFont="1" applyFill="1" applyBorder="1" applyAlignment="1">
      <alignment horizontal="center" vertical="center"/>
    </xf>
    <xf numFmtId="0" fontId="97" fillId="30" borderId="135" xfId="0" applyFont="1" applyFill="1" applyBorder="1" applyAlignment="1">
      <alignment horizontal="center" vertical="center"/>
    </xf>
    <xf numFmtId="0" fontId="97" fillId="30" borderId="136" xfId="0" applyFont="1" applyFill="1" applyBorder="1" applyAlignment="1">
      <alignment horizontal="center" vertical="center"/>
    </xf>
    <xf numFmtId="0" fontId="17" fillId="0" borderId="0" xfId="0" applyFont="1" applyFill="1" applyAlignment="1" applyProtection="1">
      <alignment horizontal="center" vertical="center" textRotation="90" wrapText="1"/>
      <protection hidden="1"/>
    </xf>
    <xf numFmtId="0" fontId="18" fillId="37" borderId="41" xfId="0" applyFont="1" applyFill="1" applyBorder="1" applyAlignment="1" applyProtection="1">
      <alignment horizontal="center" vertical="center" wrapText="1"/>
      <protection hidden="1"/>
    </xf>
    <xf numFmtId="0" fontId="18" fillId="37" borderId="40" xfId="0" applyFont="1" applyFill="1" applyBorder="1" applyAlignment="1" applyProtection="1">
      <alignment horizontal="center" vertical="center" wrapText="1"/>
      <protection hidden="1"/>
    </xf>
    <xf numFmtId="0" fontId="18" fillId="37" borderId="45" xfId="0" applyFont="1" applyFill="1" applyBorder="1" applyAlignment="1" applyProtection="1">
      <alignment horizontal="center" vertical="center" wrapText="1"/>
      <protection hidden="1"/>
    </xf>
    <xf numFmtId="0" fontId="18" fillId="37" borderId="43" xfId="0" applyFont="1" applyFill="1" applyBorder="1" applyAlignment="1" applyProtection="1">
      <alignment horizontal="center" vertical="center" wrapText="1"/>
      <protection hidden="1"/>
    </xf>
    <xf numFmtId="0" fontId="18" fillId="37" borderId="46" xfId="0" applyFont="1" applyFill="1" applyBorder="1" applyAlignment="1" applyProtection="1">
      <alignment horizontal="center" vertical="center" wrapText="1"/>
      <protection hidden="1"/>
    </xf>
    <xf numFmtId="0" fontId="18" fillId="37" borderId="59" xfId="0" applyFont="1" applyFill="1" applyBorder="1" applyAlignment="1" applyProtection="1">
      <alignment horizontal="center" vertical="center" wrapText="1"/>
      <protection hidden="1"/>
    </xf>
    <xf numFmtId="0" fontId="18" fillId="37" borderId="55" xfId="0" applyFont="1" applyFill="1" applyBorder="1" applyAlignment="1" applyProtection="1">
      <alignment horizontal="center" vertical="center" wrapText="1"/>
      <protection hidden="1"/>
    </xf>
    <xf numFmtId="0" fontId="18" fillId="37" borderId="54" xfId="0" applyFont="1" applyFill="1" applyBorder="1" applyAlignment="1" applyProtection="1">
      <alignment horizontal="center" vertical="center" wrapText="1"/>
      <protection hidden="1"/>
    </xf>
    <xf numFmtId="0" fontId="97" fillId="50" borderId="56" xfId="356" applyFont="1" applyFill="1" applyBorder="1" applyAlignment="1">
      <alignment horizontal="center" vertical="center" wrapText="1"/>
    </xf>
    <xf numFmtId="0" fontId="97" fillId="50" borderId="57" xfId="356" applyFont="1" applyFill="1" applyBorder="1" applyAlignment="1">
      <alignment horizontal="center" vertical="center" wrapText="1"/>
    </xf>
    <xf numFmtId="0" fontId="97" fillId="50" borderId="58" xfId="356" applyFont="1" applyFill="1" applyBorder="1" applyAlignment="1">
      <alignment horizontal="center" vertical="center" wrapText="1"/>
    </xf>
    <xf numFmtId="0" fontId="97" fillId="54" borderId="56" xfId="356" applyFont="1" applyFill="1" applyBorder="1" applyAlignment="1">
      <alignment horizontal="center" vertical="center" wrapText="1"/>
    </xf>
    <xf numFmtId="0" fontId="97" fillId="54" borderId="57" xfId="356" applyFont="1" applyFill="1" applyBorder="1" applyAlignment="1">
      <alignment horizontal="center" vertical="center" wrapText="1"/>
    </xf>
    <xf numFmtId="0" fontId="97" fillId="54" borderId="58" xfId="356" applyFont="1" applyFill="1" applyBorder="1" applyAlignment="1">
      <alignment horizontal="center" vertical="center" wrapText="1"/>
    </xf>
    <xf numFmtId="0" fontId="97" fillId="55" borderId="56" xfId="356" applyFont="1" applyFill="1" applyBorder="1" applyAlignment="1">
      <alignment horizontal="center" vertical="center" wrapText="1"/>
    </xf>
    <xf numFmtId="0" fontId="97" fillId="55" borderId="57" xfId="356" applyFont="1" applyFill="1" applyBorder="1" applyAlignment="1">
      <alignment horizontal="center" vertical="center" wrapText="1"/>
    </xf>
    <xf numFmtId="0" fontId="97" fillId="55" borderId="58" xfId="356" applyFont="1" applyFill="1" applyBorder="1" applyAlignment="1">
      <alignment horizontal="center" vertical="center" wrapText="1"/>
    </xf>
    <xf numFmtId="0" fontId="116" fillId="58" borderId="56" xfId="0" applyFont="1" applyFill="1" applyBorder="1" applyAlignment="1" applyProtection="1">
      <alignment horizontal="center" vertical="center" wrapText="1"/>
    </xf>
    <xf numFmtId="0" fontId="116" fillId="58" borderId="57" xfId="0" applyFont="1" applyFill="1" applyBorder="1" applyAlignment="1" applyProtection="1">
      <alignment horizontal="center" vertical="center" wrapText="1"/>
    </xf>
    <xf numFmtId="0" fontId="116" fillId="58" borderId="58" xfId="0" applyFont="1" applyFill="1" applyBorder="1" applyAlignment="1" applyProtection="1">
      <alignment horizontal="center" vertical="center" wrapText="1"/>
    </xf>
    <xf numFmtId="0" fontId="97" fillId="57" borderId="129" xfId="0" applyFont="1" applyFill="1" applyBorder="1" applyAlignment="1">
      <alignment horizontal="center" vertical="center"/>
    </xf>
    <xf numFmtId="0" fontId="97" fillId="57" borderId="130" xfId="0" applyFont="1" applyFill="1" applyBorder="1" applyAlignment="1">
      <alignment horizontal="center" vertical="center"/>
    </xf>
    <xf numFmtId="0" fontId="97" fillId="57" borderId="131" xfId="0" applyFont="1" applyFill="1" applyBorder="1" applyAlignment="1">
      <alignment horizontal="center" vertical="center"/>
    </xf>
    <xf numFmtId="0" fontId="75" fillId="31" borderId="18" xfId="2" applyFont="1" applyFill="1" applyBorder="1" applyAlignment="1" applyProtection="1">
      <alignment horizontal="center" vertical="center" wrapText="1"/>
      <protection hidden="1"/>
    </xf>
    <xf numFmtId="0" fontId="75" fillId="31" borderId="0" xfId="2" applyFont="1" applyFill="1" applyBorder="1" applyAlignment="1" applyProtection="1">
      <alignment horizontal="center" vertical="center" wrapText="1"/>
      <protection hidden="1"/>
    </xf>
    <xf numFmtId="0" fontId="18" fillId="37" borderId="64" xfId="0" applyFont="1" applyFill="1" applyBorder="1" applyAlignment="1" applyProtection="1">
      <alignment horizontal="center" vertical="center" wrapText="1"/>
      <protection hidden="1"/>
    </xf>
    <xf numFmtId="0" fontId="18" fillId="37" borderId="65" xfId="0" applyFont="1" applyFill="1" applyBorder="1" applyAlignment="1" applyProtection="1">
      <alignment horizontal="center" vertical="center" wrapText="1"/>
      <protection hidden="1"/>
    </xf>
    <xf numFmtId="0" fontId="18" fillId="37" borderId="67" xfId="0" applyFont="1" applyFill="1" applyBorder="1" applyAlignment="1" applyProtection="1">
      <alignment horizontal="center" vertical="center" wrapText="1"/>
      <protection hidden="1"/>
    </xf>
    <xf numFmtId="0" fontId="18" fillId="37" borderId="66" xfId="0" applyFont="1" applyFill="1" applyBorder="1" applyAlignment="1" applyProtection="1">
      <alignment horizontal="center" vertical="center" wrapText="1"/>
      <protection hidden="1"/>
    </xf>
    <xf numFmtId="0" fontId="18" fillId="37" borderId="137" xfId="0" applyFont="1" applyFill="1" applyBorder="1" applyAlignment="1" applyProtection="1">
      <alignment horizontal="center" vertical="center" wrapText="1"/>
      <protection hidden="1"/>
    </xf>
    <xf numFmtId="0" fontId="18" fillId="37" borderId="138" xfId="0" applyFont="1" applyFill="1" applyBorder="1" applyAlignment="1" applyProtection="1">
      <alignment horizontal="center" vertical="center" wrapText="1"/>
      <protection hidden="1"/>
    </xf>
    <xf numFmtId="0" fontId="18" fillId="37" borderId="139" xfId="0" applyFont="1" applyFill="1" applyBorder="1" applyAlignment="1" applyProtection="1">
      <alignment horizontal="center" vertical="center" wrapText="1"/>
      <protection hidden="1"/>
    </xf>
    <xf numFmtId="0" fontId="19" fillId="37" borderId="46" xfId="0" applyFont="1" applyFill="1" applyBorder="1" applyAlignment="1" applyProtection="1">
      <alignment horizontal="center" vertical="center" wrapText="1"/>
      <protection hidden="1"/>
    </xf>
    <xf numFmtId="0" fontId="19" fillId="37" borderId="47" xfId="0" applyFont="1" applyFill="1" applyBorder="1" applyAlignment="1" applyProtection="1">
      <alignment horizontal="center" vertical="center" wrapText="1"/>
      <protection hidden="1"/>
    </xf>
    <xf numFmtId="0" fontId="19" fillId="37" borderId="48" xfId="0" applyFont="1" applyFill="1" applyBorder="1" applyAlignment="1" applyProtection="1">
      <alignment horizontal="center" vertical="center" wrapText="1"/>
      <protection hidden="1"/>
    </xf>
    <xf numFmtId="0" fontId="19" fillId="37" borderId="65" xfId="0" applyFont="1" applyFill="1" applyBorder="1" applyAlignment="1" applyProtection="1">
      <alignment horizontal="center" vertical="center" wrapText="1"/>
      <protection hidden="1"/>
    </xf>
    <xf numFmtId="0" fontId="19" fillId="37" borderId="66" xfId="0" applyFont="1" applyFill="1" applyBorder="1" applyAlignment="1" applyProtection="1">
      <alignment horizontal="center" vertical="center" wrapText="1"/>
      <protection hidden="1"/>
    </xf>
    <xf numFmtId="1" fontId="48" fillId="29" borderId="22" xfId="0" applyNumberFormat="1" applyFont="1" applyFill="1" applyBorder="1" applyAlignment="1" applyProtection="1">
      <alignment horizontal="center" vertical="center"/>
      <protection hidden="1"/>
    </xf>
    <xf numFmtId="1" fontId="48" fillId="29" borderId="2" xfId="0" applyNumberFormat="1" applyFont="1" applyFill="1" applyBorder="1" applyAlignment="1" applyProtection="1">
      <alignment horizontal="center" vertical="center"/>
      <protection hidden="1"/>
    </xf>
    <xf numFmtId="191" fontId="17" fillId="33" borderId="22" xfId="0" applyNumberFormat="1" applyFont="1" applyFill="1" applyBorder="1" applyAlignment="1" applyProtection="1">
      <alignment horizontal="center" vertical="center"/>
      <protection hidden="1"/>
    </xf>
    <xf numFmtId="0" fontId="17" fillId="33" borderId="22" xfId="0" applyFont="1" applyFill="1" applyBorder="1" applyAlignment="1" applyProtection="1">
      <alignment horizontal="center" vertical="center"/>
      <protection hidden="1"/>
    </xf>
    <xf numFmtId="0" fontId="48" fillId="29" borderId="22" xfId="0" applyFont="1" applyFill="1" applyBorder="1" applyAlignment="1" applyProtection="1">
      <alignment horizontal="center" vertical="center" wrapText="1"/>
      <protection hidden="1"/>
    </xf>
    <xf numFmtId="0" fontId="75" fillId="31" borderId="20" xfId="2" applyFont="1" applyFill="1" applyBorder="1" applyAlignment="1" applyProtection="1">
      <alignment horizontal="left" vertical="center" wrapText="1"/>
      <protection hidden="1"/>
    </xf>
    <xf numFmtId="0" fontId="75" fillId="31" borderId="21" xfId="2" applyFont="1" applyFill="1" applyBorder="1" applyAlignment="1" applyProtection="1">
      <alignment horizontal="left" vertical="center" wrapText="1"/>
      <protection hidden="1"/>
    </xf>
    <xf numFmtId="0" fontId="48" fillId="29" borderId="22" xfId="0" applyFont="1" applyFill="1" applyBorder="1" applyAlignment="1" applyProtection="1">
      <alignment horizontal="center" vertical="center"/>
      <protection hidden="1"/>
    </xf>
    <xf numFmtId="0" fontId="48" fillId="0" borderId="21" xfId="0" applyFont="1" applyBorder="1" applyAlignment="1" applyProtection="1">
      <alignment horizontal="center"/>
      <protection hidden="1"/>
    </xf>
    <xf numFmtId="0" fontId="48" fillId="0" borderId="0" xfId="0" applyFont="1" applyBorder="1" applyAlignment="1" applyProtection="1">
      <alignment horizontal="center"/>
      <protection hidden="1"/>
    </xf>
    <xf numFmtId="0" fontId="53" fillId="29" borderId="34" xfId="0" applyFont="1" applyFill="1" applyBorder="1" applyAlignment="1" applyProtection="1">
      <alignment horizontal="center" vertical="center"/>
      <protection hidden="1"/>
    </xf>
    <xf numFmtId="0" fontId="53" fillId="29" borderId="36" xfId="0" applyFont="1" applyFill="1" applyBorder="1" applyAlignment="1" applyProtection="1">
      <alignment horizontal="center" vertical="center"/>
      <protection hidden="1"/>
    </xf>
    <xf numFmtId="0" fontId="53" fillId="29" borderId="37" xfId="0" applyFont="1" applyFill="1" applyBorder="1" applyAlignment="1" applyProtection="1">
      <alignment horizontal="center" vertical="center"/>
      <protection hidden="1"/>
    </xf>
    <xf numFmtId="0" fontId="53" fillId="29" borderId="20" xfId="0" applyFont="1" applyFill="1" applyBorder="1" applyAlignment="1" applyProtection="1">
      <alignment horizontal="center" vertical="center"/>
      <protection hidden="1"/>
    </xf>
    <xf numFmtId="0" fontId="53" fillId="29" borderId="21" xfId="0" applyFont="1" applyFill="1" applyBorder="1" applyAlignment="1" applyProtection="1">
      <alignment horizontal="center" vertical="center"/>
      <protection hidden="1"/>
    </xf>
    <xf numFmtId="0" fontId="53" fillId="29" borderId="17" xfId="0" applyFont="1" applyFill="1" applyBorder="1" applyAlignment="1" applyProtection="1">
      <alignment horizontal="center" vertical="center"/>
      <protection hidden="1"/>
    </xf>
    <xf numFmtId="0" fontId="19" fillId="29" borderId="22" xfId="0" applyFont="1" applyFill="1" applyBorder="1" applyAlignment="1" applyProtection="1">
      <alignment horizontal="center" vertical="center"/>
      <protection hidden="1"/>
    </xf>
    <xf numFmtId="191" fontId="19" fillId="33" borderId="22" xfId="0" applyNumberFormat="1" applyFont="1" applyFill="1" applyBorder="1" applyAlignment="1" applyProtection="1">
      <alignment horizontal="center" vertical="center"/>
      <protection hidden="1"/>
    </xf>
    <xf numFmtId="0" fontId="19" fillId="33" borderId="22" xfId="0" applyFont="1" applyFill="1" applyBorder="1" applyAlignment="1" applyProtection="1">
      <alignment horizontal="center" vertical="center"/>
      <protection hidden="1"/>
    </xf>
    <xf numFmtId="0" fontId="21" fillId="29" borderId="2" xfId="0" applyFont="1" applyFill="1" applyBorder="1" applyAlignment="1" applyProtection="1">
      <alignment horizontal="center" vertical="center"/>
      <protection hidden="1"/>
    </xf>
    <xf numFmtId="0" fontId="21" fillId="29" borderId="44" xfId="0" applyFont="1" applyFill="1" applyBorder="1" applyAlignment="1" applyProtection="1">
      <alignment horizontal="center" vertical="center"/>
      <protection hidden="1"/>
    </xf>
    <xf numFmtId="187" fontId="60" fillId="0" borderId="0" xfId="437" applyNumberFormat="1" applyFont="1" applyBorder="1" applyAlignment="1" applyProtection="1">
      <alignment horizontal="center" vertical="center"/>
      <protection hidden="1"/>
    </xf>
    <xf numFmtId="0" fontId="21" fillId="31" borderId="120" xfId="2" applyFont="1" applyFill="1" applyBorder="1" applyAlignment="1" applyProtection="1">
      <alignment horizontal="center" vertical="center" wrapText="1"/>
      <protection hidden="1"/>
    </xf>
    <xf numFmtId="0" fontId="21" fillId="31" borderId="121" xfId="2" applyFont="1" applyFill="1" applyBorder="1" applyAlignment="1" applyProtection="1">
      <alignment horizontal="center" vertical="center" wrapText="1"/>
      <protection hidden="1"/>
    </xf>
    <xf numFmtId="0" fontId="21" fillId="31" borderId="122" xfId="2" applyFont="1" applyFill="1" applyBorder="1" applyAlignment="1" applyProtection="1">
      <alignment horizontal="center" vertical="center" wrapText="1"/>
      <protection hidden="1"/>
    </xf>
    <xf numFmtId="0" fontId="21" fillId="31" borderId="18" xfId="2" applyFont="1" applyFill="1" applyBorder="1" applyAlignment="1" applyProtection="1">
      <alignment horizontal="center" vertical="center" wrapText="1"/>
      <protection hidden="1"/>
    </xf>
    <xf numFmtId="0" fontId="21" fillId="31" borderId="0" xfId="2" applyFont="1" applyFill="1" applyBorder="1" applyAlignment="1" applyProtection="1">
      <alignment horizontal="center" vertical="center" wrapText="1"/>
      <protection hidden="1"/>
    </xf>
    <xf numFmtId="0" fontId="21" fillId="31" borderId="19" xfId="2" applyFont="1" applyFill="1" applyBorder="1" applyAlignment="1" applyProtection="1">
      <alignment horizontal="center" vertical="center" wrapText="1"/>
      <protection hidden="1"/>
    </xf>
    <xf numFmtId="0" fontId="21" fillId="31" borderId="20" xfId="2" applyFont="1" applyFill="1" applyBorder="1" applyAlignment="1" applyProtection="1">
      <alignment horizontal="center" vertical="center" wrapText="1"/>
      <protection hidden="1"/>
    </xf>
    <xf numFmtId="0" fontId="21" fillId="31" borderId="21" xfId="2" applyFont="1" applyFill="1" applyBorder="1" applyAlignment="1" applyProtection="1">
      <alignment horizontal="center" vertical="center" wrapText="1"/>
      <protection hidden="1"/>
    </xf>
    <xf numFmtId="0" fontId="21" fillId="31" borderId="17" xfId="2" applyFont="1" applyFill="1" applyBorder="1" applyAlignment="1" applyProtection="1">
      <alignment horizontal="center" vertical="center" wrapText="1"/>
      <protection hidden="1"/>
    </xf>
    <xf numFmtId="0" fontId="60" fillId="29" borderId="63" xfId="437" applyFont="1" applyFill="1" applyBorder="1" applyAlignment="1" applyProtection="1">
      <alignment horizontal="center" vertical="center"/>
      <protection hidden="1"/>
    </xf>
    <xf numFmtId="0" fontId="60" fillId="29" borderId="63" xfId="437" applyFont="1" applyFill="1" applyBorder="1" applyAlignment="1" applyProtection="1">
      <alignment horizontal="center"/>
      <protection hidden="1"/>
    </xf>
    <xf numFmtId="0" fontId="60" fillId="29" borderId="63" xfId="437" applyFont="1" applyFill="1" applyBorder="1" applyAlignment="1" applyProtection="1">
      <alignment horizontal="center" vertical="center" wrapText="1"/>
      <protection hidden="1"/>
    </xf>
    <xf numFmtId="0" fontId="60" fillId="30" borderId="63" xfId="437" applyFont="1" applyFill="1" applyBorder="1" applyAlignment="1" applyProtection="1">
      <alignment horizontal="left" vertical="center"/>
      <protection hidden="1"/>
    </xf>
    <xf numFmtId="0" fontId="60" fillId="33" borderId="63" xfId="437" applyFont="1" applyFill="1" applyBorder="1" applyAlignment="1" applyProtection="1">
      <alignment horizontal="center" vertical="center" wrapText="1"/>
      <protection hidden="1"/>
    </xf>
    <xf numFmtId="187" fontId="60" fillId="33" borderId="63" xfId="437" applyNumberFormat="1" applyFont="1" applyFill="1" applyBorder="1" applyAlignment="1" applyProtection="1">
      <alignment horizontal="center" vertical="center"/>
      <protection hidden="1"/>
    </xf>
    <xf numFmtId="0" fontId="60" fillId="29" borderId="125" xfId="437" applyFont="1" applyFill="1" applyBorder="1" applyAlignment="1" applyProtection="1">
      <alignment horizontal="center" vertical="center" wrapText="1"/>
      <protection hidden="1"/>
    </xf>
    <xf numFmtId="0" fontId="60" fillId="29" borderId="117" xfId="437" applyFont="1" applyFill="1" applyBorder="1" applyAlignment="1" applyProtection="1">
      <alignment horizontal="center" vertical="center" wrapText="1"/>
      <protection hidden="1"/>
    </xf>
    <xf numFmtId="0" fontId="60" fillId="29" borderId="118" xfId="437" applyFont="1" applyFill="1" applyBorder="1" applyAlignment="1" applyProtection="1">
      <alignment horizontal="center" vertical="center" wrapText="1"/>
      <protection hidden="1"/>
    </xf>
    <xf numFmtId="0" fontId="69" fillId="30" borderId="125" xfId="437" applyFont="1" applyFill="1" applyBorder="1" applyAlignment="1" applyProtection="1">
      <alignment horizontal="left" vertical="center" wrapText="1"/>
      <protection hidden="1"/>
    </xf>
    <xf numFmtId="0" fontId="69" fillId="30" borderId="117" xfId="437" applyFont="1" applyFill="1" applyBorder="1" applyAlignment="1" applyProtection="1">
      <alignment horizontal="left" vertical="center" wrapText="1"/>
      <protection hidden="1"/>
    </xf>
    <xf numFmtId="0" fontId="69" fillId="30" borderId="118" xfId="437" applyFont="1" applyFill="1" applyBorder="1" applyAlignment="1" applyProtection="1">
      <alignment horizontal="left" vertical="center" wrapText="1"/>
      <protection hidden="1"/>
    </xf>
    <xf numFmtId="0" fontId="60" fillId="37" borderId="125" xfId="437" applyFont="1" applyFill="1" applyBorder="1" applyAlignment="1" applyProtection="1">
      <alignment horizontal="center" vertical="center" wrapText="1"/>
      <protection locked="0"/>
    </xf>
    <xf numFmtId="0" fontId="60" fillId="37" borderId="117" xfId="437" applyFont="1" applyFill="1" applyBorder="1" applyAlignment="1" applyProtection="1">
      <alignment horizontal="center" vertical="center" wrapText="1"/>
      <protection locked="0"/>
    </xf>
    <xf numFmtId="0" fontId="60" fillId="37" borderId="118" xfId="437" applyFont="1" applyFill="1" applyBorder="1" applyAlignment="1" applyProtection="1">
      <alignment horizontal="center" vertical="center" wrapText="1"/>
      <protection locked="0"/>
    </xf>
  </cellXfs>
  <cellStyles count="439">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5"/>
    <cellStyle name="Cálculo 2" xfId="232"/>
    <cellStyle name="Cálculo 2 2" xfId="396"/>
    <cellStyle name="Cálculo 3" xfId="233"/>
    <cellStyle name="Cálculo 3 2" xfId="397"/>
    <cellStyle name="Cálculo 4" xfId="234"/>
    <cellStyle name="Cálculo 4 2" xfId="398"/>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399"/>
    <cellStyle name="Entrada 3" xfId="263"/>
    <cellStyle name="Entrada 3 2" xfId="400"/>
    <cellStyle name="Entrada 4" xfId="264"/>
    <cellStyle name="Entrada 4 2" xfId="401"/>
    <cellStyle name="Estilo 1" xfId="265"/>
    <cellStyle name="Estilo 1 2" xfId="402"/>
    <cellStyle name="Euro" xfId="4"/>
    <cellStyle name="Explanatory Text" xfId="266"/>
    <cellStyle name="FIGURA" xfId="267"/>
    <cellStyle name="Good" xfId="268"/>
    <cellStyle name="Heading 1" xfId="269"/>
    <cellStyle name="Heading 2" xfId="270"/>
    <cellStyle name="Heading 3" xfId="271"/>
    <cellStyle name="Heading 4" xfId="272"/>
    <cellStyle name="Hipervínculo 2" xfId="5"/>
    <cellStyle name="Hipervínculo 3" xfId="6"/>
    <cellStyle name="Hipervínculo 4" xfId="359"/>
    <cellStyle name="Incorrecto 2" xfId="273"/>
    <cellStyle name="Incorrecto 3" xfId="274"/>
    <cellStyle name="Incorrecto 4" xfId="275"/>
    <cellStyle name="Input" xfId="276"/>
    <cellStyle name="Input 2" xfId="403"/>
    <cellStyle name="Linked Cell" xfId="277"/>
    <cellStyle name="Millares" xfId="1" builtinId="3"/>
    <cellStyle name="Millares [0] 2" xfId="438"/>
    <cellStyle name="Millares 10" xfId="7"/>
    <cellStyle name="Millares 10 2" xfId="8"/>
    <cellStyle name="Millares 10 2 2" xfId="362"/>
    <cellStyle name="Millares 10 3" xfId="9"/>
    <cellStyle name="Millares 10 3 2" xfId="363"/>
    <cellStyle name="Millares 10 4" xfId="361"/>
    <cellStyle name="Millares 11" xfId="10"/>
    <cellStyle name="Millares 11 2" xfId="11"/>
    <cellStyle name="Millares 11 2 2" xfId="365"/>
    <cellStyle name="Millares 11 3" xfId="12"/>
    <cellStyle name="Millares 11 3 2" xfId="366"/>
    <cellStyle name="Millares 11 4" xfId="364"/>
    <cellStyle name="Millares 12" xfId="13"/>
    <cellStyle name="Millares 12 2" xfId="14"/>
    <cellStyle name="Millares 13" xfId="354"/>
    <cellStyle name="Millares 13 2" xfId="423"/>
    <cellStyle name="Millares 2" xfId="15"/>
    <cellStyle name="Millares 2 10" xfId="16"/>
    <cellStyle name="Millares 2 10 2" xfId="17"/>
    <cellStyle name="Millares 2 10 3" xfId="18"/>
    <cellStyle name="Millares 2 11" xfId="19"/>
    <cellStyle name="Millares 2 11 2" xfId="20"/>
    <cellStyle name="Millares 2 11 2 2" xfId="369"/>
    <cellStyle name="Millares 2 11 3" xfId="368"/>
    <cellStyle name="Millares 2 12" xfId="21"/>
    <cellStyle name="Millares 2 12 2" xfId="22"/>
    <cellStyle name="Millares 2 12 2 2" xfId="371"/>
    <cellStyle name="Millares 2 12 3" xfId="370"/>
    <cellStyle name="Millares 2 13" xfId="23"/>
    <cellStyle name="Millares 2 13 2" xfId="24"/>
    <cellStyle name="Millares 2 13 2 2" xfId="373"/>
    <cellStyle name="Millares 2 13 3" xfId="372"/>
    <cellStyle name="Millares 2 14" xfId="25"/>
    <cellStyle name="Millares 2 14 2" xfId="26"/>
    <cellStyle name="Millares 2 14 2 2" xfId="375"/>
    <cellStyle name="Millares 2 14 3" xfId="374"/>
    <cellStyle name="Millares 2 15" xfId="27"/>
    <cellStyle name="Millares 2 15 2" xfId="28"/>
    <cellStyle name="Millares 2 15 2 2" xfId="377"/>
    <cellStyle name="Millares 2 15 3" xfId="376"/>
    <cellStyle name="Millares 2 16" xfId="367"/>
    <cellStyle name="Millares 2 2" xfId="29"/>
    <cellStyle name="Millares 2 2 2" xfId="30"/>
    <cellStyle name="Millares 2 2 2 2" xfId="31"/>
    <cellStyle name="Millares 2 2 2 3" xfId="32"/>
    <cellStyle name="Millares 2 2 2 4" xfId="378"/>
    <cellStyle name="Millares 2 2 3" xfId="33"/>
    <cellStyle name="Millares 2 2 3 2" xfId="379"/>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1"/>
    <cellStyle name="Millares 2 6 3" xfId="48"/>
    <cellStyle name="Millares 2 6 3 2" xfId="382"/>
    <cellStyle name="Millares 2 6 4" xfId="380"/>
    <cellStyle name="Millares 2 7" xfId="49"/>
    <cellStyle name="Millares 2 8" xfId="50"/>
    <cellStyle name="Millares 2 9" xfId="51"/>
    <cellStyle name="Millares 2 9 2" xfId="52"/>
    <cellStyle name="Millares 2 9 3" xfId="53"/>
    <cellStyle name="Millares 2 9 3 2" xfId="384"/>
    <cellStyle name="Millares 2 9 4" xfId="383"/>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6"/>
    <cellStyle name="Millares 4 3" xfId="71"/>
    <cellStyle name="Millares 4 3 2" xfId="387"/>
    <cellStyle name="Millares 4 4" xfId="385"/>
    <cellStyle name="Millares 5" xfId="72"/>
    <cellStyle name="Millares 5 2" xfId="73"/>
    <cellStyle name="Millares 5 3" xfId="74"/>
    <cellStyle name="Millares 6" xfId="75"/>
    <cellStyle name="Millares 6 2" xfId="76"/>
    <cellStyle name="Millares 6 2 2" xfId="389"/>
    <cellStyle name="Millares 6 3" xfId="77"/>
    <cellStyle name="Millares 6 3 2" xfId="390"/>
    <cellStyle name="Millares 6 4" xfId="388"/>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2"/>
    <cellStyle name="Millares 9 3" xfId="88"/>
    <cellStyle name="Millares 9 3 2" xfId="393"/>
    <cellStyle name="Millares 9 4" xfId="391"/>
    <cellStyle name="Millares_Formato Evaluacion LP No. 41 Biblioteca Belen" xfId="3"/>
    <cellStyle name="Moneda" xfId="434" builtinId="4"/>
    <cellStyle name="Moneda [0]" xfId="431" builtinId="7"/>
    <cellStyle name="Moneda [0] 10" xfId="280"/>
    <cellStyle name="Moneda [0] 11" xfId="281"/>
    <cellStyle name="Moneda [0] 14" xfId="282"/>
    <cellStyle name="Moneda [0] 2" xfId="283"/>
    <cellStyle name="Moneda [0] 3" xfId="284"/>
    <cellStyle name="Moneda [0] 6" xfId="430"/>
    <cellStyle name="Moneda 11" xfId="427"/>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4"/>
    <cellStyle name="Moneda 6" xfId="100"/>
    <cellStyle name="Moneda 6 2" xfId="101"/>
    <cellStyle name="Moneda 6 3" xfId="102"/>
    <cellStyle name="Moneda 7" xfId="103"/>
    <cellStyle name="Moneda 9" xfId="432"/>
    <cellStyle name="Moneda 9 2" xfId="429"/>
    <cellStyle name="Moneda 9 2 2" xfId="433"/>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2"/>
    <cellStyle name="Normal 12 2 3" xfId="419"/>
    <cellStyle name="Normal 12 3" xfId="352"/>
    <cellStyle name="Normal 12 3 2" xfId="421"/>
    <cellStyle name="Normal 12 4" xfId="415"/>
    <cellStyle name="Normal 13" xfId="345"/>
    <cellStyle name="Normal 14" xfId="346"/>
    <cellStyle name="Normal 14 2" xfId="349"/>
    <cellStyle name="Normal 14 2 2" xfId="418"/>
    <cellStyle name="Normal 14 2 3" xfId="425"/>
    <cellStyle name="Normal 14 2 4" xfId="437"/>
    <cellStyle name="Normal 14 3" xfId="416"/>
    <cellStyle name="Normal 15" xfId="351"/>
    <cellStyle name="Normal 15 2" xfId="358"/>
    <cellStyle name="Normal 15 2 2" xfId="424"/>
    <cellStyle name="Normal 15 3" xfId="420"/>
    <cellStyle name="Normal 18" xfId="426"/>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7"/>
    <cellStyle name="Normal 7" xfId="296"/>
    <cellStyle name="Normal 78" xfId="342"/>
    <cellStyle name="Normal 8" xfId="297"/>
    <cellStyle name="Normal 9" xfId="298"/>
    <cellStyle name="Normal_CONSOLIDADO  EVALUACIÓN LP 53 OBRA ADECUACIÓN Y MANTENIMIENTO DEL TEATRO LIDO" xfId="2"/>
    <cellStyle name="Normal_FORM20_1" xfId="435"/>
    <cellStyle name="Normal_SEGUROS FENIX 2" xfId="436"/>
    <cellStyle name="Notas 2" xfId="299"/>
    <cellStyle name="Notas 2 2" xfId="404"/>
    <cellStyle name="Notas 3" xfId="300"/>
    <cellStyle name="Notas 3 2" xfId="405"/>
    <cellStyle name="Notas 4" xfId="301"/>
    <cellStyle name="Notas 4 2" xfId="406"/>
    <cellStyle name="Note" xfId="302"/>
    <cellStyle name="Note 2" xfId="407"/>
    <cellStyle name="Output" xfId="303"/>
    <cellStyle name="Output 2" xfId="408"/>
    <cellStyle name="Porcentaje" xfId="357" builtinId="5"/>
    <cellStyle name="Porcentaje 2" xfId="343"/>
    <cellStyle name="Porcentaje 6" xfId="428"/>
    <cellStyle name="Porcentual 2" xfId="140"/>
    <cellStyle name="Porcentual 2 2" xfId="141"/>
    <cellStyle name="Porcentual 2 2 2" xfId="142"/>
    <cellStyle name="Porcentual 2 2 2 2" xfId="143"/>
    <cellStyle name="Porcentual 2 2 2 3" xfId="360"/>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09"/>
    <cellStyle name="Salida 3" xfId="312"/>
    <cellStyle name="Salida 3 2" xfId="410"/>
    <cellStyle name="Salida 4" xfId="313"/>
    <cellStyle name="Salida 4 2" xfId="411"/>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2"/>
    <cellStyle name="Total 3" xfId="336"/>
    <cellStyle name="Total 3 2" xfId="413"/>
    <cellStyle name="Total 4" xfId="337"/>
    <cellStyle name="Total 4 2" xfId="414"/>
    <cellStyle name="Viñeta" xfId="338"/>
    <cellStyle name="Warning Text" xfId="339"/>
  </cellStyles>
  <dxfs count="3565">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FF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FF6600"/>
      <color rgb="FF9BCBA0"/>
      <color rgb="FF66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429629</xdr:colOff>
      <xdr:row>1</xdr:row>
      <xdr:rowOff>495300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28600"/>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57150</xdr:rowOff>
    </xdr:from>
    <xdr:to>
      <xdr:col>1</xdr:col>
      <xdr:colOff>541479</xdr:colOff>
      <xdr:row>2</xdr:row>
      <xdr:rowOff>57150</xdr:rowOff>
    </xdr:to>
    <xdr:pic>
      <xdr:nvPicPr>
        <xdr:cNvPr id="2" name="3 Imagen" descr="log-udea2.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57150"/>
          <a:ext cx="717163"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95250</xdr:colOff>
      <xdr:row>5</xdr:row>
      <xdr:rowOff>142875</xdr:rowOff>
    </xdr:from>
    <xdr:to>
      <xdr:col>28</xdr:col>
      <xdr:colOff>4425950</xdr:colOff>
      <xdr:row>8</xdr:row>
      <xdr:rowOff>619125</xdr:rowOff>
    </xdr:to>
    <xdr:pic>
      <xdr:nvPicPr>
        <xdr:cNvPr id="2" name="Imagen 1">
          <a:extLst>
            <a:ext uri="{FF2B5EF4-FFF2-40B4-BE49-F238E27FC236}">
              <a16:creationId xmlns:a16="http://schemas.microsoft.com/office/drawing/2014/main" id="{020D2D64-A684-4DB1-96B4-5B364F1338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0" y="1076325"/>
          <a:ext cx="4330700" cy="1057275"/>
        </a:xfrm>
        <a:prstGeom prst="rect">
          <a:avLst/>
        </a:prstGeom>
      </xdr:spPr>
    </xdr:pic>
    <xdr:clientData/>
  </xdr:twoCellAnchor>
  <xdr:twoCellAnchor editAs="oneCell">
    <xdr:from>
      <xdr:col>11</xdr:col>
      <xdr:colOff>228600</xdr:colOff>
      <xdr:row>6</xdr:row>
      <xdr:rowOff>85725</xdr:rowOff>
    </xdr:from>
    <xdr:to>
      <xdr:col>11</xdr:col>
      <xdr:colOff>3905250</xdr:colOff>
      <xdr:row>8</xdr:row>
      <xdr:rowOff>745445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44600" y="1181100"/>
          <a:ext cx="3676650" cy="1078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79</xdr:col>
      <xdr:colOff>295275</xdr:colOff>
      <xdr:row>4</xdr:row>
      <xdr:rowOff>123825</xdr:rowOff>
    </xdr:from>
    <xdr:to>
      <xdr:col>79</xdr:col>
      <xdr:colOff>4258803</xdr:colOff>
      <xdr:row>8</xdr:row>
      <xdr:rowOff>866775</xdr:rowOff>
    </xdr:to>
    <xdr:pic>
      <xdr:nvPicPr>
        <xdr:cNvPr id="4" name="Imagen 3"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020150" y="885825"/>
          <a:ext cx="3963528"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313764</xdr:colOff>
      <xdr:row>3</xdr:row>
      <xdr:rowOff>582706</xdr:rowOff>
    </xdr:from>
    <xdr:to>
      <xdr:col>11</xdr:col>
      <xdr:colOff>3990414</xdr:colOff>
      <xdr:row>8</xdr:row>
      <xdr:rowOff>249585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5588" y="1086971"/>
          <a:ext cx="3676650" cy="1078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22411</xdr:colOff>
      <xdr:row>3</xdr:row>
      <xdr:rowOff>627529</xdr:rowOff>
    </xdr:from>
    <xdr:to>
      <xdr:col>20</xdr:col>
      <xdr:colOff>4353111</xdr:colOff>
      <xdr:row>8</xdr:row>
      <xdr:rowOff>272863</xdr:rowOff>
    </xdr:to>
    <xdr:pic>
      <xdr:nvPicPr>
        <xdr:cNvPr id="3" name="Imagen 2">
          <a:extLst>
            <a:ext uri="{FF2B5EF4-FFF2-40B4-BE49-F238E27FC236}">
              <a16:creationId xmlns:a16="http://schemas.microsoft.com/office/drawing/2014/main" id="{020D2D64-A684-4DB1-96B4-5B364F1338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56117" y="1131794"/>
          <a:ext cx="4330700" cy="1057275"/>
        </a:xfrm>
        <a:prstGeom prst="rect">
          <a:avLst/>
        </a:prstGeom>
      </xdr:spPr>
    </xdr:pic>
    <xdr:clientData/>
  </xdr:twoCellAnchor>
  <xdr:twoCellAnchor>
    <xdr:from>
      <xdr:col>47</xdr:col>
      <xdr:colOff>235324</xdr:colOff>
      <xdr:row>3</xdr:row>
      <xdr:rowOff>437029</xdr:rowOff>
    </xdr:from>
    <xdr:to>
      <xdr:col>47</xdr:col>
      <xdr:colOff>4198852</xdr:colOff>
      <xdr:row>8</xdr:row>
      <xdr:rowOff>520513</xdr:rowOff>
    </xdr:to>
    <xdr:pic>
      <xdr:nvPicPr>
        <xdr:cNvPr id="4" name="Imagen 3"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495706" y="941294"/>
          <a:ext cx="3963528"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107749</xdr:colOff>
      <xdr:row>1</xdr:row>
      <xdr:rowOff>31654</xdr:rowOff>
    </xdr:from>
    <xdr:ext cx="664715" cy="819993"/>
    <xdr:pic>
      <xdr:nvPicPr>
        <xdr:cNvPr id="2" name="3 Imagen" descr="log-udea2.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024" y="231679"/>
          <a:ext cx="664715" cy="81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8"/>
  <sheetViews>
    <sheetView showGridLines="0" zoomScaleNormal="100" zoomScaleSheetLayoutView="90" zoomScalePageLayoutView="90" workbookViewId="0">
      <selection activeCell="D12" sqref="D12"/>
    </sheetView>
  </sheetViews>
  <sheetFormatPr baseColWidth="10" defaultColWidth="11.42578125" defaultRowHeight="12.75"/>
  <cols>
    <col min="1" max="1" width="5.85546875" style="27" bestFit="1" customWidth="1"/>
    <col min="2" max="2" width="84" style="27" customWidth="1"/>
    <col min="3" max="16384" width="11.42578125" style="27"/>
  </cols>
  <sheetData>
    <row r="1" spans="1:2" ht="37.5" customHeight="1">
      <c r="A1" s="550" t="s">
        <v>4</v>
      </c>
      <c r="B1" s="551"/>
    </row>
    <row r="2" spans="1:2" ht="51" customHeight="1">
      <c r="A2" s="559" t="s">
        <v>184</v>
      </c>
      <c r="B2" s="560"/>
    </row>
    <row r="3" spans="1:2" ht="18">
      <c r="A3" s="559" t="s">
        <v>140</v>
      </c>
      <c r="B3" s="560"/>
    </row>
    <row r="4" spans="1:2" ht="78.75" customHeight="1">
      <c r="A4" s="557" t="s">
        <v>185</v>
      </c>
      <c r="B4" s="558"/>
    </row>
    <row r="5" spans="1:2" ht="27" customHeight="1">
      <c r="A5" s="555" t="s">
        <v>23</v>
      </c>
      <c r="B5" s="556"/>
    </row>
    <row r="6" spans="1:2" ht="15.75">
      <c r="A6" s="28"/>
      <c r="B6" s="28"/>
    </row>
    <row r="7" spans="1:2" ht="29.25" customHeight="1">
      <c r="A7" s="29" t="s">
        <v>25</v>
      </c>
      <c r="B7" s="30" t="s">
        <v>3</v>
      </c>
    </row>
    <row r="8" spans="1:2" ht="22.5" customHeight="1">
      <c r="A8" s="31">
        <v>1</v>
      </c>
      <c r="B8" s="26" t="s">
        <v>312</v>
      </c>
    </row>
    <row r="9" spans="1:2" ht="22.5" customHeight="1">
      <c r="A9" s="31">
        <v>2</v>
      </c>
      <c r="B9" s="26" t="s">
        <v>313</v>
      </c>
    </row>
    <row r="10" spans="1:2" ht="22.5" customHeight="1">
      <c r="A10" s="31">
        <v>3</v>
      </c>
      <c r="B10" s="26" t="s">
        <v>314</v>
      </c>
    </row>
    <row r="11" spans="1:2" ht="22.5" customHeight="1">
      <c r="A11" s="31">
        <v>4</v>
      </c>
      <c r="B11" s="26" t="s">
        <v>315</v>
      </c>
    </row>
    <row r="12" spans="1:2" ht="22.5" customHeight="1">
      <c r="A12" s="31">
        <v>5</v>
      </c>
      <c r="B12" s="26" t="s">
        <v>316</v>
      </c>
    </row>
    <row r="13" spans="1:2" ht="22.5" customHeight="1">
      <c r="A13" s="31">
        <v>6</v>
      </c>
      <c r="B13" s="26" t="s">
        <v>317</v>
      </c>
    </row>
    <row r="14" spans="1:2" ht="22.5" hidden="1" customHeight="1">
      <c r="A14" s="31">
        <v>7</v>
      </c>
      <c r="B14" s="26"/>
    </row>
    <row r="15" spans="1:2" ht="22.5" hidden="1" customHeight="1">
      <c r="A15" s="31">
        <v>8</v>
      </c>
      <c r="B15" s="26"/>
    </row>
    <row r="16" spans="1:2" ht="22.5" hidden="1" customHeight="1">
      <c r="A16" s="31">
        <v>9</v>
      </c>
      <c r="B16" s="26"/>
    </row>
    <row r="17" spans="1:2" ht="22.5" hidden="1" customHeight="1">
      <c r="A17" s="31">
        <v>10</v>
      </c>
      <c r="B17" s="26"/>
    </row>
    <row r="18" spans="1:2" ht="22.5" hidden="1" customHeight="1">
      <c r="A18" s="31">
        <v>11</v>
      </c>
      <c r="B18" s="26"/>
    </row>
    <row r="19" spans="1:2" ht="22.5" hidden="1" customHeight="1">
      <c r="A19" s="31">
        <v>12</v>
      </c>
      <c r="B19" s="26"/>
    </row>
    <row r="20" spans="1:2" ht="22.5" hidden="1" customHeight="1">
      <c r="A20" s="31">
        <v>13</v>
      </c>
      <c r="B20" s="26"/>
    </row>
    <row r="21" spans="1:2" ht="22.5" hidden="1" customHeight="1">
      <c r="A21" s="31">
        <v>14</v>
      </c>
      <c r="B21" s="26"/>
    </row>
    <row r="22" spans="1:2" ht="22.5" hidden="1" customHeight="1">
      <c r="A22" s="31">
        <v>15</v>
      </c>
      <c r="B22" s="251"/>
    </row>
    <row r="23" spans="1:2" ht="22.5" hidden="1" customHeight="1">
      <c r="A23" s="31">
        <v>16</v>
      </c>
      <c r="B23" s="251"/>
    </row>
    <row r="24" spans="1:2" ht="22.5" hidden="1" customHeight="1">
      <c r="A24" s="31">
        <v>17</v>
      </c>
      <c r="B24" s="26"/>
    </row>
    <row r="25" spans="1:2" ht="22.5" customHeight="1">
      <c r="A25" s="32"/>
      <c r="B25" s="33"/>
    </row>
    <row r="26" spans="1:2" ht="20.45" customHeight="1">
      <c r="A26" s="34"/>
      <c r="B26" s="33"/>
    </row>
    <row r="27" spans="1:2" ht="12.75" customHeight="1">
      <c r="A27" s="552" t="s">
        <v>54</v>
      </c>
      <c r="B27" s="552"/>
    </row>
    <row r="28" spans="1:2" ht="70.5" customHeight="1">
      <c r="A28" s="553" t="s">
        <v>318</v>
      </c>
      <c r="B28" s="554"/>
    </row>
  </sheetData>
  <sheetProtection algorithmName="SHA-512" hashValue="kZh+pbapb2NVhx5IZjg4ZwPpnP88Rw0u3V6Nws9+GXVNkrCTMAcMTyq3bdha0pNFlRldWgOg66/gcHCY8otY8g==" saltValue="HICkGbV8QcCJS5eX1dO8+g==" spinCount="100000" sheet="1" objects="1" selectLockedCells="1" selectUnlockedCells="1"/>
  <mergeCells count="7">
    <mergeCell ref="A1:B1"/>
    <mergeCell ref="A27:B27"/>
    <mergeCell ref="A28:B28"/>
    <mergeCell ref="A5:B5"/>
    <mergeCell ref="A4:B4"/>
    <mergeCell ref="A2:B2"/>
    <mergeCell ref="A3:B3"/>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N162"/>
  <sheetViews>
    <sheetView zoomScale="70" zoomScaleNormal="70" workbookViewId="0">
      <selection activeCell="AM9" sqref="AM9"/>
    </sheetView>
  </sheetViews>
  <sheetFormatPr baseColWidth="10" defaultColWidth="11.42578125" defaultRowHeight="12.75"/>
  <cols>
    <col min="1" max="1" width="27.42578125" style="85" customWidth="1"/>
    <col min="2" max="2" width="21.42578125" style="85" customWidth="1"/>
    <col min="3" max="3" width="17.28515625" style="85" customWidth="1"/>
    <col min="4" max="4" width="13.85546875" style="85" customWidth="1"/>
    <col min="5" max="5" width="17.140625" style="85" customWidth="1"/>
    <col min="6" max="6" width="6.7109375" style="85" customWidth="1"/>
    <col min="7" max="7" width="17" style="85" customWidth="1"/>
    <col min="8" max="8" width="6.7109375" style="85" customWidth="1"/>
    <col min="9" max="9" width="14.85546875" style="85" customWidth="1"/>
    <col min="10" max="10" width="6.7109375" style="85" customWidth="1"/>
    <col min="11" max="11" width="13.85546875" style="85" customWidth="1"/>
    <col min="12" max="12" width="6.7109375" style="85" customWidth="1"/>
    <col min="13" max="13" width="15.28515625" style="85" customWidth="1"/>
    <col min="14" max="14" width="6.7109375" style="85" customWidth="1"/>
    <col min="15" max="15" width="12.5703125" style="85" hidden="1" customWidth="1"/>
    <col min="16" max="16" width="6.7109375" style="85" hidden="1" customWidth="1"/>
    <col min="17" max="17" width="16.85546875" style="85" hidden="1" customWidth="1"/>
    <col min="18" max="18" width="6.7109375" style="85" hidden="1" customWidth="1"/>
    <col min="19" max="19" width="12.5703125" style="85" hidden="1" customWidth="1"/>
    <col min="20" max="20" width="6.7109375" style="85" hidden="1" customWidth="1"/>
    <col min="21" max="21" width="12.5703125" style="85" hidden="1" customWidth="1"/>
    <col min="22" max="22" width="6.7109375" style="85" hidden="1" customWidth="1"/>
    <col min="23" max="23" width="12.5703125" style="85" hidden="1" customWidth="1"/>
    <col min="24" max="24" width="6.7109375" style="85" hidden="1" customWidth="1"/>
    <col min="25" max="25" width="12.5703125" style="85" hidden="1" customWidth="1"/>
    <col min="26" max="26" width="6.7109375" style="85" hidden="1" customWidth="1"/>
    <col min="27" max="27" width="12.5703125" style="85" hidden="1" customWidth="1"/>
    <col min="28" max="28" width="6.7109375" style="85" hidden="1" customWidth="1"/>
    <col min="29" max="29" width="12.5703125" style="85" hidden="1" customWidth="1"/>
    <col min="30" max="34" width="6.7109375" style="85" hidden="1" customWidth="1"/>
    <col min="35" max="35" width="12.5703125" style="85" hidden="1" customWidth="1"/>
    <col min="36" max="36" width="6.7109375" style="85" hidden="1" customWidth="1"/>
    <col min="37" max="37" width="2" style="85" customWidth="1"/>
    <col min="38" max="39" width="11.42578125" style="85" customWidth="1"/>
    <col min="40" max="16384" width="11.42578125" style="85"/>
  </cols>
  <sheetData>
    <row r="1" spans="1:40" s="92" customFormat="1" ht="24.75" customHeight="1">
      <c r="A1" s="849" t="s">
        <v>80</v>
      </c>
      <c r="B1" s="850"/>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row>
    <row r="3" spans="1:40" ht="15">
      <c r="A3" s="848" t="s">
        <v>50</v>
      </c>
      <c r="B3" s="848"/>
      <c r="E3" s="852" t="s">
        <v>139</v>
      </c>
      <c r="F3" s="852"/>
      <c r="G3" s="852"/>
      <c r="H3" s="852"/>
      <c r="K3" s="853" t="s">
        <v>79</v>
      </c>
      <c r="L3" s="853"/>
      <c r="M3" s="853"/>
    </row>
    <row r="4" spans="1:40" s="93" customFormat="1" ht="30.75" customHeight="1">
      <c r="A4" s="125" t="s">
        <v>59</v>
      </c>
      <c r="B4" s="108">
        <v>19</v>
      </c>
      <c r="E4" s="848" t="s">
        <v>60</v>
      </c>
      <c r="F4" s="848"/>
      <c r="G4" s="848" t="s">
        <v>61</v>
      </c>
      <c r="H4" s="848"/>
      <c r="K4" s="854" t="str">
        <f>'10. EVALUACIÓN'!I8</f>
        <v>Media aritmética</v>
      </c>
      <c r="L4" s="855"/>
      <c r="M4" s="856"/>
    </row>
    <row r="5" spans="1:40" ht="30.75" customHeight="1">
      <c r="A5" s="124" t="s">
        <v>62</v>
      </c>
      <c r="B5" s="108">
        <v>25</v>
      </c>
      <c r="E5" s="851">
        <v>120</v>
      </c>
      <c r="F5" s="851"/>
      <c r="G5" s="851">
        <v>80</v>
      </c>
      <c r="H5" s="851"/>
      <c r="K5" s="857"/>
      <c r="L5" s="858"/>
      <c r="M5" s="859"/>
    </row>
    <row r="6" spans="1:40">
      <c r="A6" s="81"/>
      <c r="B6" s="81"/>
      <c r="D6" s="94"/>
    </row>
    <row r="7" spans="1:40" s="95" customFormat="1" ht="21" customHeight="1">
      <c r="A7" s="860" t="s">
        <v>14</v>
      </c>
      <c r="B7" s="125" t="s">
        <v>51</v>
      </c>
      <c r="C7" s="844">
        <f>IF('1_ENTREGA'!A8="","",'1_ENTREGA'!A8)</f>
        <v>1</v>
      </c>
      <c r="D7" s="844"/>
      <c r="E7" s="844">
        <f>IF('1_ENTREGA'!A9="","",'1_ENTREGA'!A9)</f>
        <v>2</v>
      </c>
      <c r="F7" s="845"/>
      <c r="G7" s="844">
        <v>3</v>
      </c>
      <c r="H7" s="844"/>
      <c r="I7" s="844">
        <v>4</v>
      </c>
      <c r="J7" s="845"/>
      <c r="K7" s="844">
        <v>5</v>
      </c>
      <c r="L7" s="844"/>
      <c r="M7" s="844">
        <v>6</v>
      </c>
      <c r="N7" s="845"/>
      <c r="O7" s="844">
        <v>7</v>
      </c>
      <c r="P7" s="845"/>
      <c r="Q7" s="844">
        <v>8</v>
      </c>
      <c r="R7" s="845"/>
      <c r="S7" s="844">
        <v>9</v>
      </c>
      <c r="T7" s="845"/>
      <c r="U7" s="844">
        <v>10</v>
      </c>
      <c r="V7" s="845"/>
      <c r="W7" s="844">
        <v>11</v>
      </c>
      <c r="X7" s="845"/>
      <c r="Y7" s="844">
        <v>12</v>
      </c>
      <c r="Z7" s="845"/>
      <c r="AA7" s="844">
        <v>13</v>
      </c>
      <c r="AB7" s="845"/>
      <c r="AC7" s="844">
        <v>14</v>
      </c>
      <c r="AD7" s="845"/>
      <c r="AE7" s="844">
        <v>15</v>
      </c>
      <c r="AF7" s="845"/>
      <c r="AG7" s="844">
        <v>16</v>
      </c>
      <c r="AH7" s="845"/>
      <c r="AI7" s="844">
        <v>17</v>
      </c>
      <c r="AJ7" s="845"/>
    </row>
    <row r="8" spans="1:40" s="93" customFormat="1" ht="35.25" customHeight="1">
      <c r="A8" s="860"/>
      <c r="B8" s="96" t="s">
        <v>65</v>
      </c>
      <c r="C8" s="846" t="str">
        <f ca="1">IF(C7="","",IF('10. EVALUACIÓN'!$F14="H","Habilitado","No habilitado"))</f>
        <v>Habilitado</v>
      </c>
      <c r="D8" s="847"/>
      <c r="E8" s="846" t="str">
        <f ca="1">IF(E7="","",IF('10. EVALUACIÓN'!$F15="H","Habilitado","No habilitado"))</f>
        <v>No habilitado</v>
      </c>
      <c r="F8" s="847"/>
      <c r="G8" s="846" t="str">
        <f ca="1">IF(G7="","",IF('10. EVALUACIÓN'!$F16="H","Habilitado","No habilitado"))</f>
        <v>No habilitado</v>
      </c>
      <c r="H8" s="847"/>
      <c r="I8" s="846" t="str">
        <f ca="1">IF(I7="","",IF('10. EVALUACIÓN'!$F17="H","Habilitado","No habilitado"))</f>
        <v>No habilitado</v>
      </c>
      <c r="J8" s="847"/>
      <c r="K8" s="846" t="str">
        <f ca="1">IF(K7="","",IF('10. EVALUACIÓN'!$F18="H","Habilitado","No habilitado"))</f>
        <v>Habilitado</v>
      </c>
      <c r="L8" s="847"/>
      <c r="M8" s="846" t="str">
        <f ca="1">IF(M7="","",IF('10. EVALUACIÓN'!$F19="H","Habilitado","No habilitado"))</f>
        <v>Habilitado</v>
      </c>
      <c r="N8" s="847"/>
      <c r="O8" s="846" t="str">
        <f ca="1">IF(O7="","",IF('10. EVALUACIÓN'!$F20="H","Habilitado","No habilitado"))</f>
        <v>No habilitado</v>
      </c>
      <c r="P8" s="847"/>
      <c r="Q8" s="846" t="str">
        <f ca="1">IF(Q7="","",IF('10. EVALUACIÓN'!$F21="H","Habilitado","No habilitado"))</f>
        <v>No habilitado</v>
      </c>
      <c r="R8" s="847"/>
      <c r="S8" s="846" t="str">
        <f ca="1">IF(S7="","",IF('10. EVALUACIÓN'!$F22="H","Habilitado","No habilitado"))</f>
        <v>No habilitado</v>
      </c>
      <c r="T8" s="847"/>
      <c r="U8" s="846" t="str">
        <f ca="1">IF(U7="","",IF('10. EVALUACIÓN'!$F23="H","Habilitado","No habilitado"))</f>
        <v>No habilitado</v>
      </c>
      <c r="V8" s="847"/>
      <c r="W8" s="846" t="str">
        <f ca="1">IF(W7="","",IF('10. EVALUACIÓN'!$F24="H","Habilitado","No habilitado"))</f>
        <v>No habilitado</v>
      </c>
      <c r="X8" s="847"/>
      <c r="Y8" s="846" t="str">
        <f ca="1">IF(Y7="","",IF('10. EVALUACIÓN'!$F25="H","Habilitado","No habilitado"))</f>
        <v>No habilitado</v>
      </c>
      <c r="Z8" s="847"/>
      <c r="AA8" s="846" t="str">
        <f ca="1">IF(AA7="","",IF('10. EVALUACIÓN'!$F26="H","Habilitado","No habilitado"))</f>
        <v>No habilitado</v>
      </c>
      <c r="AB8" s="847"/>
      <c r="AC8" s="846" t="str">
        <f ca="1">IF(AC7="","",IF('10. EVALUACIÓN'!$F27="H","Habilitado","No habilitado"))</f>
        <v>No habilitado</v>
      </c>
      <c r="AD8" s="847"/>
      <c r="AE8" s="846" t="str">
        <f ca="1">IF(AE7="","",IF('10. EVALUACIÓN'!$F28="H","Habilitado","No habilitado"))</f>
        <v>No habilitado</v>
      </c>
      <c r="AF8" s="847"/>
      <c r="AG8" s="846" t="str">
        <f ca="1">IF(AG7="","",IF('10. EVALUACIÓN'!$F29="H","Habilitado","No habilitado"))</f>
        <v>No habilitado</v>
      </c>
      <c r="AH8" s="847"/>
      <c r="AI8" s="846" t="str">
        <f ca="1">IF(AI7="","",IF('10. EVALUACIÓN'!$F30="H","Habilitado","No habilitado"))</f>
        <v>No habilitado</v>
      </c>
      <c r="AJ8" s="847"/>
    </row>
    <row r="9" spans="1:40" s="93" customFormat="1" ht="23.25" customHeight="1">
      <c r="A9" s="860" t="s">
        <v>75</v>
      </c>
      <c r="B9" s="860"/>
      <c r="C9" s="861">
        <f ca="1">IF(C14="","",SUM(D14:D70))</f>
        <v>82.10526315789474</v>
      </c>
      <c r="D9" s="862"/>
      <c r="E9" s="861" t="str">
        <f ca="1">IF(E14="","",SUM(F14:F70))</f>
        <v/>
      </c>
      <c r="F9" s="862"/>
      <c r="G9" s="861" t="str">
        <f ca="1">IF(G14="","",SUM(H14:H70))</f>
        <v/>
      </c>
      <c r="H9" s="862"/>
      <c r="I9" s="861" t="str">
        <f ca="1">IF(I14="","",SUM(J14:J70))</f>
        <v/>
      </c>
      <c r="J9" s="862"/>
      <c r="K9" s="861">
        <f ca="1">IF(K14="","",SUM(L14:L70))</f>
        <v>56.842105263157904</v>
      </c>
      <c r="L9" s="862"/>
      <c r="M9" s="861">
        <f ca="1">IF(M14="","",SUM(N14:N70))</f>
        <v>50.526315789473692</v>
      </c>
      <c r="N9" s="862"/>
      <c r="O9" s="861" t="str">
        <f ca="1">IF(O14="","",SUM(P14:P70))</f>
        <v/>
      </c>
      <c r="P9" s="862"/>
      <c r="Q9" s="861" t="str">
        <f ca="1">IF(Q14="","",SUM(R14:R70))</f>
        <v/>
      </c>
      <c r="R9" s="862"/>
      <c r="S9" s="861" t="str">
        <f ca="1">IF(S14="","",SUM(T14:T70))</f>
        <v/>
      </c>
      <c r="T9" s="862"/>
      <c r="U9" s="861" t="str">
        <f ca="1">IF(U14="","",SUM(V14:V70))</f>
        <v/>
      </c>
      <c r="V9" s="862"/>
      <c r="W9" s="861" t="str">
        <f ca="1">IF(W14="","",SUM(X14:X70))</f>
        <v/>
      </c>
      <c r="X9" s="862"/>
      <c r="Y9" s="861" t="str">
        <f ca="1">IF(Y14="","",SUM(Z14:Z70))</f>
        <v/>
      </c>
      <c r="Z9" s="862"/>
      <c r="AA9" s="861" t="str">
        <f ca="1">IF(AA14="","",SUM(AB14:AB70))</f>
        <v/>
      </c>
      <c r="AB9" s="862"/>
      <c r="AC9" s="861" t="str">
        <f ca="1">IF(AC14="","",SUM(AD14:AD70))</f>
        <v/>
      </c>
      <c r="AD9" s="862"/>
      <c r="AE9" s="861" t="str">
        <f ca="1">IF(AE14="","",SUM(AF14:AF70))</f>
        <v/>
      </c>
      <c r="AF9" s="862"/>
      <c r="AG9" s="861" t="str">
        <f ca="1">IF(AG14="","",SUM(AH14:AH70))</f>
        <v/>
      </c>
      <c r="AH9" s="862"/>
      <c r="AI9" s="861" t="str">
        <f ca="1">IF(AI14="","",SUM(AJ14:AJ70))</f>
        <v/>
      </c>
      <c r="AJ9" s="862"/>
    </row>
    <row r="10" spans="1:40" s="93" customFormat="1" ht="23.25" customHeight="1">
      <c r="A10" s="860" t="s">
        <v>77</v>
      </c>
      <c r="B10" s="860"/>
      <c r="C10" s="861">
        <f ca="1">IF(C73="","",SUM(D73:D162))</f>
        <v>44.800000000000004</v>
      </c>
      <c r="D10" s="862"/>
      <c r="E10" s="861" t="str">
        <f ca="1">IF(E73="","",SUM(F73:F162))</f>
        <v/>
      </c>
      <c r="F10" s="862"/>
      <c r="G10" s="861" t="str">
        <f ca="1">IF(G73="","",SUM(H73:H162))</f>
        <v/>
      </c>
      <c r="H10" s="862"/>
      <c r="I10" s="861" t="str">
        <f ca="1">IF(I73="","",SUM(J73:J162))</f>
        <v/>
      </c>
      <c r="J10" s="862"/>
      <c r="K10" s="861">
        <f ca="1">IF(K73="","",SUM(L73:L162))</f>
        <v>57.600000000000016</v>
      </c>
      <c r="L10" s="862"/>
      <c r="M10" s="861">
        <f ca="1">IF(M73="","",SUM(N73:N162))</f>
        <v>25.599999999999998</v>
      </c>
      <c r="N10" s="862"/>
      <c r="O10" s="861" t="str">
        <f ca="1">IF(O73="","",SUM(P73:P162))</f>
        <v/>
      </c>
      <c r="P10" s="862"/>
      <c r="Q10" s="861" t="str">
        <f ca="1">IF(Q73="","",SUM(R73:R162))</f>
        <v/>
      </c>
      <c r="R10" s="862"/>
      <c r="S10" s="861" t="str">
        <f ca="1">IF(S73="","",SUM(T73:T162))</f>
        <v/>
      </c>
      <c r="T10" s="862"/>
      <c r="U10" s="861" t="str">
        <f ca="1">IF(U73="","",SUM(V73:V162))</f>
        <v/>
      </c>
      <c r="V10" s="862"/>
      <c r="W10" s="861" t="str">
        <f ca="1">IF(W73="","",SUM(X73:X162))</f>
        <v/>
      </c>
      <c r="X10" s="862"/>
      <c r="Y10" s="861" t="str">
        <f ca="1">IF(Y73="","",SUM(Z73:Z162))</f>
        <v/>
      </c>
      <c r="Z10" s="862"/>
      <c r="AA10" s="861" t="str">
        <f ca="1">IF(AA73="","",SUM(AB73:AB162))</f>
        <v/>
      </c>
      <c r="AB10" s="862"/>
      <c r="AC10" s="861" t="str">
        <f ca="1">IF(AC73="","",SUM(AD73:AD162))</f>
        <v/>
      </c>
      <c r="AD10" s="862"/>
      <c r="AE10" s="861" t="str">
        <f ca="1">IF(AE73="","",SUM(AF73:AF162))</f>
        <v/>
      </c>
      <c r="AF10" s="862"/>
      <c r="AG10" s="861" t="str">
        <f ca="1">IF(AG73="","",SUM(AH73:AH162))</f>
        <v/>
      </c>
      <c r="AH10" s="862"/>
      <c r="AI10" s="861" t="str">
        <f ca="1">IF(AI73="","",SUM(AJ73:AJ162))</f>
        <v/>
      </c>
      <c r="AJ10" s="862"/>
    </row>
    <row r="11" spans="1:40" s="93" customFormat="1" ht="23.25" customHeight="1">
      <c r="A11" s="860" t="s">
        <v>76</v>
      </c>
      <c r="B11" s="860"/>
      <c r="C11" s="861">
        <f ca="1">IF(C7="","",IF(C8="No habilitado","",C9+C10))</f>
        <v>126.90526315789475</v>
      </c>
      <c r="D11" s="862"/>
      <c r="E11" s="861" t="str">
        <f ca="1">IF(E7="","",IF(E8="No habilitado","",E9+E10))</f>
        <v/>
      </c>
      <c r="F11" s="862"/>
      <c r="G11" s="861" t="str">
        <f t="shared" ref="G11" ca="1" si="0">IF(G7="","",IF(G8="No habilitado","",G9+G10))</f>
        <v/>
      </c>
      <c r="H11" s="862"/>
      <c r="I11" s="861" t="str">
        <f t="shared" ref="I11" ca="1" si="1">IF(I7="","",IF(I8="No habilitado","",I9+I10))</f>
        <v/>
      </c>
      <c r="J11" s="862"/>
      <c r="K11" s="861">
        <f t="shared" ref="K11" ca="1" si="2">IF(K7="","",IF(K8="No habilitado","",K9+K10))</f>
        <v>114.44210526315791</v>
      </c>
      <c r="L11" s="862"/>
      <c r="M11" s="861">
        <f t="shared" ref="M11" ca="1" si="3">IF(M7="","",IF(M8="No habilitado","",M9+M10))</f>
        <v>76.126315789473693</v>
      </c>
      <c r="N11" s="862"/>
      <c r="O11" s="861" t="str">
        <f t="shared" ref="O11" ca="1" si="4">IF(O7="","",IF(O8="No habilitado","",O9+O10))</f>
        <v/>
      </c>
      <c r="P11" s="862"/>
      <c r="Q11" s="861" t="str">
        <f t="shared" ref="Q11" ca="1" si="5">IF(Q7="","",IF(Q8="No habilitado","",Q9+Q10))</f>
        <v/>
      </c>
      <c r="R11" s="862"/>
      <c r="S11" s="861" t="str">
        <f t="shared" ref="S11" ca="1" si="6">IF(S7="","",IF(S8="No habilitado","",S9+S10))</f>
        <v/>
      </c>
      <c r="T11" s="862"/>
      <c r="U11" s="861" t="str">
        <f t="shared" ref="U11" ca="1" si="7">IF(U7="","",IF(U8="No habilitado","",U9+U10))</f>
        <v/>
      </c>
      <c r="V11" s="862"/>
      <c r="W11" s="861" t="str">
        <f t="shared" ref="W11" ca="1" si="8">IF(W7="","",IF(W8="No habilitado","",W9+W10))</f>
        <v/>
      </c>
      <c r="X11" s="862"/>
      <c r="Y11" s="861" t="str">
        <f t="shared" ref="Y11" ca="1" si="9">IF(Y7="","",IF(Y8="No habilitado","",Y9+Y10))</f>
        <v/>
      </c>
      <c r="Z11" s="862"/>
      <c r="AA11" s="861" t="str">
        <f t="shared" ref="AA11" ca="1" si="10">IF(AA7="","",IF(AA8="No habilitado","",AA9+AA10))</f>
        <v/>
      </c>
      <c r="AB11" s="862"/>
      <c r="AC11" s="861" t="str">
        <f t="shared" ref="AC11" ca="1" si="11">IF(AC7="","",IF(AC8="No habilitado","",AC9+AC10))</f>
        <v/>
      </c>
      <c r="AD11" s="862"/>
      <c r="AE11" s="861" t="str">
        <f t="shared" ref="AE11" ca="1" si="12">IF(AE7="","",IF(AE8="No habilitado","",AE9+AE10))</f>
        <v/>
      </c>
      <c r="AF11" s="862"/>
      <c r="AG11" s="861" t="str">
        <f t="shared" ref="AG11" ca="1" si="13">IF(AG7="","",IF(AG8="No habilitado","",AG9+AG10))</f>
        <v/>
      </c>
      <c r="AH11" s="862"/>
      <c r="AI11" s="861" t="str">
        <f t="shared" ref="AI11" ca="1" si="14">IF(AI7="","",IF(AI8="No habilitado","",AI9+AI10))</f>
        <v/>
      </c>
      <c r="AJ11" s="862"/>
    </row>
    <row r="12" spans="1:40" ht="21" customHeight="1"/>
    <row r="13" spans="1:40" ht="21.75" customHeight="1">
      <c r="A13" s="863" t="s">
        <v>63</v>
      </c>
      <c r="B13" s="864"/>
      <c r="C13" s="864"/>
      <c r="D13" s="864"/>
      <c r="E13" s="864"/>
      <c r="F13" s="864"/>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row>
    <row r="14" spans="1:40" s="93" customFormat="1" ht="21" customHeight="1">
      <c r="A14" s="421" t="s">
        <v>214</v>
      </c>
      <c r="B14" s="105">
        <f ca="1">IF(A14="","",IF($K$4="Media aritmética",ROUND(AVERAGE(C14,E14,G14,I14,K14,M14,O14,Q14,S14,U14,W14,Y14,AA14,AE14,AG14,AC14,AI14),2),ROUND(_xlfn.STDEV.P(C14,E14,G14,I14,K14,M14,O14,Q14,S14,U14,W14,Y14,AA14,AE14,AG14,AC14,AI14),2)))</f>
        <v>278938</v>
      </c>
      <c r="C14" s="113">
        <f t="shared" ref="C14:C70" ca="1" si="15">IF($C$8="Habilitado",IF($A14="","",ROUND(VLOOKUP($A14,UNITARIO_1,5,FALSE),2)),"")</f>
        <v>68814</v>
      </c>
      <c r="D14" s="111">
        <f ca="1">IF($A14="","",IF(C14="","",IF($K$4="Media aritmética",(C14&lt;=$B14)*($E$5/$B$4)+(C14&gt;$B14)*0,IF(AND(ROUND(AVERAGE($C14,$E14,$G14,$I14,$K14,$M14,$O14,$Q14,$S14,$U14,$W14,$Y14,$AA14,$AC14,$AE14,$AG14,$AI14),2)-$B14/2&lt;=C14,(ROUND(AVERAGE($C14,$E14,$G14,$I14,$K14,$M14,$O14,$Q14,$S14,$U14,$W14,$Y14,$AA14,$AC14,$AE14,$AG14,$AI14),2)+$B14/2&gt;C14)),($E$5/$B$4),0))))</f>
        <v>6.3157894736842106</v>
      </c>
      <c r="E14" s="106" t="str">
        <f t="shared" ref="E14:E70" ca="1" si="16">IF($E$8="Habilitado",IF($A14="","",ROUND(VLOOKUP($A14,UNITARIO_2,5,FALSE),2)),"")</f>
        <v/>
      </c>
      <c r="F14" s="111" t="str">
        <f ca="1">IF($A14="","",IF(E14="","",IF($K$4="Media aritmética",(E14&lt;=$B14)*($E$5/$B$4)+(E14&gt;$B14)*0,IF(AND(ROUND(AVERAGE($C14,$E14,$G14,$I14,$K14,$M14,$O14,$Q14,$S14,$U14,$W14,$Y14,$AA14,$AC14,$AE14,$AG14,$AI14),2)-$B14/2&lt;=E14,(ROUND(AVERAGE($C14,$E14,$G14,$I14,$K14,$M14,$O14,$Q14,$S14,$U14,$W14,$Y14,$AA14,$AC14,$AE14,$AG14,$AI14),2)+$B14/2&gt;E14)),($E$5/$B$4),0))))</f>
        <v/>
      </c>
      <c r="G14" s="106" t="str">
        <f t="shared" ref="G14:G70" ca="1" si="17">IF($G$8="Habilitado",IF($A14="","",ROUND(VLOOKUP($A14,UNITARIO_3,5,FALSE),2)),"")</f>
        <v/>
      </c>
      <c r="H14" s="111" t="str">
        <f ca="1">IF($A14="","",IF(G14="","",IF($K$4="Media aritmética",(G14&lt;=$B14)*($E$5/$B$4)+(G14&gt;$B14)*0,IF(AND(ROUND(AVERAGE($C14,$E14,$G14,$I14,$K14,$M14,$O14,$Q14,$S14,$U14,$W14,$Y14,$AA14,$AC14,$AE14,$AG14,$AI14),2)-$B14/2&lt;=G14,(ROUND(AVERAGE($C14,$E14,$G14,$I14,$K14,$M14,$O14,$Q14,$S14,$U14,$W14,$Y14,$AA14,$AC14,$AE14,$AG14,$AI14),2)+$B14/2&gt;G14)),($E$5/$B$4),0))))</f>
        <v/>
      </c>
      <c r="I14" s="106" t="str">
        <f t="shared" ref="I14:I70" ca="1" si="18">IF($I$8="Habilitado",IF($A14="","",ROUND(VLOOKUP($A14,UNITARIO_4,6,FALSE),2)),"")</f>
        <v/>
      </c>
      <c r="J14" s="111" t="str">
        <f ca="1">IF($A14="","",IF(I14="","",IF($K$4="Media aritmética",(I14&lt;=$B14)*($E$5/$B$4)+(I14&gt;$B14)*0,IF(AND(ROUND(AVERAGE($C14,$E14,$G14,$I14,$K14,$M14,$O14,$Q14,$S14,$U14,$W14,$Y14,$AA14,$AC14,$AE14,$AG14,$AI14),2)-$B14/2&lt;=I14,(ROUND(AVERAGE($C14,$E14,$G14,$I14,$K14,$M14,$O14,$Q14,$S14,$U14,$W14,$Y14,$AA14,$AC14,$AE14,$AG14,$AI14),2)+$B14/2&gt;I14)),($E$5/$B$4),0))))</f>
        <v/>
      </c>
      <c r="K14" s="106">
        <f t="shared" ref="K14:K70" ca="1" si="19">IF($K$8="Habilitado",IF($A14="","",ROUND(VLOOKUP($A14,UNITARIO_5,5,FALSE),2)),"")</f>
        <v>388000</v>
      </c>
      <c r="L14" s="111">
        <f ca="1">IF($A14="","",IF(K14="","",IF($K$4="Media aritmética",(K14&lt;=$B14)*($E$5/$B$4)+(K14&gt;$B14)*0,IF(AND(ROUND(AVERAGE($C14,$E14,$G14,$I14,$K14,$M14,$O14,$Q14,$S14,$U14,$W14,$Y14,$AA14,$AC14,$AE14,$AG14,$AI14),2)-$B14/2&lt;=K14,(ROUND(AVERAGE($C14,$E14,$G14,$I14,$K14,$M14,$O14,$Q14,$S14,$U14,$W14,$Y14,$AA14,$AC14,$AE14,$AG14,$AI14),2)+$B14/2&gt;K14)),($E$5/$B$4),0))))</f>
        <v>0</v>
      </c>
      <c r="M14" s="106">
        <f t="shared" ref="M14:M70" ca="1" si="20">IF($M$8="Habilitado",IF($A14="","",ROUND(VLOOKUP($A14,UNITARIO_6,5,FALSE),2)),"")</f>
        <v>380000</v>
      </c>
      <c r="N14" s="111">
        <f ca="1">IF($A14="","",IF(M14="","",IF($K$4="Media aritmética",(M14&lt;=$B14)*($E$5/$B$4)+(M14&gt;$B14)*0,IF(AND(ROUND(AVERAGE($C14,$E14,$G14,$I14,$K14,$M14,$O14,$Q14,$S14,$U14,$W14,$Y14,$AA14,$AC14,$AE14,$AG14,$AI14),2)-$B14/2&lt;=M14,(ROUND(AVERAGE($C14,$E14,$G14,$I14,$K14,$M14,$O14,$Q14,$S14,$U14,$W14,$Y14,$AA14,$AC14,$AE14,$AG14,$AI14),2)+$B14/2&gt;M14)),($E$5/$B$4),0))))</f>
        <v>0</v>
      </c>
      <c r="O14" s="106" t="str">
        <f t="shared" ref="O14:O70" ca="1" si="21">IF($O$8="Habilitado",IF($A14="","",ROUND(VLOOKUP($A14,UNITARIO_7,5,FALSE),2)),"")</f>
        <v/>
      </c>
      <c r="P14" s="111" t="str">
        <f ca="1">IF($A14="","",IF(O14="","",IF($K$4="Media aritmética",(O14&lt;=$B14)*($E$5/$B$4)+(O14&gt;$B14)*0,IF(AND(ROUND(AVERAGE($C14,$E14,$G14,$I14,$K14,$M14,$O14,$Q14,$S14,$U14,$W14,$Y14,$AA14,$AC14,$AE14,$AG14,$AI14),2)-$B14/2&lt;=O14,(ROUND(AVERAGE($C14,$E14,$G14,$I14,$K14,$M14,$O14,$Q14,$S14,$U14,$W14,$Y14,$AA14,$AC14,$AE14,$AG14,$AI14),2)+$B14/2&gt;O14)),($E$5/$B$4),0))))</f>
        <v/>
      </c>
      <c r="Q14" s="106" t="str">
        <f t="shared" ref="Q14:Q70" ca="1" si="22">IF($Q$8="Habilitado",IF($A14="","",ROUND(VLOOKUP($A14,UNITARIO_8,5,FALSE),2)),"")</f>
        <v/>
      </c>
      <c r="R14" s="111" t="str">
        <f ca="1">IF($A14="","",IF(Q14="","",IF($K$4="Media aritmética",(Q14&lt;=$B14)*($E$5/$B$4)+(Q14&gt;$B14)*0,IF(AND(ROUND(AVERAGE($C14,$E14,$G14,$I14,$K14,$M14,$O14,$Q14,$S14,$U14,$W14,$Y14,$AA14,$AC14,$AE14,$AG14,$AI14),2)-$B14/2&lt;=Q14,(ROUND(AVERAGE($C14,$E14,$G14,$I14,$K14,$M14,$O14,$Q14,$S14,$U14,$W14,$Y14,$AA14,$AC14,$AE14,$AG14,$AI14),2)+$B14/2&gt;Q14)),($E$5/$B$4),0))))</f>
        <v/>
      </c>
      <c r="S14" s="106" t="str">
        <f t="shared" ref="S14:S70" ca="1" si="23">IF($S$8="Habilitado",IF($A14="","",ROUND(VLOOKUP($A14,UNITARIO_9,5,FALSE),2)),"")</f>
        <v/>
      </c>
      <c r="T14" s="111" t="str">
        <f ca="1">IF($A14="","",IF(S14="","",IF($K$4="Media aritmética",(S14&lt;=$B14)*($E$5/$B$4)+(S14&gt;$B14)*0,IF(AND(ROUND(AVERAGE($C14,$E14,$G14,$I14,$K14,$M14,$O14,$Q14,$S14,$U14,$W14,$Y14,$AA14,$AC14,$AE14,$AG14,$AI14),2)-$B14/2&lt;=S14,(ROUND(AVERAGE($C14,$E14,$G14,$I14,$K14,$M14,$O14,$Q14,$S14,$U14,$W14,$Y14,$AA14,$AC14,$AE14,$AG14,$AI14),2)+$B14/2&gt;S14)),($E$5/$B$4),0))))</f>
        <v/>
      </c>
      <c r="U14" s="106" t="str">
        <f t="shared" ref="U14:U70" ca="1" si="24">IF($U$8="Habilitado",IF($A14="","",ROUND(VLOOKUP($A14,UNITARIO_10,5,FALSE),2)),"")</f>
        <v/>
      </c>
      <c r="V14" s="111" t="str">
        <f ca="1">IF($A14="","",IF(U14="","",IF($K$4="Media aritmética",(U14&lt;=$B14)*($E$5/$B$4)+(U14&gt;$B14)*0,IF(AND(ROUND(AVERAGE($C14,$E14,$G14,$I14,$K14,$M14,$O14,$Q14,$S14,$U14,$W14,$Y14,$AA14,$AC14,$AE14,$AG14,$AI14),2)-$B14/2&lt;=U14,(ROUND(AVERAGE($C14,$E14,$G14,$I14,$K14,$M14,$O14,$Q14,$S14,$U14,$W14,$Y14,$AA14,$AC14,$AE14,$AG14,$AI14),2)+$B14/2&gt;U14)),($E$5/$B$4),0))))</f>
        <v/>
      </c>
      <c r="W14" s="106" t="str">
        <f t="shared" ref="W14:W70" ca="1" si="25">IF($W$8="Habilitado",IF($A14="","",ROUND(VLOOKUP($A14,UNITARIO_11,5,FALSE),2)),"")</f>
        <v/>
      </c>
      <c r="X14" s="111" t="str">
        <f ca="1">IF($A14="","",IF(W14="","",IF($K$4="Media aritmética",(W14&lt;=$B14)*($E$5/$B$4)+(W14&gt;$B14)*0,IF(AND(ROUND(AVERAGE($C14,$E14,$G14,$I14,$K14,$M14,$O14,$Q14,$S14,$U14,$W14,$Y14,$AA14,$AC14,$AE14,$AG14,$AI14),2)-$B14/2&lt;=W14,(ROUND(AVERAGE($C14,$E14,$G14,$I14,$K14,$M14,$O14,$Q14,$S14,$U14,$W14,$Y14,$AA14,$AC14,$AE14,$AG14,$AI14),2)+$B14/2&gt;W14)),($E$5/$B$4),0))))</f>
        <v/>
      </c>
      <c r="Y14" s="106" t="str">
        <f t="shared" ref="Y14:Y70" ca="1" si="26">IF($Y$8="Habilitado",IF($A14="","",ROUND(VLOOKUP($A14,UNITARIO_12,5,FALSE),2)),"")</f>
        <v/>
      </c>
      <c r="Z14" s="111" t="str">
        <f ca="1">IF($A14="","",IF(Y14="","",IF($K$4="Media aritmética",(Y14&lt;=$B14)*($E$5/$B$4)+(Y14&gt;$B14)*0,IF(AND(ROUND(AVERAGE($C14,$E14,$G14,$I14,$K14,$M14,$O14,$Q14,$S14,$U14,$W14,$Y14,$AA14,$AC14,$AE14,$AG14,$AI14),2)-$B14/2&lt;=Y14,(ROUND(AVERAGE($C14,$E14,$G14,$I14,$K14,$M14,$O14,$Q14,$S14,$U14,$W14,$Y14,$AA14,$AC14,$AE14,$AG14,$AI14),2)+$B14/2&gt;Y14)),($E$5/$B$4),0))))</f>
        <v/>
      </c>
      <c r="AA14" s="106" t="str">
        <f t="shared" ref="AA14:AA70" ca="1" si="27">IF($AA$8="Habilitado",IF($A14="","",ROUND(VLOOKUP($A14,UNITARIO_13,5,FALSE),2)),"")</f>
        <v/>
      </c>
      <c r="AB14" s="111" t="str">
        <f ca="1">IF($A14="","",IF(AA14="","",IF($K$4="Media aritmética",(AA14&lt;=$B14)*($E$5/$B$4)+(AA14&gt;$B14)*0,IF(AND(ROUND(AVERAGE($C14,$E14,$G14,$I14,$K14,$M14,$O14,$Q14,$S14,$U14,$W14,$Y14,$AA14,$AC14,$AE14,$AG14,$AI14),2)-$B14/2&lt;=AA14,(ROUND(AVERAGE($C14,$E14,$G14,$I14,$K14,$M14,$O14,$Q14,$S14,$U14,$W14,$Y14,$AA14,$AC14,$AE14,$AG14,$AI14),2)+$B14/2&gt;AA14)),($E$5/$B$4),0))))</f>
        <v/>
      </c>
      <c r="AC14" s="106" t="str">
        <f t="shared" ref="AC14:AC45" ca="1" si="28">IF($AC$8="Habilitado",IF($A14="","",ROUND(VLOOKUP($A14,UNITARIO_14,5,FALSE),2)),"")</f>
        <v/>
      </c>
      <c r="AD14" s="111" t="str">
        <f ca="1">IF($A14="","",IF(AC14="","",IF($K$4="Media aritmética",(AC14&lt;=$B14)*($E$5/$B$4)+(AC14&gt;$B14)*0,IF(AND(ROUND(AVERAGE($C14,$E14,$G14,$I14,$K14,$M14,$O14,$Q14,$S14,$U14,$W14,$Y14,$AA14,$AC14,$AE14,$AG14,$AI14),2)-$B14/2&lt;=AC14,(ROUND(AVERAGE($C14,$E14,$G14,$I14,$K14,$M14,$O14,$Q14,$S14,$U14,$W14,$Y14,$AA14,$AC14,$AE14,$AG14,$AI14),2)+$B14/2&gt;AC14)),($E$5/$B$4),0))))</f>
        <v/>
      </c>
      <c r="AE14" s="106" t="str">
        <f t="shared" ref="AE14:AE45" ca="1" si="29">IF($AC$8="Habilitado",IF($A14="","",ROUND(VLOOKUP($A14,UNITARIO_15,5,FALSE),2)),"")</f>
        <v/>
      </c>
      <c r="AF14" s="111" t="str">
        <f ca="1">IF($A14="","",IF(AE14="","",IF($K$4="Media aritmética",(AE14&lt;=$B14)*($E$5/$B$4)+(AE14&gt;$B14)*0,IF(AND(ROUND(AVERAGE($C14,$E14,$G14,$I14,$K14,$M14,$O14,$Q14,$S14,$U14,$W14,$Y14,$AA14,$AC14,$AE14,$AG14,$AI14),2)-$B14/2&lt;=AE14,(ROUND(AVERAGE($C14,$E14,$G14,$I14,$K14,$M14,$O14,$Q14,$S14,$U14,$W14,$Y14,$AA14,$AC14,$AE14,$AG14,$AI14),2)+$B14/2&gt;AE14)),($E$5/$B$4),0))))</f>
        <v/>
      </c>
      <c r="AG14" s="106" t="str">
        <f t="shared" ref="AG14:AG45" ca="1" si="30">IF($AC$8="Habilitado",IF($A14="","",ROUND(VLOOKUP($A14,UNITARIO_16,5,FALSE),2)),"")</f>
        <v/>
      </c>
      <c r="AH14" s="111" t="str">
        <f ca="1">IF($A14="","",IF(AG14="","",IF($K$4="Media aritmética",(AG14&lt;=$B14)*($E$5/$B$4)+(AG14&gt;$B14)*0,IF(AND(ROUND(AVERAGE($C14,$E14,$G14,$I14,$K14,$M14,$O14,$Q14,$S14,$U14,$W14,$Y14,$AA14,$AC14,$AE14,$AG14,$AI14),2)-$B14/2&lt;=AG14,(ROUND(AVERAGE($C14,$E14,$G14,$I14,$K14,$M14,$O14,$Q14,$S14,$U14,$W14,$Y14,$AA14,$AC14,$AE14,$AG14,$AI14),2)+$B14/2&gt;AG14)),($E$5/$B$4),0))))</f>
        <v/>
      </c>
      <c r="AI14" s="106" t="str">
        <f t="shared" ref="AI14:AI45" ca="1" si="31">IF($AC$8="Habilitado",IF($A14="","",ROUND(VLOOKUP($A14,UNITARIO_17,5,FALSE),2)),"")</f>
        <v/>
      </c>
      <c r="AJ14" s="111" t="str">
        <f ca="1">IF($A14="","",IF(AI14="","",IF($K$4="Media aritmética",(AI14&lt;=$B14)*($E$5/$B$4)+(AI14&gt;$B14)*0,IF(AND(ROUND(AVERAGE($C14,$E14,$G14,$I14,$K14,$M14,$O14,$Q14,$S14,$U14,$W14,$Y14,$AA14,$AC14,$AE14,$AG14,$AI14),2)-$B14/2&lt;=AI14,(ROUND(AVERAGE($C14,$E14,$G14,$I14,$K14,$M14,$O14,$Q14,$S14,$U14,$W14,$Y14,$AA14,$AC14,$AE14,$AG14,$AI14),2)+$B14/2&gt;AI14)),($E$5/$B$4),0))))</f>
        <v/>
      </c>
      <c r="AL14" s="98"/>
      <c r="AM14" s="99"/>
      <c r="AN14" s="99"/>
    </row>
    <row r="15" spans="1:40" s="93" customFormat="1" ht="21" customHeight="1">
      <c r="A15" s="421" t="s">
        <v>216</v>
      </c>
      <c r="B15" s="105">
        <f ca="1">IF(A15="","",IF($K$4="Media aritmética",ROUND(AVERAGE(C15,E15,G15,I15,K15,M15,O15,Q15,S15,U15,W15,Y15,AA15,AE15,AG15,AC15,AI15),2),ROUND(_xlfn.STDEV.P(C15,E15,G15,I15,K15,M15,O15,Q15,S15,U15,W15,Y15,AA15,AE15,AG15,AC15,AI15),2)))</f>
        <v>50454.33</v>
      </c>
      <c r="C15" s="113">
        <f t="shared" ca="1" si="15"/>
        <v>65363</v>
      </c>
      <c r="D15" s="111">
        <f t="shared" ref="D15:D70" ca="1" si="32">IF($A15="","",IF(C15="","",IF($K$4="Media aritmética",(C15&lt;=$B15)*($E$5/$B$4)+(C15&gt;$B15)*0,IF(AND(ROUND(AVERAGE($C15,$E15,$G15,$I15,$K15,$M15,$O15,$Q15,$S15,$U15,$W15,$Y15,$AA15,$AC15,$AE15,$AG15,$AI15),2)-$B15/2&lt;=C15,(ROUND(AVERAGE($C15,$E15,$G15,$I15,$K15,$M15,$O15,$Q15,$S15,$U15,$W15,$Y15,$AA15,$AC15,$AE15,$AG15,$AI15),2)+$B15/2&gt;C15)),($E$5/$B$4),0))))</f>
        <v>0</v>
      </c>
      <c r="E15" s="106" t="str">
        <f t="shared" ca="1" si="16"/>
        <v/>
      </c>
      <c r="F15" s="111" t="str">
        <f t="shared" ref="F15:F70" ca="1" si="33">IF($A15="","",IF(E15="","",IF($K$4="Media aritmética",(E15&lt;=$B15)*($E$5/$B$4)+(E15&gt;$B15)*0,IF(AND(ROUND(AVERAGE($C15,$E15,$G15,$I15,$K15,$M15,$O15,$Q15,$S15,$U15,$W15,$Y15,$AA15,$AC15,$AE15,$AG15,$AI15),2)-$B15/2&lt;=E15,(ROUND(AVERAGE($C15,$E15,$G15,$I15,$K15,$M15,$O15,$Q15,$S15,$U15,$W15,$Y15,$AA15,$AC15,$AE15,$AG15,$AI15),2)+$B15/2&gt;E15)),($E$5/$B$4),0))))</f>
        <v/>
      </c>
      <c r="G15" s="106" t="str">
        <f t="shared" ca="1" si="17"/>
        <v/>
      </c>
      <c r="H15" s="111" t="str">
        <f t="shared" ref="H15:H70" ca="1" si="34">IF($A15="","",IF(G15="","",IF($K$4="Media aritmética",(G15&lt;=$B15)*($E$5/$B$4)+(G15&gt;$B15)*0,IF(AND(ROUND(AVERAGE($C15,$E15,$G15,$I15,$K15,$M15,$O15,$Q15,$S15,$U15,$W15,$Y15,$AA15,$AC15,$AE15,$AG15,$AI15),2)-$B15/2&lt;=G15,(ROUND(AVERAGE($C15,$E15,$G15,$I15,$K15,$M15,$O15,$Q15,$S15,$U15,$W15,$Y15,$AA15,$AC15,$AE15,$AG15,$AI15),2)+$B15/2&gt;G15)),($E$5/$B$4),0))))</f>
        <v/>
      </c>
      <c r="I15" s="106" t="str">
        <f t="shared" ca="1" si="18"/>
        <v/>
      </c>
      <c r="J15" s="111" t="str">
        <f t="shared" ref="J15:J70" ca="1" si="35">IF($A15="","",IF(I15="","",IF($K$4="Media aritmética",(I15&lt;=$B15)*($E$5/$B$4)+(I15&gt;$B15)*0,IF(AND(ROUND(AVERAGE($C15,$E15,$G15,$I15,$K15,$M15,$O15,$Q15,$S15,$U15,$W15,$Y15,$AA15,$AC15,$AE15,$AG15,$AI15),2)-$B15/2&lt;=I15,(ROUND(AVERAGE($C15,$E15,$G15,$I15,$K15,$M15,$O15,$Q15,$S15,$U15,$W15,$Y15,$AA15,$AC15,$AE15,$AG15,$AI15),2)+$B15/2&gt;I15)),($E$5/$B$4),0))))</f>
        <v/>
      </c>
      <c r="K15" s="106">
        <f t="shared" ca="1" si="19"/>
        <v>21000</v>
      </c>
      <c r="L15" s="111">
        <f t="shared" ref="L15:L70" ca="1" si="36">IF($A15="","",IF(K15="","",IF($K$4="Media aritmética",(K15&lt;=$B15)*($E$5/$B$4)+(K15&gt;$B15)*0,IF(AND(ROUND(AVERAGE($C15,$E15,$G15,$I15,$K15,$M15,$O15,$Q15,$S15,$U15,$W15,$Y15,$AA15,$AC15,$AE15,$AG15,$AI15),2)-$B15/2&lt;=K15,(ROUND(AVERAGE($C15,$E15,$G15,$I15,$K15,$M15,$O15,$Q15,$S15,$U15,$W15,$Y15,$AA15,$AC15,$AE15,$AG15,$AI15),2)+$B15/2&gt;K15)),($E$5/$B$4),0))))</f>
        <v>6.3157894736842106</v>
      </c>
      <c r="M15" s="106">
        <f t="shared" ca="1" si="20"/>
        <v>65000</v>
      </c>
      <c r="N15" s="111">
        <f t="shared" ref="N15:N70" ca="1" si="37">IF($A15="","",IF(M15="","",IF($K$4="Media aritmética",(M15&lt;=$B15)*($E$5/$B$4)+(M15&gt;$B15)*0,IF(AND(ROUND(AVERAGE($C15,$E15,$G15,$I15,$K15,$M15,$O15,$Q15,$S15,$U15,$W15,$Y15,$AA15,$AC15,$AE15,$AG15,$AI15),2)-$B15/2&lt;=M15,(ROUND(AVERAGE($C15,$E15,$G15,$I15,$K15,$M15,$O15,$Q15,$S15,$U15,$W15,$Y15,$AA15,$AC15,$AE15,$AG15,$AI15),2)+$B15/2&gt;M15)),($E$5/$B$4),0))))</f>
        <v>0</v>
      </c>
      <c r="O15" s="106" t="str">
        <f t="shared" ca="1" si="21"/>
        <v/>
      </c>
      <c r="P15" s="111" t="str">
        <f t="shared" ref="P15:P70" ca="1" si="38">IF($A15="","",IF(O15="","",IF($K$4="Media aritmética",(O15&lt;=$B15)*($E$5/$B$4)+(O15&gt;$B15)*0,IF(AND(ROUND(AVERAGE($C15,$E15,$G15,$I15,$K15,$M15,$O15,$Q15,$S15,$U15,$W15,$Y15,$AA15,$AC15,$AE15,$AG15,$AI15),2)-$B15/2&lt;=O15,(ROUND(AVERAGE($C15,$E15,$G15,$I15,$K15,$M15,$O15,$Q15,$S15,$U15,$W15,$Y15,$AA15,$AC15,$AE15,$AG15,$AI15),2)+$B15/2&gt;O15)),($E$5/$B$4),0))))</f>
        <v/>
      </c>
      <c r="Q15" s="106" t="str">
        <f t="shared" ca="1" si="22"/>
        <v/>
      </c>
      <c r="R15" s="111" t="str">
        <f t="shared" ref="R15:R70" ca="1" si="39">IF($A15="","",IF(Q15="","",IF($K$4="Media aritmética",(Q15&lt;=$B15)*($E$5/$B$4)+(Q15&gt;$B15)*0,IF(AND(ROUND(AVERAGE($C15,$E15,$G15,$I15,$K15,$M15,$O15,$Q15,$S15,$U15,$W15,$Y15,$AA15,$AC15,$AE15,$AG15,$AI15),2)-$B15/2&lt;=Q15,(ROUND(AVERAGE($C15,$E15,$G15,$I15,$K15,$M15,$O15,$Q15,$S15,$U15,$W15,$Y15,$AA15,$AC15,$AE15,$AG15,$AI15),2)+$B15/2&gt;Q15)),($E$5/$B$4),0))))</f>
        <v/>
      </c>
      <c r="S15" s="106" t="str">
        <f t="shared" ca="1" si="23"/>
        <v/>
      </c>
      <c r="T15" s="111" t="str">
        <f t="shared" ref="T15:T70" ca="1" si="40">IF($A15="","",IF(S15="","",IF($K$4="Media aritmética",(S15&lt;=$B15)*($E$5/$B$4)+(S15&gt;$B15)*0,IF(AND(ROUND(AVERAGE($C15,$E15,$G15,$I15,$K15,$M15,$O15,$Q15,$S15,$U15,$W15,$Y15,$AA15,$AC15,$AE15,$AG15,$AI15),2)-$B15/2&lt;=S15,(ROUND(AVERAGE($C15,$E15,$G15,$I15,$K15,$M15,$O15,$Q15,$S15,$U15,$W15,$Y15,$AA15,$AC15,$AE15,$AG15,$AI15),2)+$B15/2&gt;S15)),($E$5/$B$4),0))))</f>
        <v/>
      </c>
      <c r="U15" s="106" t="str">
        <f t="shared" ca="1" si="24"/>
        <v/>
      </c>
      <c r="V15" s="111" t="str">
        <f t="shared" ref="V15:V70" ca="1" si="41">IF($A15="","",IF(U15="","",IF($K$4="Media aritmética",(U15&lt;=$B15)*($E$5/$B$4)+(U15&gt;$B15)*0,IF(AND(ROUND(AVERAGE($C15,$E15,$G15,$I15,$K15,$M15,$O15,$Q15,$S15,$U15,$W15,$Y15,$AA15,$AC15,$AE15,$AG15,$AI15),2)-$B15/2&lt;=U15,(ROUND(AVERAGE($C15,$E15,$G15,$I15,$K15,$M15,$O15,$Q15,$S15,$U15,$W15,$Y15,$AA15,$AC15,$AE15,$AG15,$AI15),2)+$B15/2&gt;U15)),($E$5/$B$4),0))))</f>
        <v/>
      </c>
      <c r="W15" s="106" t="str">
        <f t="shared" ca="1" si="25"/>
        <v/>
      </c>
      <c r="X15" s="111" t="str">
        <f t="shared" ref="X15:X70" ca="1" si="42">IF($A15="","",IF(W15="","",IF($K$4="Media aritmética",(W15&lt;=$B15)*($E$5/$B$4)+(W15&gt;$B15)*0,IF(AND(ROUND(AVERAGE($C15,$E15,$G15,$I15,$K15,$M15,$O15,$Q15,$S15,$U15,$W15,$Y15,$AA15,$AC15,$AE15,$AG15,$AI15),2)-$B15/2&lt;=W15,(ROUND(AVERAGE($C15,$E15,$G15,$I15,$K15,$M15,$O15,$Q15,$S15,$U15,$W15,$Y15,$AA15,$AC15,$AE15,$AG15,$AI15),2)+$B15/2&gt;W15)),($E$5/$B$4),0))))</f>
        <v/>
      </c>
      <c r="Y15" s="106" t="str">
        <f t="shared" ca="1" si="26"/>
        <v/>
      </c>
      <c r="Z15" s="111" t="str">
        <f t="shared" ref="Z15:Z70" ca="1" si="43">IF($A15="","",IF(Y15="","",IF($K$4="Media aritmética",(Y15&lt;=$B15)*($E$5/$B$4)+(Y15&gt;$B15)*0,IF(AND(ROUND(AVERAGE($C15,$E15,$G15,$I15,$K15,$M15,$O15,$Q15,$S15,$U15,$W15,$Y15,$AA15,$AC15,$AE15,$AG15,$AI15),2)-$B15/2&lt;=Y15,(ROUND(AVERAGE($C15,$E15,$G15,$I15,$K15,$M15,$O15,$Q15,$S15,$U15,$W15,$Y15,$AA15,$AC15,$AE15,$AG15,$AI15),2)+$B15/2&gt;Y15)),($E$5/$B$4),0))))</f>
        <v/>
      </c>
      <c r="AA15" s="106" t="str">
        <f t="shared" ca="1" si="27"/>
        <v/>
      </c>
      <c r="AB15" s="111" t="str">
        <f t="shared" ref="AB15:AB70" ca="1" si="44">IF($A15="","",IF(AA15="","",IF($K$4="Media aritmética",(AA15&lt;=$B15)*($E$5/$B$4)+(AA15&gt;$B15)*0,IF(AND(ROUND(AVERAGE($C15,$E15,$G15,$I15,$K15,$M15,$O15,$Q15,$S15,$U15,$W15,$Y15,$AA15,$AC15,$AE15,$AG15,$AI15),2)-$B15/2&lt;=AA15,(ROUND(AVERAGE($C15,$E15,$G15,$I15,$K15,$M15,$O15,$Q15,$S15,$U15,$W15,$Y15,$AA15,$AC15,$AE15,$AG15,$AI15),2)+$B15/2&gt;AA15)),($E$5/$B$4),0))))</f>
        <v/>
      </c>
      <c r="AC15" s="106" t="str">
        <f t="shared" ca="1" si="28"/>
        <v/>
      </c>
      <c r="AD15" s="111" t="str">
        <f t="shared" ref="AD15:AD70" ca="1" si="45">IF($A15="","",IF(AC15="","",IF($K$4="Media aritmética",(AC15&lt;=$B15)*($E$5/$B$4)+(AC15&gt;$B15)*0,IF(AND(ROUND(AVERAGE($C15,$E15,$G15,$I15,$K15,$M15,$O15,$Q15,$S15,$U15,$W15,$Y15,$AA15,$AC15,$AE15,$AG15,$AI15),2)-$B15/2&lt;=AC15,(ROUND(AVERAGE($C15,$E15,$G15,$I15,$K15,$M15,$O15,$Q15,$S15,$U15,$W15,$Y15,$AA15,$AC15,$AE15,$AG15,$AI15),2)+$B15/2&gt;AC15)),($E$5/$B$4),0))))</f>
        <v/>
      </c>
      <c r="AE15" s="106" t="str">
        <f t="shared" ca="1" si="29"/>
        <v/>
      </c>
      <c r="AF15" s="111" t="str">
        <f t="shared" ref="AF15:AF70" ca="1" si="46">IF($A15="","",IF(AE15="","",IF($K$4="Media aritmética",(AE15&lt;=$B15)*($E$5/$B$4)+(AE15&gt;$B15)*0,IF(AND(ROUND(AVERAGE($C15,$E15,$G15,$I15,$K15,$M15,$O15,$Q15,$S15,$U15,$W15,$Y15,$AA15,$AC15,$AE15,$AG15,$AI15),2)-$B15/2&lt;=AE15,(ROUND(AVERAGE($C15,$E15,$G15,$I15,$K15,$M15,$O15,$Q15,$S15,$U15,$W15,$Y15,$AA15,$AC15,$AE15,$AG15,$AI15),2)+$B15/2&gt;AE15)),($E$5/$B$4),0))))</f>
        <v/>
      </c>
      <c r="AG15" s="106" t="str">
        <f t="shared" ca="1" si="30"/>
        <v/>
      </c>
      <c r="AH15" s="111" t="str">
        <f t="shared" ref="AH15:AH70" ca="1" si="47">IF($A15="","",IF(AG15="","",IF($K$4="Media aritmética",(AG15&lt;=$B15)*($E$5/$B$4)+(AG15&gt;$B15)*0,IF(AND(ROUND(AVERAGE($C15,$E15,$G15,$I15,$K15,$M15,$O15,$Q15,$S15,$U15,$W15,$Y15,$AA15,$AC15,$AE15,$AG15,$AI15),2)-$B15/2&lt;=AG15,(ROUND(AVERAGE($C15,$E15,$G15,$I15,$K15,$M15,$O15,$Q15,$S15,$U15,$W15,$Y15,$AA15,$AC15,$AE15,$AG15,$AI15),2)+$B15/2&gt;AG15)),($E$5/$B$4),0))))</f>
        <v/>
      </c>
      <c r="AI15" s="106" t="str">
        <f t="shared" ca="1" si="31"/>
        <v/>
      </c>
      <c r="AJ15" s="111" t="str">
        <f t="shared" ref="AJ15:AJ70" ca="1" si="48">IF($A15="","",IF(AI15="","",IF($K$4="Media aritmética",(AI15&lt;=$B15)*($E$5/$B$4)+(AI15&gt;$B15)*0,IF(AND(ROUND(AVERAGE($C15,$E15,$G15,$I15,$K15,$M15,$O15,$Q15,$S15,$U15,$W15,$Y15,$AA15,$AC15,$AE15,$AG15,$AI15),2)-$B15/2&lt;=AI15,(ROUND(AVERAGE($C15,$E15,$G15,$I15,$K15,$M15,$O15,$Q15,$S15,$U15,$W15,$Y15,$AA15,$AC15,$AE15,$AG15,$AI15),2)+$B15/2&gt;AI15)),($E$5/$B$4),0))))</f>
        <v/>
      </c>
      <c r="AL15" s="98"/>
      <c r="AM15" s="99"/>
      <c r="AN15" s="99"/>
    </row>
    <row r="16" spans="1:40" s="93" customFormat="1" ht="21" customHeight="1">
      <c r="A16" s="421" t="s">
        <v>218</v>
      </c>
      <c r="B16" s="105">
        <f t="shared" ref="B16:B70" ca="1" si="49">IF(A16="","",IF($K$4="Media aritmética",ROUND(AVERAGE(C16,E16,G16,I16,K16,M16,O16,Q16,S16,U16,W16,Y16,AA16,AE16,AG16,AC16,AI16),2),ROUND(_xlfn.STDEV.P(C16,E16,G16,I16,K16,M16,O16,Q16,S16,U16,W16,Y16,AA16,AE16,AG16,AC16,AI16),2)))</f>
        <v>47226.33</v>
      </c>
      <c r="C16" s="113">
        <f t="shared" ca="1" si="15"/>
        <v>36179</v>
      </c>
      <c r="D16" s="111">
        <f t="shared" ca="1" si="32"/>
        <v>6.3157894736842106</v>
      </c>
      <c r="E16" s="106" t="str">
        <f t="shared" ca="1" si="16"/>
        <v/>
      </c>
      <c r="F16" s="111" t="str">
        <f t="shared" ca="1" si="33"/>
        <v/>
      </c>
      <c r="G16" s="106" t="str">
        <f t="shared" ca="1" si="17"/>
        <v/>
      </c>
      <c r="H16" s="111" t="str">
        <f t="shared" ca="1" si="34"/>
        <v/>
      </c>
      <c r="I16" s="106" t="str">
        <f t="shared" ca="1" si="18"/>
        <v/>
      </c>
      <c r="J16" s="111" t="str">
        <f t="shared" ca="1" si="35"/>
        <v/>
      </c>
      <c r="K16" s="106">
        <f t="shared" ca="1" si="19"/>
        <v>35500</v>
      </c>
      <c r="L16" s="111">
        <f t="shared" ca="1" si="36"/>
        <v>6.3157894736842106</v>
      </c>
      <c r="M16" s="106">
        <f t="shared" ca="1" si="20"/>
        <v>70000</v>
      </c>
      <c r="N16" s="111">
        <f t="shared" ca="1" si="37"/>
        <v>0</v>
      </c>
      <c r="O16" s="106" t="str">
        <f t="shared" ca="1" si="21"/>
        <v/>
      </c>
      <c r="P16" s="111" t="str">
        <f t="shared" ca="1" si="38"/>
        <v/>
      </c>
      <c r="Q16" s="106" t="str">
        <f t="shared" ca="1" si="22"/>
        <v/>
      </c>
      <c r="R16" s="111" t="str">
        <f t="shared" ca="1" si="39"/>
        <v/>
      </c>
      <c r="S16" s="106" t="str">
        <f t="shared" ca="1" si="23"/>
        <v/>
      </c>
      <c r="T16" s="111" t="str">
        <f t="shared" ca="1" si="40"/>
        <v/>
      </c>
      <c r="U16" s="106" t="str">
        <f t="shared" ca="1" si="24"/>
        <v/>
      </c>
      <c r="V16" s="111" t="str">
        <f t="shared" ca="1" si="41"/>
        <v/>
      </c>
      <c r="W16" s="106" t="str">
        <f t="shared" ca="1" si="25"/>
        <v/>
      </c>
      <c r="X16" s="111" t="str">
        <f t="shared" ca="1" si="42"/>
        <v/>
      </c>
      <c r="Y16" s="106" t="str">
        <f t="shared" ca="1" si="26"/>
        <v/>
      </c>
      <c r="Z16" s="111" t="str">
        <f t="shared" ca="1" si="43"/>
        <v/>
      </c>
      <c r="AA16" s="106" t="str">
        <f t="shared" ca="1" si="27"/>
        <v/>
      </c>
      <c r="AB16" s="111" t="str">
        <f t="shared" ca="1" si="44"/>
        <v/>
      </c>
      <c r="AC16" s="106" t="str">
        <f t="shared" ca="1" si="28"/>
        <v/>
      </c>
      <c r="AD16" s="111" t="str">
        <f t="shared" ca="1" si="45"/>
        <v/>
      </c>
      <c r="AE16" s="106" t="str">
        <f t="shared" ca="1" si="29"/>
        <v/>
      </c>
      <c r="AF16" s="111" t="str">
        <f t="shared" ca="1" si="46"/>
        <v/>
      </c>
      <c r="AG16" s="106" t="str">
        <f t="shared" ca="1" si="30"/>
        <v/>
      </c>
      <c r="AH16" s="111" t="str">
        <f t="shared" ca="1" si="47"/>
        <v/>
      </c>
      <c r="AI16" s="106" t="str">
        <f t="shared" ca="1" si="31"/>
        <v/>
      </c>
      <c r="AJ16" s="111" t="str">
        <f t="shared" ca="1" si="48"/>
        <v/>
      </c>
      <c r="AL16" s="98"/>
      <c r="AM16" s="99"/>
      <c r="AN16" s="99"/>
    </row>
    <row r="17" spans="1:40" s="93" customFormat="1" ht="21" customHeight="1">
      <c r="A17" s="421" t="s">
        <v>222</v>
      </c>
      <c r="B17" s="105">
        <f t="shared" ca="1" si="49"/>
        <v>114883</v>
      </c>
      <c r="C17" s="113">
        <f t="shared" ca="1" si="15"/>
        <v>78549</v>
      </c>
      <c r="D17" s="111">
        <f t="shared" ca="1" si="32"/>
        <v>6.3157894736842106</v>
      </c>
      <c r="E17" s="106" t="str">
        <f t="shared" ca="1" si="16"/>
        <v/>
      </c>
      <c r="F17" s="111" t="str">
        <f t="shared" ca="1" si="33"/>
        <v/>
      </c>
      <c r="G17" s="106" t="str">
        <f t="shared" ca="1" si="17"/>
        <v/>
      </c>
      <c r="H17" s="111" t="str">
        <f t="shared" ca="1" si="34"/>
        <v/>
      </c>
      <c r="I17" s="106" t="str">
        <f t="shared" ca="1" si="18"/>
        <v/>
      </c>
      <c r="J17" s="111" t="str">
        <f t="shared" ca="1" si="35"/>
        <v/>
      </c>
      <c r="K17" s="106">
        <f t="shared" ca="1" si="19"/>
        <v>121100</v>
      </c>
      <c r="L17" s="111">
        <f t="shared" ca="1" si="36"/>
        <v>0</v>
      </c>
      <c r="M17" s="106">
        <f t="shared" ca="1" si="20"/>
        <v>145000</v>
      </c>
      <c r="N17" s="111">
        <f t="shared" ca="1" si="37"/>
        <v>0</v>
      </c>
      <c r="O17" s="106" t="str">
        <f t="shared" ca="1" si="21"/>
        <v/>
      </c>
      <c r="P17" s="111" t="str">
        <f t="shared" ca="1" si="38"/>
        <v/>
      </c>
      <c r="Q17" s="106" t="str">
        <f t="shared" ca="1" si="22"/>
        <v/>
      </c>
      <c r="R17" s="111" t="str">
        <f t="shared" ca="1" si="39"/>
        <v/>
      </c>
      <c r="S17" s="106" t="str">
        <f t="shared" ca="1" si="23"/>
        <v/>
      </c>
      <c r="T17" s="111" t="str">
        <f t="shared" ca="1" si="40"/>
        <v/>
      </c>
      <c r="U17" s="106" t="str">
        <f t="shared" ca="1" si="24"/>
        <v/>
      </c>
      <c r="V17" s="111" t="str">
        <f t="shared" ca="1" si="41"/>
        <v/>
      </c>
      <c r="W17" s="106" t="str">
        <f t="shared" ca="1" si="25"/>
        <v/>
      </c>
      <c r="X17" s="111" t="str">
        <f t="shared" ca="1" si="42"/>
        <v/>
      </c>
      <c r="Y17" s="106" t="str">
        <f t="shared" ca="1" si="26"/>
        <v/>
      </c>
      <c r="Z17" s="111" t="str">
        <f t="shared" ca="1" si="43"/>
        <v/>
      </c>
      <c r="AA17" s="106" t="str">
        <f t="shared" ca="1" si="27"/>
        <v/>
      </c>
      <c r="AB17" s="111" t="str">
        <f t="shared" ca="1" si="44"/>
        <v/>
      </c>
      <c r="AC17" s="106" t="str">
        <f t="shared" ca="1" si="28"/>
        <v/>
      </c>
      <c r="AD17" s="111" t="str">
        <f t="shared" ca="1" si="45"/>
        <v/>
      </c>
      <c r="AE17" s="106" t="str">
        <f t="shared" ca="1" si="29"/>
        <v/>
      </c>
      <c r="AF17" s="111" t="str">
        <f t="shared" ca="1" si="46"/>
        <v/>
      </c>
      <c r="AG17" s="106" t="str">
        <f t="shared" ca="1" si="30"/>
        <v/>
      </c>
      <c r="AH17" s="111" t="str">
        <f t="shared" ca="1" si="47"/>
        <v/>
      </c>
      <c r="AI17" s="106" t="str">
        <f t="shared" ca="1" si="31"/>
        <v/>
      </c>
      <c r="AJ17" s="111" t="str">
        <f t="shared" ca="1" si="48"/>
        <v/>
      </c>
      <c r="AL17" s="98"/>
      <c r="AM17" s="99"/>
      <c r="AN17" s="99"/>
    </row>
    <row r="18" spans="1:40" s="93" customFormat="1" ht="21" customHeight="1">
      <c r="A18" s="421" t="s">
        <v>231</v>
      </c>
      <c r="B18" s="105">
        <f t="shared" ca="1" si="49"/>
        <v>842001</v>
      </c>
      <c r="C18" s="113">
        <f t="shared" ca="1" si="15"/>
        <v>1059203</v>
      </c>
      <c r="D18" s="111">
        <f t="shared" ca="1" si="32"/>
        <v>0</v>
      </c>
      <c r="E18" s="106" t="str">
        <f t="shared" ca="1" si="16"/>
        <v/>
      </c>
      <c r="F18" s="111" t="str">
        <f t="shared" ca="1" si="33"/>
        <v/>
      </c>
      <c r="G18" s="106" t="str">
        <f t="shared" ca="1" si="17"/>
        <v/>
      </c>
      <c r="H18" s="111" t="str">
        <f t="shared" ca="1" si="34"/>
        <v/>
      </c>
      <c r="I18" s="106" t="str">
        <f t="shared" ca="1" si="18"/>
        <v/>
      </c>
      <c r="J18" s="111" t="str">
        <f t="shared" ca="1" si="35"/>
        <v/>
      </c>
      <c r="K18" s="106">
        <f t="shared" ca="1" si="19"/>
        <v>752800</v>
      </c>
      <c r="L18" s="111">
        <f t="shared" ca="1" si="36"/>
        <v>6.3157894736842106</v>
      </c>
      <c r="M18" s="106">
        <f t="shared" ca="1" si="20"/>
        <v>714000</v>
      </c>
      <c r="N18" s="111">
        <f t="shared" ca="1" si="37"/>
        <v>6.3157894736842106</v>
      </c>
      <c r="O18" s="106" t="str">
        <f t="shared" ca="1" si="21"/>
        <v/>
      </c>
      <c r="P18" s="111" t="str">
        <f t="shared" ca="1" si="38"/>
        <v/>
      </c>
      <c r="Q18" s="106" t="str">
        <f t="shared" ca="1" si="22"/>
        <v/>
      </c>
      <c r="R18" s="111" t="str">
        <f t="shared" ca="1" si="39"/>
        <v/>
      </c>
      <c r="S18" s="106" t="str">
        <f t="shared" ca="1" si="23"/>
        <v/>
      </c>
      <c r="T18" s="111" t="str">
        <f t="shared" ca="1" si="40"/>
        <v/>
      </c>
      <c r="U18" s="106" t="str">
        <f t="shared" ca="1" si="24"/>
        <v/>
      </c>
      <c r="V18" s="111" t="str">
        <f t="shared" ca="1" si="41"/>
        <v/>
      </c>
      <c r="W18" s="106" t="str">
        <f t="shared" ca="1" si="25"/>
        <v/>
      </c>
      <c r="X18" s="111" t="str">
        <f t="shared" ca="1" si="42"/>
        <v/>
      </c>
      <c r="Y18" s="106" t="str">
        <f t="shared" ca="1" si="26"/>
        <v/>
      </c>
      <c r="Z18" s="111" t="str">
        <f t="shared" ca="1" si="43"/>
        <v/>
      </c>
      <c r="AA18" s="106" t="str">
        <f t="shared" ca="1" si="27"/>
        <v/>
      </c>
      <c r="AB18" s="111" t="str">
        <f t="shared" ca="1" si="44"/>
        <v/>
      </c>
      <c r="AC18" s="106" t="str">
        <f t="shared" ca="1" si="28"/>
        <v/>
      </c>
      <c r="AD18" s="111" t="str">
        <f t="shared" ca="1" si="45"/>
        <v/>
      </c>
      <c r="AE18" s="106" t="str">
        <f t="shared" ca="1" si="29"/>
        <v/>
      </c>
      <c r="AF18" s="111" t="str">
        <f t="shared" ca="1" si="46"/>
        <v/>
      </c>
      <c r="AG18" s="106" t="str">
        <f t="shared" ca="1" si="30"/>
        <v/>
      </c>
      <c r="AH18" s="111" t="str">
        <f t="shared" ca="1" si="47"/>
        <v/>
      </c>
      <c r="AI18" s="106" t="str">
        <f t="shared" ca="1" si="31"/>
        <v/>
      </c>
      <c r="AJ18" s="111" t="str">
        <f t="shared" ca="1" si="48"/>
        <v/>
      </c>
      <c r="AL18" s="98"/>
      <c r="AM18" s="99"/>
      <c r="AN18" s="99"/>
    </row>
    <row r="19" spans="1:40" s="93" customFormat="1" ht="21" customHeight="1">
      <c r="A19" s="421" t="s">
        <v>233</v>
      </c>
      <c r="B19" s="105">
        <f t="shared" ca="1" si="49"/>
        <v>393417.33</v>
      </c>
      <c r="C19" s="113">
        <f t="shared" ca="1" si="15"/>
        <v>341352</v>
      </c>
      <c r="D19" s="111">
        <f t="shared" ca="1" si="32"/>
        <v>6.3157894736842106</v>
      </c>
      <c r="E19" s="106" t="str">
        <f t="shared" ca="1" si="16"/>
        <v/>
      </c>
      <c r="F19" s="111" t="str">
        <f t="shared" ca="1" si="33"/>
        <v/>
      </c>
      <c r="G19" s="106" t="str">
        <f t="shared" ca="1" si="17"/>
        <v/>
      </c>
      <c r="H19" s="111" t="str">
        <f t="shared" ca="1" si="34"/>
        <v/>
      </c>
      <c r="I19" s="106" t="str">
        <f t="shared" ca="1" si="18"/>
        <v/>
      </c>
      <c r="J19" s="111" t="str">
        <f t="shared" ca="1" si="35"/>
        <v/>
      </c>
      <c r="K19" s="106">
        <f t="shared" ca="1" si="19"/>
        <v>398900</v>
      </c>
      <c r="L19" s="111">
        <f t="shared" ca="1" si="36"/>
        <v>0</v>
      </c>
      <c r="M19" s="106">
        <f t="shared" ca="1" si="20"/>
        <v>440000</v>
      </c>
      <c r="N19" s="111">
        <f t="shared" ca="1" si="37"/>
        <v>0</v>
      </c>
      <c r="O19" s="106" t="str">
        <f t="shared" ca="1" si="21"/>
        <v/>
      </c>
      <c r="P19" s="111" t="str">
        <f t="shared" ca="1" si="38"/>
        <v/>
      </c>
      <c r="Q19" s="106" t="str">
        <f t="shared" ca="1" si="22"/>
        <v/>
      </c>
      <c r="R19" s="111" t="str">
        <f t="shared" ca="1" si="39"/>
        <v/>
      </c>
      <c r="S19" s="106" t="str">
        <f t="shared" ca="1" si="23"/>
        <v/>
      </c>
      <c r="T19" s="111" t="str">
        <f t="shared" ca="1" si="40"/>
        <v/>
      </c>
      <c r="U19" s="106" t="str">
        <f t="shared" ca="1" si="24"/>
        <v/>
      </c>
      <c r="V19" s="111" t="str">
        <f t="shared" ca="1" si="41"/>
        <v/>
      </c>
      <c r="W19" s="106" t="str">
        <f t="shared" ca="1" si="25"/>
        <v/>
      </c>
      <c r="X19" s="111" t="str">
        <f t="shared" ca="1" si="42"/>
        <v/>
      </c>
      <c r="Y19" s="106" t="str">
        <f t="shared" ca="1" si="26"/>
        <v/>
      </c>
      <c r="Z19" s="111" t="str">
        <f t="shared" ca="1" si="43"/>
        <v/>
      </c>
      <c r="AA19" s="106" t="str">
        <f t="shared" ca="1" si="27"/>
        <v/>
      </c>
      <c r="AB19" s="111" t="str">
        <f t="shared" ca="1" si="44"/>
        <v/>
      </c>
      <c r="AC19" s="106" t="str">
        <f t="shared" ca="1" si="28"/>
        <v/>
      </c>
      <c r="AD19" s="111" t="str">
        <f t="shared" ca="1" si="45"/>
        <v/>
      </c>
      <c r="AE19" s="106" t="str">
        <f t="shared" ca="1" si="29"/>
        <v/>
      </c>
      <c r="AF19" s="111" t="str">
        <f t="shared" ca="1" si="46"/>
        <v/>
      </c>
      <c r="AG19" s="106" t="str">
        <f t="shared" ca="1" si="30"/>
        <v/>
      </c>
      <c r="AH19" s="111" t="str">
        <f t="shared" ca="1" si="47"/>
        <v/>
      </c>
      <c r="AI19" s="106" t="str">
        <f t="shared" ca="1" si="31"/>
        <v/>
      </c>
      <c r="AJ19" s="111" t="str">
        <f t="shared" ca="1" si="48"/>
        <v/>
      </c>
      <c r="AL19" s="98"/>
      <c r="AM19" s="99"/>
      <c r="AN19" s="99"/>
    </row>
    <row r="20" spans="1:40" s="93" customFormat="1" ht="21" customHeight="1">
      <c r="A20" s="421" t="s">
        <v>237</v>
      </c>
      <c r="B20" s="105">
        <f t="shared" ca="1" si="49"/>
        <v>4122.67</v>
      </c>
      <c r="C20" s="113">
        <f t="shared" ca="1" si="15"/>
        <v>3968</v>
      </c>
      <c r="D20" s="111">
        <f t="shared" ca="1" si="32"/>
        <v>6.3157894736842106</v>
      </c>
      <c r="E20" s="106" t="str">
        <f t="shared" ca="1" si="16"/>
        <v/>
      </c>
      <c r="F20" s="111" t="str">
        <f t="shared" ca="1" si="33"/>
        <v/>
      </c>
      <c r="G20" s="106" t="str">
        <f t="shared" ca="1" si="17"/>
        <v/>
      </c>
      <c r="H20" s="111" t="str">
        <f t="shared" ca="1" si="34"/>
        <v/>
      </c>
      <c r="I20" s="106" t="str">
        <f t="shared" ca="1" si="18"/>
        <v/>
      </c>
      <c r="J20" s="111" t="str">
        <f t="shared" ca="1" si="35"/>
        <v/>
      </c>
      <c r="K20" s="106">
        <f t="shared" ca="1" si="19"/>
        <v>4200</v>
      </c>
      <c r="L20" s="111">
        <f t="shared" ca="1" si="36"/>
        <v>0</v>
      </c>
      <c r="M20" s="106">
        <f t="shared" ca="1" si="20"/>
        <v>4200</v>
      </c>
      <c r="N20" s="111">
        <f t="shared" ca="1" si="37"/>
        <v>0</v>
      </c>
      <c r="O20" s="106" t="str">
        <f t="shared" ca="1" si="21"/>
        <v/>
      </c>
      <c r="P20" s="111" t="str">
        <f t="shared" ca="1" si="38"/>
        <v/>
      </c>
      <c r="Q20" s="106" t="str">
        <f t="shared" ca="1" si="22"/>
        <v/>
      </c>
      <c r="R20" s="111" t="str">
        <f t="shared" ca="1" si="39"/>
        <v/>
      </c>
      <c r="S20" s="106" t="str">
        <f t="shared" ca="1" si="23"/>
        <v/>
      </c>
      <c r="T20" s="111" t="str">
        <f t="shared" ca="1" si="40"/>
        <v/>
      </c>
      <c r="U20" s="106" t="str">
        <f t="shared" ca="1" si="24"/>
        <v/>
      </c>
      <c r="V20" s="111" t="str">
        <f t="shared" ca="1" si="41"/>
        <v/>
      </c>
      <c r="W20" s="106" t="str">
        <f t="shared" ca="1" si="25"/>
        <v/>
      </c>
      <c r="X20" s="111" t="str">
        <f t="shared" ca="1" si="42"/>
        <v/>
      </c>
      <c r="Y20" s="106" t="str">
        <f t="shared" ca="1" si="26"/>
        <v/>
      </c>
      <c r="Z20" s="111" t="str">
        <f t="shared" ca="1" si="43"/>
        <v/>
      </c>
      <c r="AA20" s="106" t="str">
        <f t="shared" ca="1" si="27"/>
        <v/>
      </c>
      <c r="AB20" s="111" t="str">
        <f t="shared" ca="1" si="44"/>
        <v/>
      </c>
      <c r="AC20" s="106" t="str">
        <f t="shared" ca="1" si="28"/>
        <v/>
      </c>
      <c r="AD20" s="111" t="str">
        <f t="shared" ca="1" si="45"/>
        <v/>
      </c>
      <c r="AE20" s="106" t="str">
        <f t="shared" ca="1" si="29"/>
        <v/>
      </c>
      <c r="AF20" s="111" t="str">
        <f t="shared" ca="1" si="46"/>
        <v/>
      </c>
      <c r="AG20" s="106" t="str">
        <f t="shared" ca="1" si="30"/>
        <v/>
      </c>
      <c r="AH20" s="111" t="str">
        <f t="shared" ca="1" si="47"/>
        <v/>
      </c>
      <c r="AI20" s="106" t="str">
        <f t="shared" ca="1" si="31"/>
        <v/>
      </c>
      <c r="AJ20" s="111" t="str">
        <f t="shared" ca="1" si="48"/>
        <v/>
      </c>
      <c r="AL20" s="98"/>
      <c r="AM20" s="99"/>
      <c r="AN20" s="99"/>
    </row>
    <row r="21" spans="1:40" s="93" customFormat="1" ht="21" customHeight="1">
      <c r="A21" s="471" t="s">
        <v>244</v>
      </c>
      <c r="B21" s="105">
        <f t="shared" ca="1" si="49"/>
        <v>78492.83</v>
      </c>
      <c r="C21" s="113">
        <f t="shared" ca="1" si="15"/>
        <v>77886</v>
      </c>
      <c r="D21" s="111">
        <f t="shared" ca="1" si="32"/>
        <v>6.3157894736842106</v>
      </c>
      <c r="E21" s="106" t="str">
        <f t="shared" ca="1" si="16"/>
        <v/>
      </c>
      <c r="F21" s="111" t="str">
        <f t="shared" ca="1" si="33"/>
        <v/>
      </c>
      <c r="G21" s="106" t="str">
        <f t="shared" ca="1" si="17"/>
        <v/>
      </c>
      <c r="H21" s="111" t="str">
        <f t="shared" ca="1" si="34"/>
        <v/>
      </c>
      <c r="I21" s="106" t="str">
        <f t="shared" ca="1" si="18"/>
        <v/>
      </c>
      <c r="J21" s="111" t="str">
        <f t="shared" ca="1" si="35"/>
        <v/>
      </c>
      <c r="K21" s="106">
        <f t="shared" ca="1" si="19"/>
        <v>85200</v>
      </c>
      <c r="L21" s="111">
        <f t="shared" ca="1" si="36"/>
        <v>0</v>
      </c>
      <c r="M21" s="106">
        <f t="shared" ca="1" si="20"/>
        <v>72392.5</v>
      </c>
      <c r="N21" s="111">
        <f t="shared" ca="1" si="37"/>
        <v>6.3157894736842106</v>
      </c>
      <c r="O21" s="106" t="str">
        <f t="shared" ca="1" si="21"/>
        <v/>
      </c>
      <c r="P21" s="111" t="str">
        <f t="shared" ca="1" si="38"/>
        <v/>
      </c>
      <c r="Q21" s="106" t="str">
        <f t="shared" ca="1" si="22"/>
        <v/>
      </c>
      <c r="R21" s="111" t="str">
        <f t="shared" ca="1" si="39"/>
        <v/>
      </c>
      <c r="S21" s="106" t="str">
        <f t="shared" ca="1" si="23"/>
        <v/>
      </c>
      <c r="T21" s="111" t="str">
        <f t="shared" ca="1" si="40"/>
        <v/>
      </c>
      <c r="U21" s="106" t="str">
        <f t="shared" ca="1" si="24"/>
        <v/>
      </c>
      <c r="V21" s="111" t="str">
        <f t="shared" ca="1" si="41"/>
        <v/>
      </c>
      <c r="W21" s="106" t="str">
        <f t="shared" ca="1" si="25"/>
        <v/>
      </c>
      <c r="X21" s="111" t="str">
        <f t="shared" ca="1" si="42"/>
        <v/>
      </c>
      <c r="Y21" s="106" t="str">
        <f t="shared" ca="1" si="26"/>
        <v/>
      </c>
      <c r="Z21" s="111" t="str">
        <f t="shared" ca="1" si="43"/>
        <v/>
      </c>
      <c r="AA21" s="106" t="str">
        <f t="shared" ca="1" si="27"/>
        <v/>
      </c>
      <c r="AB21" s="111" t="str">
        <f t="shared" ca="1" si="44"/>
        <v/>
      </c>
      <c r="AC21" s="106" t="str">
        <f t="shared" ca="1" si="28"/>
        <v/>
      </c>
      <c r="AD21" s="111" t="str">
        <f t="shared" ca="1" si="45"/>
        <v/>
      </c>
      <c r="AE21" s="106" t="str">
        <f t="shared" ca="1" si="29"/>
        <v/>
      </c>
      <c r="AF21" s="111" t="str">
        <f t="shared" ca="1" si="46"/>
        <v/>
      </c>
      <c r="AG21" s="106" t="str">
        <f t="shared" ca="1" si="30"/>
        <v/>
      </c>
      <c r="AH21" s="111" t="str">
        <f t="shared" ca="1" si="47"/>
        <v/>
      </c>
      <c r="AI21" s="106" t="str">
        <f t="shared" ca="1" si="31"/>
        <v/>
      </c>
      <c r="AJ21" s="111" t="str">
        <f t="shared" ca="1" si="48"/>
        <v/>
      </c>
      <c r="AL21" s="98"/>
      <c r="AM21" s="99"/>
      <c r="AN21" s="99"/>
    </row>
    <row r="22" spans="1:40" s="93" customFormat="1" ht="21" customHeight="1">
      <c r="A22" s="472" t="s">
        <v>256</v>
      </c>
      <c r="B22" s="105">
        <f t="shared" ca="1" si="49"/>
        <v>1713296.33</v>
      </c>
      <c r="C22" s="113">
        <f t="shared" ca="1" si="15"/>
        <v>2339889</v>
      </c>
      <c r="D22" s="111">
        <f t="shared" ca="1" si="32"/>
        <v>0</v>
      </c>
      <c r="E22" s="106" t="str">
        <f t="shared" ca="1" si="16"/>
        <v/>
      </c>
      <c r="F22" s="111" t="str">
        <f t="shared" ca="1" si="33"/>
        <v/>
      </c>
      <c r="G22" s="106" t="str">
        <f t="shared" ca="1" si="17"/>
        <v/>
      </c>
      <c r="H22" s="111" t="str">
        <f t="shared" ca="1" si="34"/>
        <v/>
      </c>
      <c r="I22" s="106" t="str">
        <f t="shared" ca="1" si="18"/>
        <v/>
      </c>
      <c r="J22" s="111" t="str">
        <f t="shared" ca="1" si="35"/>
        <v/>
      </c>
      <c r="K22" s="106">
        <f t="shared" ca="1" si="19"/>
        <v>1700000</v>
      </c>
      <c r="L22" s="111">
        <f t="shared" ca="1" si="36"/>
        <v>6.3157894736842106</v>
      </c>
      <c r="M22" s="106">
        <f t="shared" ca="1" si="20"/>
        <v>1100000</v>
      </c>
      <c r="N22" s="111">
        <f t="shared" ca="1" si="37"/>
        <v>6.3157894736842106</v>
      </c>
      <c r="O22" s="106" t="str">
        <f t="shared" ca="1" si="21"/>
        <v/>
      </c>
      <c r="P22" s="111" t="str">
        <f t="shared" ca="1" si="38"/>
        <v/>
      </c>
      <c r="Q22" s="106" t="str">
        <f t="shared" ca="1" si="22"/>
        <v/>
      </c>
      <c r="R22" s="111" t="str">
        <f t="shared" ca="1" si="39"/>
        <v/>
      </c>
      <c r="S22" s="106" t="str">
        <f t="shared" ca="1" si="23"/>
        <v/>
      </c>
      <c r="T22" s="111" t="str">
        <f t="shared" ca="1" si="40"/>
        <v/>
      </c>
      <c r="U22" s="106" t="str">
        <f t="shared" ca="1" si="24"/>
        <v/>
      </c>
      <c r="V22" s="111" t="str">
        <f t="shared" ca="1" si="41"/>
        <v/>
      </c>
      <c r="W22" s="106" t="str">
        <f t="shared" ca="1" si="25"/>
        <v/>
      </c>
      <c r="X22" s="111" t="str">
        <f t="shared" ca="1" si="42"/>
        <v/>
      </c>
      <c r="Y22" s="106" t="str">
        <f t="shared" ca="1" si="26"/>
        <v/>
      </c>
      <c r="Z22" s="111" t="str">
        <f t="shared" ca="1" si="43"/>
        <v/>
      </c>
      <c r="AA22" s="106" t="str">
        <f t="shared" ca="1" si="27"/>
        <v/>
      </c>
      <c r="AB22" s="111" t="str">
        <f t="shared" ca="1" si="44"/>
        <v/>
      </c>
      <c r="AC22" s="106" t="str">
        <f t="shared" ca="1" si="28"/>
        <v/>
      </c>
      <c r="AD22" s="111" t="str">
        <f t="shared" ca="1" si="45"/>
        <v/>
      </c>
      <c r="AE22" s="106" t="str">
        <f t="shared" ca="1" si="29"/>
        <v/>
      </c>
      <c r="AF22" s="111" t="str">
        <f t="shared" ca="1" si="46"/>
        <v/>
      </c>
      <c r="AG22" s="106" t="str">
        <f t="shared" ca="1" si="30"/>
        <v/>
      </c>
      <c r="AH22" s="111" t="str">
        <f t="shared" ca="1" si="47"/>
        <v/>
      </c>
      <c r="AI22" s="106" t="str">
        <f t="shared" ca="1" si="31"/>
        <v/>
      </c>
      <c r="AJ22" s="111" t="str">
        <f t="shared" ca="1" si="48"/>
        <v/>
      </c>
      <c r="AL22" s="98"/>
      <c r="AM22" s="99"/>
      <c r="AN22" s="99"/>
    </row>
    <row r="23" spans="1:40" s="93" customFormat="1" ht="21" customHeight="1">
      <c r="A23" s="472" t="s">
        <v>276</v>
      </c>
      <c r="B23" s="105">
        <f t="shared" ca="1" si="49"/>
        <v>78492.83</v>
      </c>
      <c r="C23" s="113">
        <f t="shared" ca="1" si="15"/>
        <v>77886</v>
      </c>
      <c r="D23" s="111">
        <f t="shared" ca="1" si="32"/>
        <v>6.3157894736842106</v>
      </c>
      <c r="E23" s="106" t="str">
        <f t="shared" ca="1" si="16"/>
        <v/>
      </c>
      <c r="F23" s="111" t="str">
        <f t="shared" ca="1" si="33"/>
        <v/>
      </c>
      <c r="G23" s="106" t="str">
        <f t="shared" ca="1" si="17"/>
        <v/>
      </c>
      <c r="H23" s="111" t="str">
        <f t="shared" ca="1" si="34"/>
        <v/>
      </c>
      <c r="I23" s="106" t="str">
        <f t="shared" ca="1" si="18"/>
        <v/>
      </c>
      <c r="J23" s="111" t="str">
        <f t="shared" ca="1" si="35"/>
        <v/>
      </c>
      <c r="K23" s="106">
        <f t="shared" ca="1" si="19"/>
        <v>85200</v>
      </c>
      <c r="L23" s="111">
        <f t="shared" ca="1" si="36"/>
        <v>0</v>
      </c>
      <c r="M23" s="106">
        <f t="shared" ca="1" si="20"/>
        <v>72392.5</v>
      </c>
      <c r="N23" s="111">
        <f t="shared" ca="1" si="37"/>
        <v>6.3157894736842106</v>
      </c>
      <c r="O23" s="106" t="str">
        <f t="shared" ca="1" si="21"/>
        <v/>
      </c>
      <c r="P23" s="111" t="str">
        <f t="shared" ca="1" si="38"/>
        <v/>
      </c>
      <c r="Q23" s="106" t="str">
        <f t="shared" ca="1" si="22"/>
        <v/>
      </c>
      <c r="R23" s="111" t="str">
        <f t="shared" ca="1" si="39"/>
        <v/>
      </c>
      <c r="S23" s="106" t="str">
        <f t="shared" ca="1" si="23"/>
        <v/>
      </c>
      <c r="T23" s="111" t="str">
        <f t="shared" ca="1" si="40"/>
        <v/>
      </c>
      <c r="U23" s="106" t="str">
        <f t="shared" ca="1" si="24"/>
        <v/>
      </c>
      <c r="V23" s="111" t="str">
        <f t="shared" ca="1" si="41"/>
        <v/>
      </c>
      <c r="W23" s="106" t="str">
        <f t="shared" ca="1" si="25"/>
        <v/>
      </c>
      <c r="X23" s="111" t="str">
        <f t="shared" ca="1" si="42"/>
        <v/>
      </c>
      <c r="Y23" s="106" t="str">
        <f t="shared" ca="1" si="26"/>
        <v/>
      </c>
      <c r="Z23" s="111" t="str">
        <f t="shared" ca="1" si="43"/>
        <v/>
      </c>
      <c r="AA23" s="106" t="str">
        <f t="shared" ca="1" si="27"/>
        <v/>
      </c>
      <c r="AB23" s="111" t="str">
        <f t="shared" ca="1" si="44"/>
        <v/>
      </c>
      <c r="AC23" s="106" t="str">
        <f t="shared" ca="1" si="28"/>
        <v/>
      </c>
      <c r="AD23" s="111" t="str">
        <f t="shared" ca="1" si="45"/>
        <v/>
      </c>
      <c r="AE23" s="106" t="str">
        <f t="shared" ca="1" si="29"/>
        <v/>
      </c>
      <c r="AF23" s="111" t="str">
        <f t="shared" ca="1" si="46"/>
        <v/>
      </c>
      <c r="AG23" s="106" t="str">
        <f t="shared" ca="1" si="30"/>
        <v/>
      </c>
      <c r="AH23" s="111" t="str">
        <f t="shared" ca="1" si="47"/>
        <v/>
      </c>
      <c r="AI23" s="106" t="str">
        <f t="shared" ca="1" si="31"/>
        <v/>
      </c>
      <c r="AJ23" s="111" t="str">
        <f t="shared" ca="1" si="48"/>
        <v/>
      </c>
      <c r="AL23" s="98"/>
      <c r="AM23" s="99"/>
      <c r="AN23" s="99"/>
    </row>
    <row r="24" spans="1:40" s="93" customFormat="1" ht="21" customHeight="1">
      <c r="A24" s="421" t="s">
        <v>280</v>
      </c>
      <c r="B24" s="105">
        <f t="shared" ca="1" si="49"/>
        <v>1685.33</v>
      </c>
      <c r="C24" s="113">
        <f t="shared" ca="1" si="15"/>
        <v>2056</v>
      </c>
      <c r="D24" s="111">
        <f t="shared" ca="1" si="32"/>
        <v>0</v>
      </c>
      <c r="E24" s="106" t="str">
        <f t="shared" ca="1" si="16"/>
        <v/>
      </c>
      <c r="F24" s="111" t="str">
        <f t="shared" ca="1" si="33"/>
        <v/>
      </c>
      <c r="G24" s="106" t="str">
        <f t="shared" ca="1" si="17"/>
        <v/>
      </c>
      <c r="H24" s="111" t="str">
        <f t="shared" ca="1" si="34"/>
        <v/>
      </c>
      <c r="I24" s="106" t="str">
        <f t="shared" ca="1" si="18"/>
        <v/>
      </c>
      <c r="J24" s="111" t="str">
        <f t="shared" ca="1" si="35"/>
        <v/>
      </c>
      <c r="K24" s="106">
        <f t="shared" ca="1" si="19"/>
        <v>500</v>
      </c>
      <c r="L24" s="111">
        <f t="shared" ca="1" si="36"/>
        <v>6.3157894736842106</v>
      </c>
      <c r="M24" s="106">
        <f t="shared" ca="1" si="20"/>
        <v>2500</v>
      </c>
      <c r="N24" s="111">
        <f t="shared" ca="1" si="37"/>
        <v>0</v>
      </c>
      <c r="O24" s="106" t="str">
        <f t="shared" ca="1" si="21"/>
        <v/>
      </c>
      <c r="P24" s="111" t="str">
        <f t="shared" ca="1" si="38"/>
        <v/>
      </c>
      <c r="Q24" s="106" t="str">
        <f t="shared" ca="1" si="22"/>
        <v/>
      </c>
      <c r="R24" s="111" t="str">
        <f t="shared" ca="1" si="39"/>
        <v/>
      </c>
      <c r="S24" s="106" t="str">
        <f t="shared" ca="1" si="23"/>
        <v/>
      </c>
      <c r="T24" s="111" t="str">
        <f t="shared" ca="1" si="40"/>
        <v/>
      </c>
      <c r="U24" s="106" t="str">
        <f t="shared" ca="1" si="24"/>
        <v/>
      </c>
      <c r="V24" s="111" t="str">
        <f t="shared" ca="1" si="41"/>
        <v/>
      </c>
      <c r="W24" s="106" t="str">
        <f t="shared" ca="1" si="25"/>
        <v/>
      </c>
      <c r="X24" s="111" t="str">
        <f t="shared" ca="1" si="42"/>
        <v/>
      </c>
      <c r="Y24" s="106" t="str">
        <f t="shared" ca="1" si="26"/>
        <v/>
      </c>
      <c r="Z24" s="111" t="str">
        <f t="shared" ca="1" si="43"/>
        <v/>
      </c>
      <c r="AA24" s="106" t="str">
        <f t="shared" ca="1" si="27"/>
        <v/>
      </c>
      <c r="AB24" s="111" t="str">
        <f t="shared" ca="1" si="44"/>
        <v/>
      </c>
      <c r="AC24" s="106" t="str">
        <f t="shared" ca="1" si="28"/>
        <v/>
      </c>
      <c r="AD24" s="111" t="str">
        <f t="shared" ca="1" si="45"/>
        <v/>
      </c>
      <c r="AE24" s="106" t="str">
        <f t="shared" ca="1" si="29"/>
        <v/>
      </c>
      <c r="AF24" s="111" t="str">
        <f t="shared" ca="1" si="46"/>
        <v/>
      </c>
      <c r="AG24" s="106" t="str">
        <f t="shared" ca="1" si="30"/>
        <v/>
      </c>
      <c r="AH24" s="111" t="str">
        <f t="shared" ca="1" si="47"/>
        <v/>
      </c>
      <c r="AI24" s="106" t="str">
        <f t="shared" ca="1" si="31"/>
        <v/>
      </c>
      <c r="AJ24" s="111" t="str">
        <f t="shared" ca="1" si="48"/>
        <v/>
      </c>
      <c r="AL24" s="98"/>
      <c r="AM24" s="99"/>
      <c r="AN24" s="99"/>
    </row>
    <row r="25" spans="1:40" s="93" customFormat="1" ht="21" customHeight="1">
      <c r="A25" s="421" t="s">
        <v>281</v>
      </c>
      <c r="B25" s="105">
        <f t="shared" ca="1" si="49"/>
        <v>26043.67</v>
      </c>
      <c r="C25" s="113">
        <f t="shared" ca="1" si="15"/>
        <v>25931</v>
      </c>
      <c r="D25" s="111">
        <f t="shared" ca="1" si="32"/>
        <v>6.3157894736842106</v>
      </c>
      <c r="E25" s="106" t="str">
        <f t="shared" ca="1" si="16"/>
        <v/>
      </c>
      <c r="F25" s="111" t="str">
        <f t="shared" ca="1" si="33"/>
        <v/>
      </c>
      <c r="G25" s="106" t="str">
        <f t="shared" ca="1" si="17"/>
        <v/>
      </c>
      <c r="H25" s="111" t="str">
        <f t="shared" ca="1" si="34"/>
        <v/>
      </c>
      <c r="I25" s="106" t="str">
        <f t="shared" ca="1" si="18"/>
        <v/>
      </c>
      <c r="J25" s="111" t="str">
        <f t="shared" ca="1" si="35"/>
        <v/>
      </c>
      <c r="K25" s="106">
        <f t="shared" ca="1" si="19"/>
        <v>15200</v>
      </c>
      <c r="L25" s="111">
        <f t="shared" ca="1" si="36"/>
        <v>6.3157894736842106</v>
      </c>
      <c r="M25" s="106">
        <f t="shared" ca="1" si="20"/>
        <v>37000</v>
      </c>
      <c r="N25" s="111">
        <f t="shared" ca="1" si="37"/>
        <v>0</v>
      </c>
      <c r="O25" s="106" t="str">
        <f t="shared" ca="1" si="21"/>
        <v/>
      </c>
      <c r="P25" s="111" t="str">
        <f t="shared" ca="1" si="38"/>
        <v/>
      </c>
      <c r="Q25" s="106" t="str">
        <f t="shared" ca="1" si="22"/>
        <v/>
      </c>
      <c r="R25" s="111" t="str">
        <f t="shared" ca="1" si="39"/>
        <v/>
      </c>
      <c r="S25" s="106" t="str">
        <f t="shared" ca="1" si="23"/>
        <v/>
      </c>
      <c r="T25" s="111" t="str">
        <f t="shared" ca="1" si="40"/>
        <v/>
      </c>
      <c r="U25" s="106" t="str">
        <f t="shared" ca="1" si="24"/>
        <v/>
      </c>
      <c r="V25" s="111" t="str">
        <f t="shared" ca="1" si="41"/>
        <v/>
      </c>
      <c r="W25" s="106" t="str">
        <f t="shared" ca="1" si="25"/>
        <v/>
      </c>
      <c r="X25" s="111" t="str">
        <f t="shared" ca="1" si="42"/>
        <v/>
      </c>
      <c r="Y25" s="106" t="str">
        <f t="shared" ca="1" si="26"/>
        <v/>
      </c>
      <c r="Z25" s="111" t="str">
        <f t="shared" ca="1" si="43"/>
        <v/>
      </c>
      <c r="AA25" s="106" t="str">
        <f t="shared" ca="1" si="27"/>
        <v/>
      </c>
      <c r="AB25" s="111" t="str">
        <f t="shared" ca="1" si="44"/>
        <v/>
      </c>
      <c r="AC25" s="106" t="str">
        <f t="shared" ca="1" si="28"/>
        <v/>
      </c>
      <c r="AD25" s="111" t="str">
        <f t="shared" ca="1" si="45"/>
        <v/>
      </c>
      <c r="AE25" s="106" t="str">
        <f t="shared" ca="1" si="29"/>
        <v/>
      </c>
      <c r="AF25" s="111" t="str">
        <f t="shared" ca="1" si="46"/>
        <v/>
      </c>
      <c r="AG25" s="106" t="str">
        <f t="shared" ca="1" si="30"/>
        <v/>
      </c>
      <c r="AH25" s="111" t="str">
        <f t="shared" ca="1" si="47"/>
        <v/>
      </c>
      <c r="AI25" s="106" t="str">
        <f t="shared" ca="1" si="31"/>
        <v/>
      </c>
      <c r="AJ25" s="111" t="str">
        <f t="shared" ca="1" si="48"/>
        <v/>
      </c>
      <c r="AL25" s="98"/>
      <c r="AM25" s="99"/>
      <c r="AN25" s="99"/>
    </row>
    <row r="26" spans="1:40" s="93" customFormat="1" ht="21" customHeight="1">
      <c r="A26" s="421" t="s">
        <v>282</v>
      </c>
      <c r="B26" s="105">
        <f t="shared" ca="1" si="49"/>
        <v>44141.67</v>
      </c>
      <c r="C26" s="113">
        <f t="shared" ca="1" si="15"/>
        <v>48925</v>
      </c>
      <c r="D26" s="111">
        <f t="shared" ca="1" si="32"/>
        <v>0</v>
      </c>
      <c r="E26" s="106" t="str">
        <f t="shared" ca="1" si="16"/>
        <v/>
      </c>
      <c r="F26" s="111" t="str">
        <f t="shared" ca="1" si="33"/>
        <v/>
      </c>
      <c r="G26" s="106" t="str">
        <f t="shared" ca="1" si="17"/>
        <v/>
      </c>
      <c r="H26" s="111" t="str">
        <f t="shared" ca="1" si="34"/>
        <v/>
      </c>
      <c r="I26" s="106" t="str">
        <f t="shared" ca="1" si="18"/>
        <v/>
      </c>
      <c r="J26" s="111" t="str">
        <f t="shared" ca="1" si="35"/>
        <v/>
      </c>
      <c r="K26" s="106">
        <f t="shared" ca="1" si="19"/>
        <v>18500</v>
      </c>
      <c r="L26" s="111">
        <f t="shared" ca="1" si="36"/>
        <v>6.3157894736842106</v>
      </c>
      <c r="M26" s="106">
        <f t="shared" ca="1" si="20"/>
        <v>65000</v>
      </c>
      <c r="N26" s="111">
        <f t="shared" ca="1" si="37"/>
        <v>0</v>
      </c>
      <c r="O26" s="106" t="str">
        <f t="shared" ca="1" si="21"/>
        <v/>
      </c>
      <c r="P26" s="111" t="str">
        <f t="shared" ca="1" si="38"/>
        <v/>
      </c>
      <c r="Q26" s="106" t="str">
        <f t="shared" ca="1" si="22"/>
        <v/>
      </c>
      <c r="R26" s="111" t="str">
        <f t="shared" ca="1" si="39"/>
        <v/>
      </c>
      <c r="S26" s="106" t="str">
        <f t="shared" ca="1" si="23"/>
        <v/>
      </c>
      <c r="T26" s="111" t="str">
        <f t="shared" ca="1" si="40"/>
        <v/>
      </c>
      <c r="U26" s="106" t="str">
        <f t="shared" ca="1" si="24"/>
        <v/>
      </c>
      <c r="V26" s="111" t="str">
        <f t="shared" ca="1" si="41"/>
        <v/>
      </c>
      <c r="W26" s="106" t="str">
        <f t="shared" ca="1" si="25"/>
        <v/>
      </c>
      <c r="X26" s="111" t="str">
        <f t="shared" ca="1" si="42"/>
        <v/>
      </c>
      <c r="Y26" s="106" t="str">
        <f t="shared" ca="1" si="26"/>
        <v/>
      </c>
      <c r="Z26" s="111" t="str">
        <f t="shared" ca="1" si="43"/>
        <v/>
      </c>
      <c r="AA26" s="106" t="str">
        <f t="shared" ca="1" si="27"/>
        <v/>
      </c>
      <c r="AB26" s="111" t="str">
        <f t="shared" ca="1" si="44"/>
        <v/>
      </c>
      <c r="AC26" s="106" t="str">
        <f t="shared" ca="1" si="28"/>
        <v/>
      </c>
      <c r="AD26" s="111" t="str">
        <f t="shared" ca="1" si="45"/>
        <v/>
      </c>
      <c r="AE26" s="106" t="str">
        <f t="shared" ca="1" si="29"/>
        <v/>
      </c>
      <c r="AF26" s="111" t="str">
        <f t="shared" ca="1" si="46"/>
        <v/>
      </c>
      <c r="AG26" s="106" t="str">
        <f t="shared" ca="1" si="30"/>
        <v/>
      </c>
      <c r="AH26" s="111" t="str">
        <f t="shared" ca="1" si="47"/>
        <v/>
      </c>
      <c r="AI26" s="106" t="str">
        <f t="shared" ca="1" si="31"/>
        <v/>
      </c>
      <c r="AJ26" s="111" t="str">
        <f t="shared" ca="1" si="48"/>
        <v/>
      </c>
      <c r="AL26" s="98"/>
      <c r="AM26" s="99"/>
      <c r="AN26" s="99"/>
    </row>
    <row r="27" spans="1:40" s="93" customFormat="1" ht="21" customHeight="1">
      <c r="A27" s="421" t="s">
        <v>284</v>
      </c>
      <c r="B27" s="105">
        <f t="shared" ca="1" si="49"/>
        <v>22328.33</v>
      </c>
      <c r="C27" s="113">
        <f t="shared" ca="1" si="15"/>
        <v>28485</v>
      </c>
      <c r="D27" s="111">
        <f t="shared" ca="1" si="32"/>
        <v>0</v>
      </c>
      <c r="E27" s="106" t="str">
        <f t="shared" ca="1" si="16"/>
        <v/>
      </c>
      <c r="F27" s="111" t="str">
        <f t="shared" ca="1" si="33"/>
        <v/>
      </c>
      <c r="G27" s="106" t="str">
        <f t="shared" ca="1" si="17"/>
        <v/>
      </c>
      <c r="H27" s="111" t="str">
        <f t="shared" ca="1" si="34"/>
        <v/>
      </c>
      <c r="I27" s="106" t="str">
        <f t="shared" ca="1" si="18"/>
        <v/>
      </c>
      <c r="J27" s="111" t="str">
        <f t="shared" ca="1" si="35"/>
        <v/>
      </c>
      <c r="K27" s="106">
        <f t="shared" ca="1" si="19"/>
        <v>12500</v>
      </c>
      <c r="L27" s="111">
        <f t="shared" ca="1" si="36"/>
        <v>6.3157894736842106</v>
      </c>
      <c r="M27" s="106">
        <f t="shared" ca="1" si="20"/>
        <v>26000</v>
      </c>
      <c r="N27" s="111">
        <f t="shared" ca="1" si="37"/>
        <v>0</v>
      </c>
      <c r="O27" s="106" t="str">
        <f t="shared" ca="1" si="21"/>
        <v/>
      </c>
      <c r="P27" s="111" t="str">
        <f t="shared" ca="1" si="38"/>
        <v/>
      </c>
      <c r="Q27" s="106" t="str">
        <f t="shared" ca="1" si="22"/>
        <v/>
      </c>
      <c r="R27" s="111" t="str">
        <f t="shared" ca="1" si="39"/>
        <v/>
      </c>
      <c r="S27" s="106" t="str">
        <f t="shared" ca="1" si="23"/>
        <v/>
      </c>
      <c r="T27" s="111" t="str">
        <f t="shared" ca="1" si="40"/>
        <v/>
      </c>
      <c r="U27" s="106" t="str">
        <f t="shared" ca="1" si="24"/>
        <v/>
      </c>
      <c r="V27" s="111" t="str">
        <f t="shared" ca="1" si="41"/>
        <v/>
      </c>
      <c r="W27" s="106" t="str">
        <f t="shared" ca="1" si="25"/>
        <v/>
      </c>
      <c r="X27" s="111" t="str">
        <f t="shared" ca="1" si="42"/>
        <v/>
      </c>
      <c r="Y27" s="106" t="str">
        <f t="shared" ca="1" si="26"/>
        <v/>
      </c>
      <c r="Z27" s="111" t="str">
        <f t="shared" ca="1" si="43"/>
        <v/>
      </c>
      <c r="AA27" s="106" t="str">
        <f t="shared" ca="1" si="27"/>
        <v/>
      </c>
      <c r="AB27" s="111" t="str">
        <f t="shared" ca="1" si="44"/>
        <v/>
      </c>
      <c r="AC27" s="106" t="str">
        <f t="shared" ca="1" si="28"/>
        <v/>
      </c>
      <c r="AD27" s="111" t="str">
        <f t="shared" ca="1" si="45"/>
        <v/>
      </c>
      <c r="AE27" s="106" t="str">
        <f t="shared" ca="1" si="29"/>
        <v/>
      </c>
      <c r="AF27" s="111" t="str">
        <f t="shared" ca="1" si="46"/>
        <v/>
      </c>
      <c r="AG27" s="106" t="str">
        <f t="shared" ca="1" si="30"/>
        <v/>
      </c>
      <c r="AH27" s="111" t="str">
        <f t="shared" ca="1" si="47"/>
        <v/>
      </c>
      <c r="AI27" s="106" t="str">
        <f t="shared" ca="1" si="31"/>
        <v/>
      </c>
      <c r="AJ27" s="111" t="str">
        <f t="shared" ca="1" si="48"/>
        <v/>
      </c>
      <c r="AL27" s="98"/>
      <c r="AM27" s="99"/>
      <c r="AN27" s="99"/>
    </row>
    <row r="28" spans="1:40" s="93" customFormat="1" ht="21" customHeight="1">
      <c r="A28" s="421" t="s">
        <v>289</v>
      </c>
      <c r="B28" s="105">
        <f t="shared" ca="1" si="49"/>
        <v>402675</v>
      </c>
      <c r="C28" s="113">
        <f t="shared" ca="1" si="15"/>
        <v>338025</v>
      </c>
      <c r="D28" s="111">
        <f t="shared" ca="1" si="32"/>
        <v>6.3157894736842106</v>
      </c>
      <c r="E28" s="106" t="str">
        <f t="shared" ca="1" si="16"/>
        <v/>
      </c>
      <c r="F28" s="111" t="str">
        <f t="shared" ca="1" si="33"/>
        <v/>
      </c>
      <c r="G28" s="106" t="str">
        <f t="shared" ca="1" si="17"/>
        <v/>
      </c>
      <c r="H28" s="111" t="str">
        <f t="shared" ca="1" si="34"/>
        <v/>
      </c>
      <c r="I28" s="106" t="str">
        <f t="shared" ca="1" si="18"/>
        <v/>
      </c>
      <c r="J28" s="111" t="str">
        <f t="shared" ca="1" si="35"/>
        <v/>
      </c>
      <c r="K28" s="106">
        <f t="shared" ca="1" si="19"/>
        <v>240000</v>
      </c>
      <c r="L28" s="111">
        <f t="shared" ca="1" si="36"/>
        <v>6.3157894736842106</v>
      </c>
      <c r="M28" s="106">
        <f t="shared" ca="1" si="20"/>
        <v>630000</v>
      </c>
      <c r="N28" s="111">
        <f t="shared" ca="1" si="37"/>
        <v>0</v>
      </c>
      <c r="O28" s="106" t="str">
        <f t="shared" ca="1" si="21"/>
        <v/>
      </c>
      <c r="P28" s="111" t="str">
        <f t="shared" ca="1" si="38"/>
        <v/>
      </c>
      <c r="Q28" s="106" t="str">
        <f t="shared" ca="1" si="22"/>
        <v/>
      </c>
      <c r="R28" s="111" t="str">
        <f t="shared" ca="1" si="39"/>
        <v/>
      </c>
      <c r="S28" s="106" t="str">
        <f t="shared" ca="1" si="23"/>
        <v/>
      </c>
      <c r="T28" s="111" t="str">
        <f t="shared" ca="1" si="40"/>
        <v/>
      </c>
      <c r="U28" s="106" t="str">
        <f t="shared" ca="1" si="24"/>
        <v/>
      </c>
      <c r="V28" s="111" t="str">
        <f t="shared" ca="1" si="41"/>
        <v/>
      </c>
      <c r="W28" s="106" t="str">
        <f t="shared" ca="1" si="25"/>
        <v/>
      </c>
      <c r="X28" s="111" t="str">
        <f t="shared" ca="1" si="42"/>
        <v/>
      </c>
      <c r="Y28" s="106" t="str">
        <f t="shared" ca="1" si="26"/>
        <v/>
      </c>
      <c r="Z28" s="111" t="str">
        <f t="shared" ca="1" si="43"/>
        <v/>
      </c>
      <c r="AA28" s="106" t="str">
        <f t="shared" ca="1" si="27"/>
        <v/>
      </c>
      <c r="AB28" s="111" t="str">
        <f t="shared" ca="1" si="44"/>
        <v/>
      </c>
      <c r="AC28" s="106" t="str">
        <f t="shared" ca="1" si="28"/>
        <v/>
      </c>
      <c r="AD28" s="111" t="str">
        <f t="shared" ca="1" si="45"/>
        <v/>
      </c>
      <c r="AE28" s="106" t="str">
        <f t="shared" ca="1" si="29"/>
        <v/>
      </c>
      <c r="AF28" s="111" t="str">
        <f t="shared" ca="1" si="46"/>
        <v/>
      </c>
      <c r="AG28" s="106" t="str">
        <f t="shared" ca="1" si="30"/>
        <v/>
      </c>
      <c r="AH28" s="111" t="str">
        <f t="shared" ca="1" si="47"/>
        <v/>
      </c>
      <c r="AI28" s="106" t="str">
        <f t="shared" ca="1" si="31"/>
        <v/>
      </c>
      <c r="AJ28" s="111" t="str">
        <f t="shared" ca="1" si="48"/>
        <v/>
      </c>
      <c r="AL28" s="98"/>
      <c r="AM28" s="99"/>
      <c r="AN28" s="99"/>
    </row>
    <row r="29" spans="1:40" s="93" customFormat="1" ht="21" customHeight="1">
      <c r="A29" s="421" t="s">
        <v>291</v>
      </c>
      <c r="B29" s="105">
        <f t="shared" ca="1" si="49"/>
        <v>129653.17</v>
      </c>
      <c r="C29" s="113">
        <f t="shared" ca="1" si="15"/>
        <v>126572</v>
      </c>
      <c r="D29" s="111">
        <f t="shared" ca="1" si="32"/>
        <v>6.3157894736842106</v>
      </c>
      <c r="E29" s="106" t="str">
        <f t="shared" ca="1" si="16"/>
        <v/>
      </c>
      <c r="F29" s="111" t="str">
        <f t="shared" ca="1" si="33"/>
        <v/>
      </c>
      <c r="G29" s="106" t="str">
        <f t="shared" ca="1" si="17"/>
        <v/>
      </c>
      <c r="H29" s="111" t="str">
        <f t="shared" ca="1" si="34"/>
        <v/>
      </c>
      <c r="I29" s="106" t="str">
        <f t="shared" ca="1" si="18"/>
        <v/>
      </c>
      <c r="J29" s="111" t="str">
        <f t="shared" ca="1" si="35"/>
        <v/>
      </c>
      <c r="K29" s="106">
        <f t="shared" ca="1" si="19"/>
        <v>143750</v>
      </c>
      <c r="L29" s="111">
        <f t="shared" ca="1" si="36"/>
        <v>0</v>
      </c>
      <c r="M29" s="106">
        <f t="shared" ca="1" si="20"/>
        <v>118637.5</v>
      </c>
      <c r="N29" s="111">
        <f t="shared" ca="1" si="37"/>
        <v>6.3157894736842106</v>
      </c>
      <c r="O29" s="106" t="str">
        <f t="shared" ca="1" si="21"/>
        <v/>
      </c>
      <c r="P29" s="111" t="str">
        <f t="shared" ca="1" si="38"/>
        <v/>
      </c>
      <c r="Q29" s="106" t="str">
        <f t="shared" ca="1" si="22"/>
        <v/>
      </c>
      <c r="R29" s="111" t="str">
        <f t="shared" ca="1" si="39"/>
        <v/>
      </c>
      <c r="S29" s="106" t="str">
        <f t="shared" ca="1" si="23"/>
        <v/>
      </c>
      <c r="T29" s="111" t="str">
        <f t="shared" ca="1" si="40"/>
        <v/>
      </c>
      <c r="U29" s="106" t="str">
        <f t="shared" ca="1" si="24"/>
        <v/>
      </c>
      <c r="V29" s="111" t="str">
        <f t="shared" ca="1" si="41"/>
        <v/>
      </c>
      <c r="W29" s="106" t="str">
        <f t="shared" ca="1" si="25"/>
        <v/>
      </c>
      <c r="X29" s="111" t="str">
        <f t="shared" ca="1" si="42"/>
        <v/>
      </c>
      <c r="Y29" s="106" t="str">
        <f t="shared" ca="1" si="26"/>
        <v/>
      </c>
      <c r="Z29" s="111" t="str">
        <f t="shared" ca="1" si="43"/>
        <v/>
      </c>
      <c r="AA29" s="106" t="str">
        <f t="shared" ca="1" si="27"/>
        <v/>
      </c>
      <c r="AB29" s="111" t="str">
        <f t="shared" ca="1" si="44"/>
        <v/>
      </c>
      <c r="AC29" s="106" t="str">
        <f t="shared" ca="1" si="28"/>
        <v/>
      </c>
      <c r="AD29" s="111" t="str">
        <f t="shared" ca="1" si="45"/>
        <v/>
      </c>
      <c r="AE29" s="106" t="str">
        <f t="shared" ca="1" si="29"/>
        <v/>
      </c>
      <c r="AF29" s="111" t="str">
        <f t="shared" ca="1" si="46"/>
        <v/>
      </c>
      <c r="AG29" s="106" t="str">
        <f t="shared" ca="1" si="30"/>
        <v/>
      </c>
      <c r="AH29" s="111" t="str">
        <f t="shared" ca="1" si="47"/>
        <v/>
      </c>
      <c r="AI29" s="106" t="str">
        <f t="shared" ca="1" si="31"/>
        <v/>
      </c>
      <c r="AJ29" s="111" t="str">
        <f t="shared" ca="1" si="48"/>
        <v/>
      </c>
      <c r="AL29" s="98"/>
      <c r="AM29" s="99"/>
      <c r="AN29" s="99"/>
    </row>
    <row r="30" spans="1:40" s="93" customFormat="1" ht="21" customHeight="1">
      <c r="A30" s="421" t="s">
        <v>293</v>
      </c>
      <c r="B30" s="105">
        <f t="shared" ca="1" si="49"/>
        <v>78492.83</v>
      </c>
      <c r="C30" s="113">
        <f t="shared" ca="1" si="15"/>
        <v>77886</v>
      </c>
      <c r="D30" s="111">
        <f t="shared" ca="1" si="32"/>
        <v>6.3157894736842106</v>
      </c>
      <c r="E30" s="106" t="str">
        <f t="shared" ca="1" si="16"/>
        <v/>
      </c>
      <c r="F30" s="111" t="str">
        <f t="shared" ca="1" si="33"/>
        <v/>
      </c>
      <c r="G30" s="106" t="str">
        <f t="shared" ca="1" si="17"/>
        <v/>
      </c>
      <c r="H30" s="111" t="str">
        <f t="shared" ca="1" si="34"/>
        <v/>
      </c>
      <c r="I30" s="106" t="str">
        <f t="shared" ca="1" si="18"/>
        <v/>
      </c>
      <c r="J30" s="111" t="str">
        <f t="shared" ca="1" si="35"/>
        <v/>
      </c>
      <c r="K30" s="106">
        <f t="shared" ca="1" si="19"/>
        <v>85200</v>
      </c>
      <c r="L30" s="111">
        <f t="shared" ca="1" si="36"/>
        <v>0</v>
      </c>
      <c r="M30" s="106">
        <f t="shared" ca="1" si="20"/>
        <v>72392.5</v>
      </c>
      <c r="N30" s="111">
        <f t="shared" ca="1" si="37"/>
        <v>6.3157894736842106</v>
      </c>
      <c r="O30" s="106" t="str">
        <f t="shared" ca="1" si="21"/>
        <v/>
      </c>
      <c r="P30" s="111" t="str">
        <f t="shared" ca="1" si="38"/>
        <v/>
      </c>
      <c r="Q30" s="106" t="str">
        <f t="shared" ca="1" si="22"/>
        <v/>
      </c>
      <c r="R30" s="111" t="str">
        <f t="shared" ca="1" si="39"/>
        <v/>
      </c>
      <c r="S30" s="106" t="str">
        <f t="shared" ca="1" si="23"/>
        <v/>
      </c>
      <c r="T30" s="111" t="str">
        <f t="shared" ca="1" si="40"/>
        <v/>
      </c>
      <c r="U30" s="106" t="str">
        <f t="shared" ca="1" si="24"/>
        <v/>
      </c>
      <c r="V30" s="111" t="str">
        <f t="shared" ca="1" si="41"/>
        <v/>
      </c>
      <c r="W30" s="106" t="str">
        <f t="shared" ca="1" si="25"/>
        <v/>
      </c>
      <c r="X30" s="111" t="str">
        <f t="shared" ca="1" si="42"/>
        <v/>
      </c>
      <c r="Y30" s="106" t="str">
        <f t="shared" ca="1" si="26"/>
        <v/>
      </c>
      <c r="Z30" s="111" t="str">
        <f t="shared" ca="1" si="43"/>
        <v/>
      </c>
      <c r="AA30" s="106" t="str">
        <f t="shared" ca="1" si="27"/>
        <v/>
      </c>
      <c r="AB30" s="111" t="str">
        <f t="shared" ca="1" si="44"/>
        <v/>
      </c>
      <c r="AC30" s="106" t="str">
        <f t="shared" ca="1" si="28"/>
        <v/>
      </c>
      <c r="AD30" s="111" t="str">
        <f t="shared" ca="1" si="45"/>
        <v/>
      </c>
      <c r="AE30" s="106" t="str">
        <f t="shared" ca="1" si="29"/>
        <v/>
      </c>
      <c r="AF30" s="111" t="str">
        <f t="shared" ca="1" si="46"/>
        <v/>
      </c>
      <c r="AG30" s="106" t="str">
        <f t="shared" ca="1" si="30"/>
        <v/>
      </c>
      <c r="AH30" s="111" t="str">
        <f t="shared" ca="1" si="47"/>
        <v/>
      </c>
      <c r="AI30" s="106" t="str">
        <f t="shared" ca="1" si="31"/>
        <v/>
      </c>
      <c r="AJ30" s="111" t="str">
        <f t="shared" ca="1" si="48"/>
        <v/>
      </c>
      <c r="AL30" s="98"/>
      <c r="AM30" s="99"/>
      <c r="AN30" s="99"/>
    </row>
    <row r="31" spans="1:40" s="93" customFormat="1" ht="21" customHeight="1">
      <c r="A31" s="421" t="s">
        <v>296</v>
      </c>
      <c r="B31" s="105">
        <f t="shared" ca="1" si="49"/>
        <v>1103324.67</v>
      </c>
      <c r="C31" s="113">
        <f t="shared" ca="1" si="15"/>
        <v>974974</v>
      </c>
      <c r="D31" s="111">
        <f t="shared" ca="1" si="32"/>
        <v>6.3157894736842106</v>
      </c>
      <c r="E31" s="106" t="str">
        <f t="shared" ca="1" si="16"/>
        <v/>
      </c>
      <c r="F31" s="111" t="str">
        <f t="shared" ca="1" si="33"/>
        <v/>
      </c>
      <c r="G31" s="106" t="str">
        <f t="shared" ca="1" si="17"/>
        <v/>
      </c>
      <c r="H31" s="111" t="str">
        <f t="shared" ca="1" si="34"/>
        <v/>
      </c>
      <c r="I31" s="106" t="str">
        <f t="shared" ca="1" si="18"/>
        <v/>
      </c>
      <c r="J31" s="111" t="str">
        <f t="shared" ca="1" si="35"/>
        <v/>
      </c>
      <c r="K31" s="106">
        <f t="shared" ca="1" si="19"/>
        <v>1335000</v>
      </c>
      <c r="L31" s="111">
        <f t="shared" ca="1" si="36"/>
        <v>0</v>
      </c>
      <c r="M31" s="106">
        <f t="shared" ca="1" si="20"/>
        <v>1000000</v>
      </c>
      <c r="N31" s="111">
        <f t="shared" ca="1" si="37"/>
        <v>6.3157894736842106</v>
      </c>
      <c r="O31" s="106" t="str">
        <f t="shared" ca="1" si="21"/>
        <v/>
      </c>
      <c r="P31" s="111" t="str">
        <f t="shared" ca="1" si="38"/>
        <v/>
      </c>
      <c r="Q31" s="106" t="str">
        <f t="shared" ca="1" si="22"/>
        <v/>
      </c>
      <c r="R31" s="111" t="str">
        <f t="shared" ca="1" si="39"/>
        <v/>
      </c>
      <c r="S31" s="106" t="str">
        <f t="shared" ca="1" si="23"/>
        <v/>
      </c>
      <c r="T31" s="111" t="str">
        <f t="shared" ca="1" si="40"/>
        <v/>
      </c>
      <c r="U31" s="106" t="str">
        <f t="shared" ca="1" si="24"/>
        <v/>
      </c>
      <c r="V31" s="111" t="str">
        <f t="shared" ca="1" si="41"/>
        <v/>
      </c>
      <c r="W31" s="106" t="str">
        <f t="shared" ca="1" si="25"/>
        <v/>
      </c>
      <c r="X31" s="111" t="str">
        <f t="shared" ca="1" si="42"/>
        <v/>
      </c>
      <c r="Y31" s="106" t="str">
        <f t="shared" ca="1" si="26"/>
        <v/>
      </c>
      <c r="Z31" s="111" t="str">
        <f t="shared" ca="1" si="43"/>
        <v/>
      </c>
      <c r="AA31" s="106" t="str">
        <f t="shared" ca="1" si="27"/>
        <v/>
      </c>
      <c r="AB31" s="111" t="str">
        <f t="shared" ca="1" si="44"/>
        <v/>
      </c>
      <c r="AC31" s="106" t="str">
        <f t="shared" ca="1" si="28"/>
        <v/>
      </c>
      <c r="AD31" s="111" t="str">
        <f t="shared" ca="1" si="45"/>
        <v/>
      </c>
      <c r="AE31" s="106" t="str">
        <f t="shared" ca="1" si="29"/>
        <v/>
      </c>
      <c r="AF31" s="111" t="str">
        <f t="shared" ca="1" si="46"/>
        <v/>
      </c>
      <c r="AG31" s="106" t="str">
        <f t="shared" ca="1" si="30"/>
        <v/>
      </c>
      <c r="AH31" s="111" t="str">
        <f t="shared" ca="1" si="47"/>
        <v/>
      </c>
      <c r="AI31" s="106" t="str">
        <f t="shared" ca="1" si="31"/>
        <v/>
      </c>
      <c r="AJ31" s="111" t="str">
        <f t="shared" ca="1" si="48"/>
        <v/>
      </c>
      <c r="AL31" s="98"/>
      <c r="AM31" s="99"/>
      <c r="AN31" s="99"/>
    </row>
    <row r="32" spans="1:40" s="93" customFormat="1" ht="21" customHeight="1">
      <c r="A32" s="421" t="s">
        <v>298</v>
      </c>
      <c r="B32" s="105">
        <f t="shared" ca="1" si="49"/>
        <v>459683.33</v>
      </c>
      <c r="C32" s="113">
        <f t="shared" ca="1" si="15"/>
        <v>284050</v>
      </c>
      <c r="D32" s="111">
        <f t="shared" ca="1" si="32"/>
        <v>6.3157894736842106</v>
      </c>
      <c r="E32" s="106" t="str">
        <f t="shared" ca="1" si="16"/>
        <v/>
      </c>
      <c r="F32" s="111" t="str">
        <f t="shared" ca="1" si="33"/>
        <v/>
      </c>
      <c r="G32" s="106" t="str">
        <f t="shared" ca="1" si="17"/>
        <v/>
      </c>
      <c r="H32" s="111" t="str">
        <f t="shared" ca="1" si="34"/>
        <v/>
      </c>
      <c r="I32" s="106" t="str">
        <f t="shared" ca="1" si="18"/>
        <v/>
      </c>
      <c r="J32" s="111" t="str">
        <f t="shared" ca="1" si="35"/>
        <v/>
      </c>
      <c r="K32" s="106">
        <f t="shared" ca="1" si="19"/>
        <v>665000</v>
      </c>
      <c r="L32" s="111">
        <f t="shared" ca="1" si="36"/>
        <v>0</v>
      </c>
      <c r="M32" s="106">
        <f t="shared" ca="1" si="20"/>
        <v>430000</v>
      </c>
      <c r="N32" s="111">
        <f t="shared" ca="1" si="37"/>
        <v>6.3157894736842106</v>
      </c>
      <c r="O32" s="106" t="str">
        <f t="shared" ca="1" si="21"/>
        <v/>
      </c>
      <c r="P32" s="111" t="str">
        <f t="shared" ca="1" si="38"/>
        <v/>
      </c>
      <c r="Q32" s="106" t="str">
        <f t="shared" ca="1" si="22"/>
        <v/>
      </c>
      <c r="R32" s="111" t="str">
        <f t="shared" ca="1" si="39"/>
        <v/>
      </c>
      <c r="S32" s="106" t="str">
        <f t="shared" ca="1" si="23"/>
        <v/>
      </c>
      <c r="T32" s="111" t="str">
        <f t="shared" ca="1" si="40"/>
        <v/>
      </c>
      <c r="U32" s="106" t="str">
        <f t="shared" ca="1" si="24"/>
        <v/>
      </c>
      <c r="V32" s="111" t="str">
        <f t="shared" ca="1" si="41"/>
        <v/>
      </c>
      <c r="W32" s="106" t="str">
        <f t="shared" ca="1" si="25"/>
        <v/>
      </c>
      <c r="X32" s="111" t="str">
        <f t="shared" ca="1" si="42"/>
        <v/>
      </c>
      <c r="Y32" s="106" t="str">
        <f t="shared" ca="1" si="26"/>
        <v/>
      </c>
      <c r="Z32" s="111" t="str">
        <f t="shared" ca="1" si="43"/>
        <v/>
      </c>
      <c r="AA32" s="106" t="str">
        <f t="shared" ca="1" si="27"/>
        <v/>
      </c>
      <c r="AB32" s="111" t="str">
        <f t="shared" ca="1" si="44"/>
        <v/>
      </c>
      <c r="AC32" s="106" t="str">
        <f t="shared" ca="1" si="28"/>
        <v/>
      </c>
      <c r="AD32" s="111" t="str">
        <f t="shared" ca="1" si="45"/>
        <v/>
      </c>
      <c r="AE32" s="106" t="str">
        <f t="shared" ca="1" si="29"/>
        <v/>
      </c>
      <c r="AF32" s="111" t="str">
        <f t="shared" ca="1" si="46"/>
        <v/>
      </c>
      <c r="AG32" s="106" t="str">
        <f t="shared" ca="1" si="30"/>
        <v/>
      </c>
      <c r="AH32" s="111" t="str">
        <f t="shared" ca="1" si="47"/>
        <v/>
      </c>
      <c r="AI32" s="106" t="str">
        <f t="shared" ca="1" si="31"/>
        <v/>
      </c>
      <c r="AJ32" s="111" t="str">
        <f t="shared" ca="1" si="48"/>
        <v/>
      </c>
      <c r="AL32" s="98"/>
      <c r="AM32" s="99"/>
      <c r="AN32" s="99"/>
    </row>
    <row r="33" spans="1:40" s="93" customFormat="1" ht="21" hidden="1" customHeight="1">
      <c r="A33" s="97"/>
      <c r="B33" s="105" t="str">
        <f t="shared" si="49"/>
        <v/>
      </c>
      <c r="C33" s="113" t="str">
        <f t="shared" ca="1" si="15"/>
        <v/>
      </c>
      <c r="D33" s="111" t="str">
        <f t="shared" si="32"/>
        <v/>
      </c>
      <c r="E33" s="106" t="str">
        <f t="shared" ca="1" si="16"/>
        <v/>
      </c>
      <c r="F33" s="111" t="str">
        <f t="shared" si="33"/>
        <v/>
      </c>
      <c r="G33" s="106" t="str">
        <f t="shared" ca="1" si="17"/>
        <v/>
      </c>
      <c r="H33" s="111" t="str">
        <f t="shared" si="34"/>
        <v/>
      </c>
      <c r="I33" s="106" t="str">
        <f t="shared" ca="1" si="18"/>
        <v/>
      </c>
      <c r="J33" s="111" t="str">
        <f t="shared" si="35"/>
        <v/>
      </c>
      <c r="K33" s="106" t="str">
        <f t="shared" ca="1" si="19"/>
        <v/>
      </c>
      <c r="L33" s="111" t="str">
        <f t="shared" si="36"/>
        <v/>
      </c>
      <c r="M33" s="106" t="str">
        <f t="shared" ca="1" si="20"/>
        <v/>
      </c>
      <c r="N33" s="111" t="str">
        <f t="shared" si="37"/>
        <v/>
      </c>
      <c r="O33" s="106" t="str">
        <f t="shared" ca="1" si="21"/>
        <v/>
      </c>
      <c r="P33" s="111" t="str">
        <f t="shared" si="38"/>
        <v/>
      </c>
      <c r="Q33" s="106" t="str">
        <f t="shared" ca="1" si="22"/>
        <v/>
      </c>
      <c r="R33" s="111" t="str">
        <f t="shared" si="39"/>
        <v/>
      </c>
      <c r="S33" s="106" t="str">
        <f t="shared" ca="1" si="23"/>
        <v/>
      </c>
      <c r="T33" s="111" t="str">
        <f t="shared" si="40"/>
        <v/>
      </c>
      <c r="U33" s="106" t="str">
        <f t="shared" ca="1" si="24"/>
        <v/>
      </c>
      <c r="V33" s="111" t="str">
        <f t="shared" si="41"/>
        <v/>
      </c>
      <c r="W33" s="106" t="str">
        <f t="shared" ca="1" si="25"/>
        <v/>
      </c>
      <c r="X33" s="111" t="str">
        <f t="shared" si="42"/>
        <v/>
      </c>
      <c r="Y33" s="106" t="str">
        <f t="shared" ca="1" si="26"/>
        <v/>
      </c>
      <c r="Z33" s="111" t="str">
        <f t="shared" si="43"/>
        <v/>
      </c>
      <c r="AA33" s="106" t="str">
        <f t="shared" ca="1" si="27"/>
        <v/>
      </c>
      <c r="AB33" s="111" t="str">
        <f t="shared" si="44"/>
        <v/>
      </c>
      <c r="AC33" s="106" t="str">
        <f t="shared" ca="1" si="28"/>
        <v/>
      </c>
      <c r="AD33" s="111" t="str">
        <f t="shared" si="45"/>
        <v/>
      </c>
      <c r="AE33" s="106" t="str">
        <f t="shared" ca="1" si="29"/>
        <v/>
      </c>
      <c r="AF33" s="111" t="str">
        <f t="shared" si="46"/>
        <v/>
      </c>
      <c r="AG33" s="106" t="str">
        <f t="shared" ca="1" si="30"/>
        <v/>
      </c>
      <c r="AH33" s="111" t="str">
        <f t="shared" si="47"/>
        <v/>
      </c>
      <c r="AI33" s="106" t="str">
        <f t="shared" ca="1" si="31"/>
        <v/>
      </c>
      <c r="AJ33" s="111" t="str">
        <f t="shared" si="48"/>
        <v/>
      </c>
      <c r="AL33" s="98"/>
      <c r="AM33" s="99"/>
      <c r="AN33" s="99"/>
    </row>
    <row r="34" spans="1:40" s="93" customFormat="1" ht="21" hidden="1" customHeight="1">
      <c r="A34" s="97"/>
      <c r="B34" s="105" t="str">
        <f t="shared" si="49"/>
        <v/>
      </c>
      <c r="C34" s="113" t="str">
        <f t="shared" ca="1" si="15"/>
        <v/>
      </c>
      <c r="D34" s="111" t="str">
        <f t="shared" si="32"/>
        <v/>
      </c>
      <c r="E34" s="106" t="str">
        <f t="shared" ca="1" si="16"/>
        <v/>
      </c>
      <c r="F34" s="111" t="str">
        <f t="shared" si="33"/>
        <v/>
      </c>
      <c r="G34" s="106" t="str">
        <f t="shared" ca="1" si="17"/>
        <v/>
      </c>
      <c r="H34" s="111" t="str">
        <f t="shared" si="34"/>
        <v/>
      </c>
      <c r="I34" s="106" t="str">
        <f t="shared" ca="1" si="18"/>
        <v/>
      </c>
      <c r="J34" s="111" t="str">
        <f t="shared" si="35"/>
        <v/>
      </c>
      <c r="K34" s="106" t="str">
        <f t="shared" ca="1" si="19"/>
        <v/>
      </c>
      <c r="L34" s="111" t="str">
        <f t="shared" si="36"/>
        <v/>
      </c>
      <c r="M34" s="106" t="str">
        <f t="shared" ca="1" si="20"/>
        <v/>
      </c>
      <c r="N34" s="111" t="str">
        <f t="shared" si="37"/>
        <v/>
      </c>
      <c r="O34" s="106" t="str">
        <f t="shared" ca="1" si="21"/>
        <v/>
      </c>
      <c r="P34" s="111" t="str">
        <f t="shared" si="38"/>
        <v/>
      </c>
      <c r="Q34" s="106" t="str">
        <f t="shared" ca="1" si="22"/>
        <v/>
      </c>
      <c r="R34" s="111" t="str">
        <f t="shared" si="39"/>
        <v/>
      </c>
      <c r="S34" s="106" t="str">
        <f t="shared" ca="1" si="23"/>
        <v/>
      </c>
      <c r="T34" s="111" t="str">
        <f t="shared" si="40"/>
        <v/>
      </c>
      <c r="U34" s="106" t="str">
        <f t="shared" ca="1" si="24"/>
        <v/>
      </c>
      <c r="V34" s="111" t="str">
        <f t="shared" si="41"/>
        <v/>
      </c>
      <c r="W34" s="106" t="str">
        <f t="shared" ca="1" si="25"/>
        <v/>
      </c>
      <c r="X34" s="111" t="str">
        <f t="shared" si="42"/>
        <v/>
      </c>
      <c r="Y34" s="106" t="str">
        <f t="shared" ca="1" si="26"/>
        <v/>
      </c>
      <c r="Z34" s="111" t="str">
        <f t="shared" si="43"/>
        <v/>
      </c>
      <c r="AA34" s="106" t="str">
        <f t="shared" ca="1" si="27"/>
        <v/>
      </c>
      <c r="AB34" s="111" t="str">
        <f t="shared" si="44"/>
        <v/>
      </c>
      <c r="AC34" s="106" t="str">
        <f t="shared" ca="1" si="28"/>
        <v/>
      </c>
      <c r="AD34" s="111" t="str">
        <f t="shared" si="45"/>
        <v/>
      </c>
      <c r="AE34" s="106" t="str">
        <f t="shared" ca="1" si="29"/>
        <v/>
      </c>
      <c r="AF34" s="111" t="str">
        <f t="shared" si="46"/>
        <v/>
      </c>
      <c r="AG34" s="106" t="str">
        <f t="shared" ca="1" si="30"/>
        <v/>
      </c>
      <c r="AH34" s="111" t="str">
        <f t="shared" si="47"/>
        <v/>
      </c>
      <c r="AI34" s="106" t="str">
        <f t="shared" ca="1" si="31"/>
        <v/>
      </c>
      <c r="AJ34" s="111" t="str">
        <f t="shared" si="48"/>
        <v/>
      </c>
      <c r="AL34" s="98"/>
      <c r="AM34" s="99"/>
      <c r="AN34" s="99"/>
    </row>
    <row r="35" spans="1:40" s="93" customFormat="1" ht="21" hidden="1" customHeight="1">
      <c r="A35" s="97"/>
      <c r="B35" s="105" t="str">
        <f t="shared" si="49"/>
        <v/>
      </c>
      <c r="C35" s="113" t="str">
        <f t="shared" ca="1" si="15"/>
        <v/>
      </c>
      <c r="D35" s="111" t="str">
        <f t="shared" si="32"/>
        <v/>
      </c>
      <c r="E35" s="106" t="str">
        <f t="shared" ca="1" si="16"/>
        <v/>
      </c>
      <c r="F35" s="111" t="str">
        <f t="shared" si="33"/>
        <v/>
      </c>
      <c r="G35" s="106" t="str">
        <f t="shared" ca="1" si="17"/>
        <v/>
      </c>
      <c r="H35" s="111" t="str">
        <f t="shared" si="34"/>
        <v/>
      </c>
      <c r="I35" s="106" t="str">
        <f t="shared" ca="1" si="18"/>
        <v/>
      </c>
      <c r="J35" s="111" t="str">
        <f t="shared" si="35"/>
        <v/>
      </c>
      <c r="K35" s="106" t="str">
        <f t="shared" ca="1" si="19"/>
        <v/>
      </c>
      <c r="L35" s="111" t="str">
        <f t="shared" si="36"/>
        <v/>
      </c>
      <c r="M35" s="106" t="str">
        <f t="shared" ca="1" si="20"/>
        <v/>
      </c>
      <c r="N35" s="111" t="str">
        <f t="shared" si="37"/>
        <v/>
      </c>
      <c r="O35" s="106" t="str">
        <f t="shared" ca="1" si="21"/>
        <v/>
      </c>
      <c r="P35" s="111" t="str">
        <f t="shared" si="38"/>
        <v/>
      </c>
      <c r="Q35" s="106" t="str">
        <f t="shared" ca="1" si="22"/>
        <v/>
      </c>
      <c r="R35" s="111" t="str">
        <f t="shared" si="39"/>
        <v/>
      </c>
      <c r="S35" s="106" t="str">
        <f t="shared" ca="1" si="23"/>
        <v/>
      </c>
      <c r="T35" s="111" t="str">
        <f t="shared" si="40"/>
        <v/>
      </c>
      <c r="U35" s="106" t="str">
        <f t="shared" ca="1" si="24"/>
        <v/>
      </c>
      <c r="V35" s="111" t="str">
        <f t="shared" si="41"/>
        <v/>
      </c>
      <c r="W35" s="106" t="str">
        <f t="shared" ca="1" si="25"/>
        <v/>
      </c>
      <c r="X35" s="111" t="str">
        <f t="shared" si="42"/>
        <v/>
      </c>
      <c r="Y35" s="106" t="str">
        <f t="shared" ca="1" si="26"/>
        <v/>
      </c>
      <c r="Z35" s="111" t="str">
        <f t="shared" si="43"/>
        <v/>
      </c>
      <c r="AA35" s="106" t="str">
        <f t="shared" ca="1" si="27"/>
        <v/>
      </c>
      <c r="AB35" s="111" t="str">
        <f t="shared" si="44"/>
        <v/>
      </c>
      <c r="AC35" s="106" t="str">
        <f t="shared" ca="1" si="28"/>
        <v/>
      </c>
      <c r="AD35" s="111" t="str">
        <f t="shared" si="45"/>
        <v/>
      </c>
      <c r="AE35" s="106" t="str">
        <f t="shared" ca="1" si="29"/>
        <v/>
      </c>
      <c r="AF35" s="111" t="str">
        <f t="shared" si="46"/>
        <v/>
      </c>
      <c r="AG35" s="106" t="str">
        <f t="shared" ca="1" si="30"/>
        <v/>
      </c>
      <c r="AH35" s="111" t="str">
        <f t="shared" si="47"/>
        <v/>
      </c>
      <c r="AI35" s="106" t="str">
        <f t="shared" ca="1" si="31"/>
        <v/>
      </c>
      <c r="AJ35" s="111" t="str">
        <f t="shared" si="48"/>
        <v/>
      </c>
      <c r="AL35" s="98"/>
      <c r="AM35" s="99"/>
      <c r="AN35" s="99"/>
    </row>
    <row r="36" spans="1:40" s="93" customFormat="1" ht="21" hidden="1" customHeight="1">
      <c r="A36" s="97"/>
      <c r="B36" s="105" t="str">
        <f t="shared" si="49"/>
        <v/>
      </c>
      <c r="C36" s="113" t="str">
        <f t="shared" ca="1" si="15"/>
        <v/>
      </c>
      <c r="D36" s="111" t="str">
        <f t="shared" si="32"/>
        <v/>
      </c>
      <c r="E36" s="106" t="str">
        <f t="shared" ca="1" si="16"/>
        <v/>
      </c>
      <c r="F36" s="111" t="str">
        <f t="shared" si="33"/>
        <v/>
      </c>
      <c r="G36" s="106" t="str">
        <f t="shared" ca="1" si="17"/>
        <v/>
      </c>
      <c r="H36" s="111" t="str">
        <f t="shared" si="34"/>
        <v/>
      </c>
      <c r="I36" s="106" t="str">
        <f t="shared" ca="1" si="18"/>
        <v/>
      </c>
      <c r="J36" s="111" t="str">
        <f t="shared" si="35"/>
        <v/>
      </c>
      <c r="K36" s="106" t="str">
        <f t="shared" ca="1" si="19"/>
        <v/>
      </c>
      <c r="L36" s="111" t="str">
        <f t="shared" si="36"/>
        <v/>
      </c>
      <c r="M36" s="106" t="str">
        <f t="shared" ca="1" si="20"/>
        <v/>
      </c>
      <c r="N36" s="111" t="str">
        <f t="shared" si="37"/>
        <v/>
      </c>
      <c r="O36" s="106" t="str">
        <f t="shared" ca="1" si="21"/>
        <v/>
      </c>
      <c r="P36" s="111" t="str">
        <f t="shared" si="38"/>
        <v/>
      </c>
      <c r="Q36" s="106" t="str">
        <f t="shared" ca="1" si="22"/>
        <v/>
      </c>
      <c r="R36" s="111" t="str">
        <f t="shared" si="39"/>
        <v/>
      </c>
      <c r="S36" s="106" t="str">
        <f t="shared" ca="1" si="23"/>
        <v/>
      </c>
      <c r="T36" s="111" t="str">
        <f t="shared" si="40"/>
        <v/>
      </c>
      <c r="U36" s="106" t="str">
        <f t="shared" ca="1" si="24"/>
        <v/>
      </c>
      <c r="V36" s="111" t="str">
        <f t="shared" si="41"/>
        <v/>
      </c>
      <c r="W36" s="106" t="str">
        <f t="shared" ca="1" si="25"/>
        <v/>
      </c>
      <c r="X36" s="111" t="str">
        <f t="shared" si="42"/>
        <v/>
      </c>
      <c r="Y36" s="106" t="str">
        <f t="shared" ca="1" si="26"/>
        <v/>
      </c>
      <c r="Z36" s="111" t="str">
        <f t="shared" si="43"/>
        <v/>
      </c>
      <c r="AA36" s="106" t="str">
        <f t="shared" ca="1" si="27"/>
        <v/>
      </c>
      <c r="AB36" s="111" t="str">
        <f t="shared" si="44"/>
        <v/>
      </c>
      <c r="AC36" s="106" t="str">
        <f t="shared" ca="1" si="28"/>
        <v/>
      </c>
      <c r="AD36" s="111" t="str">
        <f t="shared" si="45"/>
        <v/>
      </c>
      <c r="AE36" s="106" t="str">
        <f t="shared" ca="1" si="29"/>
        <v/>
      </c>
      <c r="AF36" s="111" t="str">
        <f t="shared" si="46"/>
        <v/>
      </c>
      <c r="AG36" s="106" t="str">
        <f t="shared" ca="1" si="30"/>
        <v/>
      </c>
      <c r="AH36" s="111" t="str">
        <f t="shared" si="47"/>
        <v/>
      </c>
      <c r="AI36" s="106" t="str">
        <f t="shared" ca="1" si="31"/>
        <v/>
      </c>
      <c r="AJ36" s="111" t="str">
        <f t="shared" si="48"/>
        <v/>
      </c>
      <c r="AL36" s="98"/>
      <c r="AM36" s="99"/>
      <c r="AN36" s="99"/>
    </row>
    <row r="37" spans="1:40" s="93" customFormat="1" ht="21" hidden="1" customHeight="1">
      <c r="A37" s="97"/>
      <c r="B37" s="105" t="str">
        <f t="shared" si="49"/>
        <v/>
      </c>
      <c r="C37" s="113" t="str">
        <f t="shared" ca="1" si="15"/>
        <v/>
      </c>
      <c r="D37" s="111" t="str">
        <f t="shared" si="32"/>
        <v/>
      </c>
      <c r="E37" s="106" t="str">
        <f t="shared" ca="1" si="16"/>
        <v/>
      </c>
      <c r="F37" s="111" t="str">
        <f t="shared" si="33"/>
        <v/>
      </c>
      <c r="G37" s="106" t="str">
        <f t="shared" ca="1" si="17"/>
        <v/>
      </c>
      <c r="H37" s="111" t="str">
        <f t="shared" si="34"/>
        <v/>
      </c>
      <c r="I37" s="106" t="str">
        <f t="shared" ca="1" si="18"/>
        <v/>
      </c>
      <c r="J37" s="111" t="str">
        <f t="shared" si="35"/>
        <v/>
      </c>
      <c r="K37" s="106" t="str">
        <f t="shared" ca="1" si="19"/>
        <v/>
      </c>
      <c r="L37" s="111" t="str">
        <f t="shared" si="36"/>
        <v/>
      </c>
      <c r="M37" s="106" t="str">
        <f t="shared" ca="1" si="20"/>
        <v/>
      </c>
      <c r="N37" s="111" t="str">
        <f t="shared" si="37"/>
        <v/>
      </c>
      <c r="O37" s="106" t="str">
        <f t="shared" ca="1" si="21"/>
        <v/>
      </c>
      <c r="P37" s="111" t="str">
        <f t="shared" si="38"/>
        <v/>
      </c>
      <c r="Q37" s="106" t="str">
        <f t="shared" ca="1" si="22"/>
        <v/>
      </c>
      <c r="R37" s="111" t="str">
        <f t="shared" si="39"/>
        <v/>
      </c>
      <c r="S37" s="106" t="str">
        <f t="shared" ca="1" si="23"/>
        <v/>
      </c>
      <c r="T37" s="111" t="str">
        <f t="shared" si="40"/>
        <v/>
      </c>
      <c r="U37" s="106" t="str">
        <f t="shared" ca="1" si="24"/>
        <v/>
      </c>
      <c r="V37" s="111" t="str">
        <f t="shared" si="41"/>
        <v/>
      </c>
      <c r="W37" s="106" t="str">
        <f t="shared" ca="1" si="25"/>
        <v/>
      </c>
      <c r="X37" s="111" t="str">
        <f t="shared" si="42"/>
        <v/>
      </c>
      <c r="Y37" s="106" t="str">
        <f t="shared" ca="1" si="26"/>
        <v/>
      </c>
      <c r="Z37" s="111" t="str">
        <f t="shared" si="43"/>
        <v/>
      </c>
      <c r="AA37" s="106" t="str">
        <f t="shared" ca="1" si="27"/>
        <v/>
      </c>
      <c r="AB37" s="111" t="str">
        <f t="shared" si="44"/>
        <v/>
      </c>
      <c r="AC37" s="106" t="str">
        <f t="shared" ca="1" si="28"/>
        <v/>
      </c>
      <c r="AD37" s="111" t="str">
        <f t="shared" si="45"/>
        <v/>
      </c>
      <c r="AE37" s="106" t="str">
        <f t="shared" ca="1" si="29"/>
        <v/>
      </c>
      <c r="AF37" s="111" t="str">
        <f t="shared" si="46"/>
        <v/>
      </c>
      <c r="AG37" s="106" t="str">
        <f t="shared" ca="1" si="30"/>
        <v/>
      </c>
      <c r="AH37" s="111" t="str">
        <f t="shared" si="47"/>
        <v/>
      </c>
      <c r="AI37" s="106" t="str">
        <f t="shared" ca="1" si="31"/>
        <v/>
      </c>
      <c r="AJ37" s="111" t="str">
        <f t="shared" si="48"/>
        <v/>
      </c>
      <c r="AL37" s="98"/>
      <c r="AM37" s="99"/>
      <c r="AN37" s="99"/>
    </row>
    <row r="38" spans="1:40" s="93" customFormat="1" ht="21" hidden="1" customHeight="1">
      <c r="A38" s="97"/>
      <c r="B38" s="105" t="str">
        <f t="shared" si="49"/>
        <v/>
      </c>
      <c r="C38" s="113" t="str">
        <f t="shared" ca="1" si="15"/>
        <v/>
      </c>
      <c r="D38" s="111" t="str">
        <f t="shared" si="32"/>
        <v/>
      </c>
      <c r="E38" s="106" t="str">
        <f t="shared" ca="1" si="16"/>
        <v/>
      </c>
      <c r="F38" s="111" t="str">
        <f t="shared" si="33"/>
        <v/>
      </c>
      <c r="G38" s="106" t="str">
        <f t="shared" ca="1" si="17"/>
        <v/>
      </c>
      <c r="H38" s="111" t="str">
        <f t="shared" si="34"/>
        <v/>
      </c>
      <c r="I38" s="106" t="str">
        <f t="shared" ca="1" si="18"/>
        <v/>
      </c>
      <c r="J38" s="111" t="str">
        <f t="shared" si="35"/>
        <v/>
      </c>
      <c r="K38" s="106" t="str">
        <f t="shared" ca="1" si="19"/>
        <v/>
      </c>
      <c r="L38" s="111" t="str">
        <f t="shared" si="36"/>
        <v/>
      </c>
      <c r="M38" s="106" t="str">
        <f t="shared" ca="1" si="20"/>
        <v/>
      </c>
      <c r="N38" s="111" t="str">
        <f t="shared" si="37"/>
        <v/>
      </c>
      <c r="O38" s="106" t="str">
        <f t="shared" ca="1" si="21"/>
        <v/>
      </c>
      <c r="P38" s="111" t="str">
        <f t="shared" si="38"/>
        <v/>
      </c>
      <c r="Q38" s="106" t="str">
        <f t="shared" ca="1" si="22"/>
        <v/>
      </c>
      <c r="R38" s="111" t="str">
        <f t="shared" si="39"/>
        <v/>
      </c>
      <c r="S38" s="106" t="str">
        <f t="shared" ca="1" si="23"/>
        <v/>
      </c>
      <c r="T38" s="111" t="str">
        <f t="shared" si="40"/>
        <v/>
      </c>
      <c r="U38" s="106" t="str">
        <f t="shared" ca="1" si="24"/>
        <v/>
      </c>
      <c r="V38" s="111" t="str">
        <f t="shared" si="41"/>
        <v/>
      </c>
      <c r="W38" s="106" t="str">
        <f t="shared" ca="1" si="25"/>
        <v/>
      </c>
      <c r="X38" s="111" t="str">
        <f t="shared" si="42"/>
        <v/>
      </c>
      <c r="Y38" s="106" t="str">
        <f t="shared" ca="1" si="26"/>
        <v/>
      </c>
      <c r="Z38" s="111" t="str">
        <f t="shared" si="43"/>
        <v/>
      </c>
      <c r="AA38" s="106" t="str">
        <f t="shared" ca="1" si="27"/>
        <v/>
      </c>
      <c r="AB38" s="111" t="str">
        <f t="shared" si="44"/>
        <v/>
      </c>
      <c r="AC38" s="106" t="str">
        <f t="shared" ca="1" si="28"/>
        <v/>
      </c>
      <c r="AD38" s="111" t="str">
        <f t="shared" si="45"/>
        <v/>
      </c>
      <c r="AE38" s="106" t="str">
        <f t="shared" ca="1" si="29"/>
        <v/>
      </c>
      <c r="AF38" s="111" t="str">
        <f t="shared" si="46"/>
        <v/>
      </c>
      <c r="AG38" s="106" t="str">
        <f t="shared" ca="1" si="30"/>
        <v/>
      </c>
      <c r="AH38" s="111" t="str">
        <f t="shared" si="47"/>
        <v/>
      </c>
      <c r="AI38" s="106" t="str">
        <f t="shared" ca="1" si="31"/>
        <v/>
      </c>
      <c r="AJ38" s="111" t="str">
        <f t="shared" si="48"/>
        <v/>
      </c>
      <c r="AL38" s="98"/>
      <c r="AM38" s="99"/>
      <c r="AN38" s="99"/>
    </row>
    <row r="39" spans="1:40" s="93" customFormat="1" ht="21" hidden="1" customHeight="1">
      <c r="A39" s="97"/>
      <c r="B39" s="105" t="str">
        <f t="shared" si="49"/>
        <v/>
      </c>
      <c r="C39" s="113" t="str">
        <f t="shared" ca="1" si="15"/>
        <v/>
      </c>
      <c r="D39" s="111" t="str">
        <f t="shared" si="32"/>
        <v/>
      </c>
      <c r="E39" s="106" t="str">
        <f t="shared" ca="1" si="16"/>
        <v/>
      </c>
      <c r="F39" s="111" t="str">
        <f t="shared" si="33"/>
        <v/>
      </c>
      <c r="G39" s="106" t="str">
        <f t="shared" ca="1" si="17"/>
        <v/>
      </c>
      <c r="H39" s="111" t="str">
        <f t="shared" si="34"/>
        <v/>
      </c>
      <c r="I39" s="106" t="str">
        <f t="shared" ca="1" si="18"/>
        <v/>
      </c>
      <c r="J39" s="111" t="str">
        <f t="shared" si="35"/>
        <v/>
      </c>
      <c r="K39" s="106" t="str">
        <f t="shared" ca="1" si="19"/>
        <v/>
      </c>
      <c r="L39" s="111" t="str">
        <f t="shared" si="36"/>
        <v/>
      </c>
      <c r="M39" s="106" t="str">
        <f t="shared" ca="1" si="20"/>
        <v/>
      </c>
      <c r="N39" s="111" t="str">
        <f t="shared" si="37"/>
        <v/>
      </c>
      <c r="O39" s="106" t="str">
        <f t="shared" ca="1" si="21"/>
        <v/>
      </c>
      <c r="P39" s="111" t="str">
        <f t="shared" si="38"/>
        <v/>
      </c>
      <c r="Q39" s="106" t="str">
        <f t="shared" ca="1" si="22"/>
        <v/>
      </c>
      <c r="R39" s="111" t="str">
        <f t="shared" si="39"/>
        <v/>
      </c>
      <c r="S39" s="106" t="str">
        <f t="shared" ca="1" si="23"/>
        <v/>
      </c>
      <c r="T39" s="111" t="str">
        <f t="shared" si="40"/>
        <v/>
      </c>
      <c r="U39" s="106" t="str">
        <f t="shared" ca="1" si="24"/>
        <v/>
      </c>
      <c r="V39" s="111" t="str">
        <f t="shared" si="41"/>
        <v/>
      </c>
      <c r="W39" s="106" t="str">
        <f t="shared" ca="1" si="25"/>
        <v/>
      </c>
      <c r="X39" s="111" t="str">
        <f t="shared" si="42"/>
        <v/>
      </c>
      <c r="Y39" s="106" t="str">
        <f t="shared" ca="1" si="26"/>
        <v/>
      </c>
      <c r="Z39" s="111" t="str">
        <f t="shared" si="43"/>
        <v/>
      </c>
      <c r="AA39" s="106" t="str">
        <f t="shared" ca="1" si="27"/>
        <v/>
      </c>
      <c r="AB39" s="111" t="str">
        <f t="shared" si="44"/>
        <v/>
      </c>
      <c r="AC39" s="106" t="str">
        <f t="shared" ca="1" si="28"/>
        <v/>
      </c>
      <c r="AD39" s="111" t="str">
        <f t="shared" si="45"/>
        <v/>
      </c>
      <c r="AE39" s="106" t="str">
        <f t="shared" ca="1" si="29"/>
        <v/>
      </c>
      <c r="AF39" s="111" t="str">
        <f t="shared" si="46"/>
        <v/>
      </c>
      <c r="AG39" s="106" t="str">
        <f t="shared" ca="1" si="30"/>
        <v/>
      </c>
      <c r="AH39" s="111" t="str">
        <f t="shared" si="47"/>
        <v/>
      </c>
      <c r="AI39" s="106" t="str">
        <f t="shared" ca="1" si="31"/>
        <v/>
      </c>
      <c r="AJ39" s="111" t="str">
        <f t="shared" si="48"/>
        <v/>
      </c>
      <c r="AL39" s="98"/>
      <c r="AM39" s="99"/>
      <c r="AN39" s="99"/>
    </row>
    <row r="40" spans="1:40" s="93" customFormat="1" ht="21" hidden="1" customHeight="1">
      <c r="A40" s="97"/>
      <c r="B40" s="105" t="str">
        <f t="shared" si="49"/>
        <v/>
      </c>
      <c r="C40" s="113" t="str">
        <f t="shared" ca="1" si="15"/>
        <v/>
      </c>
      <c r="D40" s="111" t="str">
        <f t="shared" si="32"/>
        <v/>
      </c>
      <c r="E40" s="106" t="str">
        <f t="shared" ca="1" si="16"/>
        <v/>
      </c>
      <c r="F40" s="111" t="str">
        <f t="shared" si="33"/>
        <v/>
      </c>
      <c r="G40" s="106" t="str">
        <f t="shared" ca="1" si="17"/>
        <v/>
      </c>
      <c r="H40" s="111" t="str">
        <f t="shared" si="34"/>
        <v/>
      </c>
      <c r="I40" s="106" t="str">
        <f t="shared" ca="1" si="18"/>
        <v/>
      </c>
      <c r="J40" s="111" t="str">
        <f t="shared" si="35"/>
        <v/>
      </c>
      <c r="K40" s="106" t="str">
        <f t="shared" ca="1" si="19"/>
        <v/>
      </c>
      <c r="L40" s="111" t="str">
        <f t="shared" si="36"/>
        <v/>
      </c>
      <c r="M40" s="106" t="str">
        <f t="shared" ca="1" si="20"/>
        <v/>
      </c>
      <c r="N40" s="111" t="str">
        <f t="shared" si="37"/>
        <v/>
      </c>
      <c r="O40" s="106" t="str">
        <f t="shared" ca="1" si="21"/>
        <v/>
      </c>
      <c r="P40" s="111" t="str">
        <f t="shared" si="38"/>
        <v/>
      </c>
      <c r="Q40" s="106" t="str">
        <f t="shared" ca="1" si="22"/>
        <v/>
      </c>
      <c r="R40" s="111" t="str">
        <f t="shared" si="39"/>
        <v/>
      </c>
      <c r="S40" s="106" t="str">
        <f t="shared" ca="1" si="23"/>
        <v/>
      </c>
      <c r="T40" s="111" t="str">
        <f t="shared" si="40"/>
        <v/>
      </c>
      <c r="U40" s="106" t="str">
        <f t="shared" ca="1" si="24"/>
        <v/>
      </c>
      <c r="V40" s="111" t="str">
        <f t="shared" si="41"/>
        <v/>
      </c>
      <c r="W40" s="106" t="str">
        <f t="shared" ca="1" si="25"/>
        <v/>
      </c>
      <c r="X40" s="111" t="str">
        <f t="shared" si="42"/>
        <v/>
      </c>
      <c r="Y40" s="106" t="str">
        <f t="shared" ca="1" si="26"/>
        <v/>
      </c>
      <c r="Z40" s="111" t="str">
        <f t="shared" si="43"/>
        <v/>
      </c>
      <c r="AA40" s="106" t="str">
        <f t="shared" ca="1" si="27"/>
        <v/>
      </c>
      <c r="AB40" s="111" t="str">
        <f t="shared" si="44"/>
        <v/>
      </c>
      <c r="AC40" s="106" t="str">
        <f t="shared" ca="1" si="28"/>
        <v/>
      </c>
      <c r="AD40" s="111" t="str">
        <f t="shared" si="45"/>
        <v/>
      </c>
      <c r="AE40" s="106" t="str">
        <f t="shared" ca="1" si="29"/>
        <v/>
      </c>
      <c r="AF40" s="111" t="str">
        <f t="shared" si="46"/>
        <v/>
      </c>
      <c r="AG40" s="106" t="str">
        <f t="shared" ca="1" si="30"/>
        <v/>
      </c>
      <c r="AH40" s="111" t="str">
        <f t="shared" si="47"/>
        <v/>
      </c>
      <c r="AI40" s="106" t="str">
        <f t="shared" ca="1" si="31"/>
        <v/>
      </c>
      <c r="AJ40" s="111" t="str">
        <f t="shared" si="48"/>
        <v/>
      </c>
      <c r="AL40" s="98"/>
      <c r="AM40" s="99"/>
      <c r="AN40" s="99"/>
    </row>
    <row r="41" spans="1:40" s="93" customFormat="1" ht="21" hidden="1" customHeight="1">
      <c r="A41" s="97"/>
      <c r="B41" s="105" t="str">
        <f t="shared" si="49"/>
        <v/>
      </c>
      <c r="C41" s="113" t="str">
        <f t="shared" ca="1" si="15"/>
        <v/>
      </c>
      <c r="D41" s="111" t="str">
        <f t="shared" si="32"/>
        <v/>
      </c>
      <c r="E41" s="106" t="str">
        <f t="shared" ca="1" si="16"/>
        <v/>
      </c>
      <c r="F41" s="111" t="str">
        <f t="shared" si="33"/>
        <v/>
      </c>
      <c r="G41" s="106" t="str">
        <f t="shared" ca="1" si="17"/>
        <v/>
      </c>
      <c r="H41" s="111" t="str">
        <f t="shared" si="34"/>
        <v/>
      </c>
      <c r="I41" s="106" t="str">
        <f t="shared" ca="1" si="18"/>
        <v/>
      </c>
      <c r="J41" s="111" t="str">
        <f t="shared" si="35"/>
        <v/>
      </c>
      <c r="K41" s="106" t="str">
        <f t="shared" ca="1" si="19"/>
        <v/>
      </c>
      <c r="L41" s="111" t="str">
        <f t="shared" si="36"/>
        <v/>
      </c>
      <c r="M41" s="106" t="str">
        <f t="shared" ca="1" si="20"/>
        <v/>
      </c>
      <c r="N41" s="111" t="str">
        <f t="shared" si="37"/>
        <v/>
      </c>
      <c r="O41" s="106" t="str">
        <f t="shared" ca="1" si="21"/>
        <v/>
      </c>
      <c r="P41" s="111" t="str">
        <f t="shared" si="38"/>
        <v/>
      </c>
      <c r="Q41" s="106" t="str">
        <f t="shared" ca="1" si="22"/>
        <v/>
      </c>
      <c r="R41" s="111" t="str">
        <f t="shared" si="39"/>
        <v/>
      </c>
      <c r="S41" s="106" t="str">
        <f t="shared" ca="1" si="23"/>
        <v/>
      </c>
      <c r="T41" s="111" t="str">
        <f t="shared" si="40"/>
        <v/>
      </c>
      <c r="U41" s="106" t="str">
        <f t="shared" ca="1" si="24"/>
        <v/>
      </c>
      <c r="V41" s="111" t="str">
        <f t="shared" si="41"/>
        <v/>
      </c>
      <c r="W41" s="106" t="str">
        <f t="shared" ca="1" si="25"/>
        <v/>
      </c>
      <c r="X41" s="111" t="str">
        <f t="shared" si="42"/>
        <v/>
      </c>
      <c r="Y41" s="106" t="str">
        <f t="shared" ca="1" si="26"/>
        <v/>
      </c>
      <c r="Z41" s="111" t="str">
        <f t="shared" si="43"/>
        <v/>
      </c>
      <c r="AA41" s="106" t="str">
        <f t="shared" ca="1" si="27"/>
        <v/>
      </c>
      <c r="AB41" s="111" t="str">
        <f t="shared" si="44"/>
        <v/>
      </c>
      <c r="AC41" s="106" t="str">
        <f t="shared" ca="1" si="28"/>
        <v/>
      </c>
      <c r="AD41" s="111" t="str">
        <f t="shared" si="45"/>
        <v/>
      </c>
      <c r="AE41" s="106" t="str">
        <f t="shared" ca="1" si="29"/>
        <v/>
      </c>
      <c r="AF41" s="111" t="str">
        <f t="shared" si="46"/>
        <v/>
      </c>
      <c r="AG41" s="106" t="str">
        <f t="shared" ca="1" si="30"/>
        <v/>
      </c>
      <c r="AH41" s="111" t="str">
        <f t="shared" si="47"/>
        <v/>
      </c>
      <c r="AI41" s="106" t="str">
        <f t="shared" ca="1" si="31"/>
        <v/>
      </c>
      <c r="AJ41" s="111" t="str">
        <f t="shared" si="48"/>
        <v/>
      </c>
      <c r="AL41" s="98"/>
      <c r="AM41" s="99"/>
      <c r="AN41" s="99"/>
    </row>
    <row r="42" spans="1:40" s="93" customFormat="1" ht="21" hidden="1" customHeight="1">
      <c r="A42" s="97"/>
      <c r="B42" s="105" t="str">
        <f t="shared" si="49"/>
        <v/>
      </c>
      <c r="C42" s="113" t="str">
        <f t="shared" ca="1" si="15"/>
        <v/>
      </c>
      <c r="D42" s="111" t="str">
        <f t="shared" si="32"/>
        <v/>
      </c>
      <c r="E42" s="106" t="str">
        <f t="shared" ca="1" si="16"/>
        <v/>
      </c>
      <c r="F42" s="111" t="str">
        <f t="shared" si="33"/>
        <v/>
      </c>
      <c r="G42" s="106" t="str">
        <f t="shared" ca="1" si="17"/>
        <v/>
      </c>
      <c r="H42" s="111" t="str">
        <f t="shared" si="34"/>
        <v/>
      </c>
      <c r="I42" s="106" t="str">
        <f t="shared" ca="1" si="18"/>
        <v/>
      </c>
      <c r="J42" s="111" t="str">
        <f t="shared" si="35"/>
        <v/>
      </c>
      <c r="K42" s="106" t="str">
        <f t="shared" ca="1" si="19"/>
        <v/>
      </c>
      <c r="L42" s="111" t="str">
        <f t="shared" si="36"/>
        <v/>
      </c>
      <c r="M42" s="106" t="str">
        <f t="shared" ca="1" si="20"/>
        <v/>
      </c>
      <c r="N42" s="111" t="str">
        <f t="shared" si="37"/>
        <v/>
      </c>
      <c r="O42" s="106" t="str">
        <f t="shared" ca="1" si="21"/>
        <v/>
      </c>
      <c r="P42" s="111" t="str">
        <f t="shared" si="38"/>
        <v/>
      </c>
      <c r="Q42" s="106" t="str">
        <f t="shared" ca="1" si="22"/>
        <v/>
      </c>
      <c r="R42" s="111" t="str">
        <f t="shared" si="39"/>
        <v/>
      </c>
      <c r="S42" s="106" t="str">
        <f t="shared" ca="1" si="23"/>
        <v/>
      </c>
      <c r="T42" s="111" t="str">
        <f t="shared" si="40"/>
        <v/>
      </c>
      <c r="U42" s="106" t="str">
        <f t="shared" ca="1" si="24"/>
        <v/>
      </c>
      <c r="V42" s="111" t="str">
        <f t="shared" si="41"/>
        <v/>
      </c>
      <c r="W42" s="106" t="str">
        <f t="shared" ca="1" si="25"/>
        <v/>
      </c>
      <c r="X42" s="111" t="str">
        <f t="shared" si="42"/>
        <v/>
      </c>
      <c r="Y42" s="106" t="str">
        <f t="shared" ca="1" si="26"/>
        <v/>
      </c>
      <c r="Z42" s="111" t="str">
        <f t="shared" si="43"/>
        <v/>
      </c>
      <c r="AA42" s="106" t="str">
        <f t="shared" ca="1" si="27"/>
        <v/>
      </c>
      <c r="AB42" s="111" t="str">
        <f t="shared" si="44"/>
        <v/>
      </c>
      <c r="AC42" s="106" t="str">
        <f t="shared" ca="1" si="28"/>
        <v/>
      </c>
      <c r="AD42" s="111" t="str">
        <f t="shared" si="45"/>
        <v/>
      </c>
      <c r="AE42" s="106" t="str">
        <f t="shared" ca="1" si="29"/>
        <v/>
      </c>
      <c r="AF42" s="111" t="str">
        <f t="shared" si="46"/>
        <v/>
      </c>
      <c r="AG42" s="106" t="str">
        <f t="shared" ca="1" si="30"/>
        <v/>
      </c>
      <c r="AH42" s="111" t="str">
        <f t="shared" si="47"/>
        <v/>
      </c>
      <c r="AI42" s="106" t="str">
        <f t="shared" ca="1" si="31"/>
        <v/>
      </c>
      <c r="AJ42" s="111" t="str">
        <f t="shared" si="48"/>
        <v/>
      </c>
      <c r="AL42" s="98"/>
      <c r="AM42" s="99"/>
      <c r="AN42" s="99"/>
    </row>
    <row r="43" spans="1:40" s="93" customFormat="1" ht="21" hidden="1" customHeight="1">
      <c r="A43" s="97"/>
      <c r="B43" s="105" t="str">
        <f t="shared" si="49"/>
        <v/>
      </c>
      <c r="C43" s="113" t="str">
        <f t="shared" ca="1" si="15"/>
        <v/>
      </c>
      <c r="D43" s="111" t="str">
        <f t="shared" si="32"/>
        <v/>
      </c>
      <c r="E43" s="106" t="str">
        <f t="shared" ca="1" si="16"/>
        <v/>
      </c>
      <c r="F43" s="111" t="str">
        <f t="shared" si="33"/>
        <v/>
      </c>
      <c r="G43" s="106" t="str">
        <f t="shared" ca="1" si="17"/>
        <v/>
      </c>
      <c r="H43" s="111" t="str">
        <f t="shared" si="34"/>
        <v/>
      </c>
      <c r="I43" s="106" t="str">
        <f t="shared" ca="1" si="18"/>
        <v/>
      </c>
      <c r="J43" s="111" t="str">
        <f t="shared" si="35"/>
        <v/>
      </c>
      <c r="K43" s="106" t="str">
        <f t="shared" ca="1" si="19"/>
        <v/>
      </c>
      <c r="L43" s="111" t="str">
        <f t="shared" si="36"/>
        <v/>
      </c>
      <c r="M43" s="106" t="str">
        <f t="shared" ca="1" si="20"/>
        <v/>
      </c>
      <c r="N43" s="111" t="str">
        <f t="shared" si="37"/>
        <v/>
      </c>
      <c r="O43" s="106" t="str">
        <f t="shared" ca="1" si="21"/>
        <v/>
      </c>
      <c r="P43" s="111" t="str">
        <f t="shared" si="38"/>
        <v/>
      </c>
      <c r="Q43" s="106" t="str">
        <f t="shared" ca="1" si="22"/>
        <v/>
      </c>
      <c r="R43" s="111" t="str">
        <f t="shared" si="39"/>
        <v/>
      </c>
      <c r="S43" s="106" t="str">
        <f t="shared" ca="1" si="23"/>
        <v/>
      </c>
      <c r="T43" s="111" t="str">
        <f t="shared" si="40"/>
        <v/>
      </c>
      <c r="U43" s="106" t="str">
        <f t="shared" ca="1" si="24"/>
        <v/>
      </c>
      <c r="V43" s="111" t="str">
        <f t="shared" si="41"/>
        <v/>
      </c>
      <c r="W43" s="106" t="str">
        <f t="shared" ca="1" si="25"/>
        <v/>
      </c>
      <c r="X43" s="111" t="str">
        <f t="shared" si="42"/>
        <v/>
      </c>
      <c r="Y43" s="106" t="str">
        <f t="shared" ca="1" si="26"/>
        <v/>
      </c>
      <c r="Z43" s="111" t="str">
        <f t="shared" si="43"/>
        <v/>
      </c>
      <c r="AA43" s="106" t="str">
        <f t="shared" ca="1" si="27"/>
        <v/>
      </c>
      <c r="AB43" s="111" t="str">
        <f t="shared" si="44"/>
        <v/>
      </c>
      <c r="AC43" s="106" t="str">
        <f t="shared" ca="1" si="28"/>
        <v/>
      </c>
      <c r="AD43" s="111" t="str">
        <f t="shared" si="45"/>
        <v/>
      </c>
      <c r="AE43" s="106" t="str">
        <f t="shared" ca="1" si="29"/>
        <v/>
      </c>
      <c r="AF43" s="111" t="str">
        <f t="shared" si="46"/>
        <v/>
      </c>
      <c r="AG43" s="106" t="str">
        <f t="shared" ca="1" si="30"/>
        <v/>
      </c>
      <c r="AH43" s="111" t="str">
        <f t="shared" si="47"/>
        <v/>
      </c>
      <c r="AI43" s="106" t="str">
        <f t="shared" ca="1" si="31"/>
        <v/>
      </c>
      <c r="AJ43" s="111" t="str">
        <f t="shared" si="48"/>
        <v/>
      </c>
      <c r="AL43" s="98"/>
      <c r="AM43" s="99"/>
      <c r="AN43" s="99"/>
    </row>
    <row r="44" spans="1:40" s="93" customFormat="1" ht="21" hidden="1" customHeight="1">
      <c r="A44" s="97"/>
      <c r="B44" s="105" t="str">
        <f t="shared" si="49"/>
        <v/>
      </c>
      <c r="C44" s="113" t="str">
        <f t="shared" ca="1" si="15"/>
        <v/>
      </c>
      <c r="D44" s="111" t="str">
        <f t="shared" si="32"/>
        <v/>
      </c>
      <c r="E44" s="106" t="str">
        <f t="shared" ca="1" si="16"/>
        <v/>
      </c>
      <c r="F44" s="111" t="str">
        <f t="shared" si="33"/>
        <v/>
      </c>
      <c r="G44" s="106" t="str">
        <f t="shared" ca="1" si="17"/>
        <v/>
      </c>
      <c r="H44" s="111" t="str">
        <f t="shared" si="34"/>
        <v/>
      </c>
      <c r="I44" s="106" t="str">
        <f t="shared" ca="1" si="18"/>
        <v/>
      </c>
      <c r="J44" s="111" t="str">
        <f t="shared" si="35"/>
        <v/>
      </c>
      <c r="K44" s="106" t="str">
        <f t="shared" ca="1" si="19"/>
        <v/>
      </c>
      <c r="L44" s="111" t="str">
        <f t="shared" si="36"/>
        <v/>
      </c>
      <c r="M44" s="106" t="str">
        <f t="shared" ca="1" si="20"/>
        <v/>
      </c>
      <c r="N44" s="111" t="str">
        <f t="shared" si="37"/>
        <v/>
      </c>
      <c r="O44" s="106" t="str">
        <f t="shared" ca="1" si="21"/>
        <v/>
      </c>
      <c r="P44" s="111" t="str">
        <f t="shared" si="38"/>
        <v/>
      </c>
      <c r="Q44" s="106" t="str">
        <f t="shared" ca="1" si="22"/>
        <v/>
      </c>
      <c r="R44" s="111" t="str">
        <f t="shared" si="39"/>
        <v/>
      </c>
      <c r="S44" s="106" t="str">
        <f t="shared" ca="1" si="23"/>
        <v/>
      </c>
      <c r="T44" s="111" t="str">
        <f t="shared" si="40"/>
        <v/>
      </c>
      <c r="U44" s="106" t="str">
        <f t="shared" ca="1" si="24"/>
        <v/>
      </c>
      <c r="V44" s="111" t="str">
        <f t="shared" si="41"/>
        <v/>
      </c>
      <c r="W44" s="106" t="str">
        <f t="shared" ca="1" si="25"/>
        <v/>
      </c>
      <c r="X44" s="111" t="str">
        <f t="shared" si="42"/>
        <v/>
      </c>
      <c r="Y44" s="106" t="str">
        <f t="shared" ca="1" si="26"/>
        <v/>
      </c>
      <c r="Z44" s="111" t="str">
        <f t="shared" si="43"/>
        <v/>
      </c>
      <c r="AA44" s="106" t="str">
        <f t="shared" ca="1" si="27"/>
        <v/>
      </c>
      <c r="AB44" s="111" t="str">
        <f t="shared" si="44"/>
        <v/>
      </c>
      <c r="AC44" s="106" t="str">
        <f t="shared" ca="1" si="28"/>
        <v/>
      </c>
      <c r="AD44" s="111" t="str">
        <f t="shared" si="45"/>
        <v/>
      </c>
      <c r="AE44" s="106" t="str">
        <f t="shared" ca="1" si="29"/>
        <v/>
      </c>
      <c r="AF44" s="111" t="str">
        <f t="shared" si="46"/>
        <v/>
      </c>
      <c r="AG44" s="106" t="str">
        <f t="shared" ca="1" si="30"/>
        <v/>
      </c>
      <c r="AH44" s="111" t="str">
        <f t="shared" si="47"/>
        <v/>
      </c>
      <c r="AI44" s="106" t="str">
        <f t="shared" ca="1" si="31"/>
        <v/>
      </c>
      <c r="AJ44" s="111" t="str">
        <f t="shared" si="48"/>
        <v/>
      </c>
      <c r="AL44" s="98"/>
      <c r="AM44" s="99"/>
      <c r="AN44" s="99"/>
    </row>
    <row r="45" spans="1:40" s="93" customFormat="1" ht="21" hidden="1" customHeight="1">
      <c r="A45" s="97"/>
      <c r="B45" s="105" t="str">
        <f t="shared" si="49"/>
        <v/>
      </c>
      <c r="C45" s="113" t="str">
        <f t="shared" ca="1" si="15"/>
        <v/>
      </c>
      <c r="D45" s="111" t="str">
        <f t="shared" si="32"/>
        <v/>
      </c>
      <c r="E45" s="106" t="str">
        <f t="shared" ca="1" si="16"/>
        <v/>
      </c>
      <c r="F45" s="111" t="str">
        <f t="shared" si="33"/>
        <v/>
      </c>
      <c r="G45" s="106" t="str">
        <f t="shared" ca="1" si="17"/>
        <v/>
      </c>
      <c r="H45" s="111" t="str">
        <f t="shared" si="34"/>
        <v/>
      </c>
      <c r="I45" s="106" t="str">
        <f t="shared" ca="1" si="18"/>
        <v/>
      </c>
      <c r="J45" s="111" t="str">
        <f t="shared" si="35"/>
        <v/>
      </c>
      <c r="K45" s="106" t="str">
        <f t="shared" ca="1" si="19"/>
        <v/>
      </c>
      <c r="L45" s="111" t="str">
        <f t="shared" si="36"/>
        <v/>
      </c>
      <c r="M45" s="106" t="str">
        <f t="shared" ca="1" si="20"/>
        <v/>
      </c>
      <c r="N45" s="111" t="str">
        <f t="shared" si="37"/>
        <v/>
      </c>
      <c r="O45" s="106" t="str">
        <f t="shared" ca="1" si="21"/>
        <v/>
      </c>
      <c r="P45" s="111" t="str">
        <f t="shared" si="38"/>
        <v/>
      </c>
      <c r="Q45" s="106" t="str">
        <f t="shared" ca="1" si="22"/>
        <v/>
      </c>
      <c r="R45" s="111" t="str">
        <f t="shared" si="39"/>
        <v/>
      </c>
      <c r="S45" s="106" t="str">
        <f t="shared" ca="1" si="23"/>
        <v/>
      </c>
      <c r="T45" s="111" t="str">
        <f t="shared" si="40"/>
        <v/>
      </c>
      <c r="U45" s="106" t="str">
        <f t="shared" ca="1" si="24"/>
        <v/>
      </c>
      <c r="V45" s="111" t="str">
        <f t="shared" si="41"/>
        <v/>
      </c>
      <c r="W45" s="106" t="str">
        <f t="shared" ca="1" si="25"/>
        <v/>
      </c>
      <c r="X45" s="111" t="str">
        <f t="shared" si="42"/>
        <v/>
      </c>
      <c r="Y45" s="106" t="str">
        <f t="shared" ca="1" si="26"/>
        <v/>
      </c>
      <c r="Z45" s="111" t="str">
        <f t="shared" si="43"/>
        <v/>
      </c>
      <c r="AA45" s="106" t="str">
        <f t="shared" ca="1" si="27"/>
        <v/>
      </c>
      <c r="AB45" s="111" t="str">
        <f t="shared" si="44"/>
        <v/>
      </c>
      <c r="AC45" s="106" t="str">
        <f t="shared" ca="1" si="28"/>
        <v/>
      </c>
      <c r="AD45" s="111" t="str">
        <f t="shared" si="45"/>
        <v/>
      </c>
      <c r="AE45" s="106" t="str">
        <f t="shared" ca="1" si="29"/>
        <v/>
      </c>
      <c r="AF45" s="111" t="str">
        <f t="shared" si="46"/>
        <v/>
      </c>
      <c r="AG45" s="106" t="str">
        <f t="shared" ca="1" si="30"/>
        <v/>
      </c>
      <c r="AH45" s="111" t="str">
        <f t="shared" si="47"/>
        <v/>
      </c>
      <c r="AI45" s="106" t="str">
        <f t="shared" ca="1" si="31"/>
        <v/>
      </c>
      <c r="AJ45" s="111" t="str">
        <f t="shared" si="48"/>
        <v/>
      </c>
      <c r="AL45" s="98"/>
      <c r="AM45" s="99"/>
      <c r="AN45" s="99"/>
    </row>
    <row r="46" spans="1:40" s="93" customFormat="1" ht="21" hidden="1" customHeight="1">
      <c r="A46" s="97"/>
      <c r="B46" s="105" t="str">
        <f t="shared" si="49"/>
        <v/>
      </c>
      <c r="C46" s="113" t="str">
        <f t="shared" ca="1" si="15"/>
        <v/>
      </c>
      <c r="D46" s="111" t="str">
        <f t="shared" si="32"/>
        <v/>
      </c>
      <c r="E46" s="106" t="str">
        <f t="shared" ca="1" si="16"/>
        <v/>
      </c>
      <c r="F46" s="111" t="str">
        <f t="shared" si="33"/>
        <v/>
      </c>
      <c r="G46" s="106" t="str">
        <f t="shared" ca="1" si="17"/>
        <v/>
      </c>
      <c r="H46" s="111" t="str">
        <f t="shared" si="34"/>
        <v/>
      </c>
      <c r="I46" s="106" t="str">
        <f t="shared" ca="1" si="18"/>
        <v/>
      </c>
      <c r="J46" s="111" t="str">
        <f t="shared" si="35"/>
        <v/>
      </c>
      <c r="K46" s="106" t="str">
        <f t="shared" ca="1" si="19"/>
        <v/>
      </c>
      <c r="L46" s="111" t="str">
        <f t="shared" si="36"/>
        <v/>
      </c>
      <c r="M46" s="106" t="str">
        <f t="shared" ca="1" si="20"/>
        <v/>
      </c>
      <c r="N46" s="111" t="str">
        <f t="shared" si="37"/>
        <v/>
      </c>
      <c r="O46" s="106" t="str">
        <f t="shared" ca="1" si="21"/>
        <v/>
      </c>
      <c r="P46" s="111" t="str">
        <f t="shared" si="38"/>
        <v/>
      </c>
      <c r="Q46" s="106" t="str">
        <f t="shared" ca="1" si="22"/>
        <v/>
      </c>
      <c r="R46" s="111" t="str">
        <f t="shared" si="39"/>
        <v/>
      </c>
      <c r="S46" s="106" t="str">
        <f t="shared" ca="1" si="23"/>
        <v/>
      </c>
      <c r="T46" s="111" t="str">
        <f t="shared" si="40"/>
        <v/>
      </c>
      <c r="U46" s="106" t="str">
        <f t="shared" ca="1" si="24"/>
        <v/>
      </c>
      <c r="V46" s="111" t="str">
        <f t="shared" si="41"/>
        <v/>
      </c>
      <c r="W46" s="106" t="str">
        <f t="shared" ca="1" si="25"/>
        <v/>
      </c>
      <c r="X46" s="111" t="str">
        <f t="shared" si="42"/>
        <v/>
      </c>
      <c r="Y46" s="106" t="str">
        <f t="shared" ca="1" si="26"/>
        <v/>
      </c>
      <c r="Z46" s="111" t="str">
        <f t="shared" si="43"/>
        <v/>
      </c>
      <c r="AA46" s="106" t="str">
        <f t="shared" ca="1" si="27"/>
        <v/>
      </c>
      <c r="AB46" s="111" t="str">
        <f t="shared" si="44"/>
        <v/>
      </c>
      <c r="AC46" s="106" t="str">
        <f t="shared" ref="AC46:AC70" ca="1" si="50">IF($AC$8="Habilitado",IF($A46="","",ROUND(VLOOKUP($A46,UNITARIO_14,5,FALSE),2)),"")</f>
        <v/>
      </c>
      <c r="AD46" s="111" t="str">
        <f t="shared" si="45"/>
        <v/>
      </c>
      <c r="AE46" s="106" t="str">
        <f t="shared" ref="AE46:AE70" ca="1" si="51">IF($AC$8="Habilitado",IF($A46="","",ROUND(VLOOKUP($A46,UNITARIO_15,5,FALSE),2)),"")</f>
        <v/>
      </c>
      <c r="AF46" s="111" t="str">
        <f t="shared" si="46"/>
        <v/>
      </c>
      <c r="AG46" s="106" t="str">
        <f t="shared" ref="AG46:AG70" ca="1" si="52">IF($AC$8="Habilitado",IF($A46="","",ROUND(VLOOKUP($A46,UNITARIO_16,5,FALSE),2)),"")</f>
        <v/>
      </c>
      <c r="AH46" s="111" t="str">
        <f t="shared" si="47"/>
        <v/>
      </c>
      <c r="AI46" s="106" t="str">
        <f t="shared" ref="AI46:AI70" ca="1" si="53">IF($AC$8="Habilitado",IF($A46="","",ROUND(VLOOKUP($A46,UNITARIO_17,5,FALSE),2)),"")</f>
        <v/>
      </c>
      <c r="AJ46" s="111" t="str">
        <f t="shared" si="48"/>
        <v/>
      </c>
      <c r="AL46" s="98"/>
      <c r="AM46" s="99"/>
      <c r="AN46" s="99"/>
    </row>
    <row r="47" spans="1:40" s="93" customFormat="1" ht="21" hidden="1" customHeight="1">
      <c r="A47" s="97"/>
      <c r="B47" s="105" t="str">
        <f t="shared" si="49"/>
        <v/>
      </c>
      <c r="C47" s="113" t="str">
        <f t="shared" ca="1" si="15"/>
        <v/>
      </c>
      <c r="D47" s="111" t="str">
        <f t="shared" si="32"/>
        <v/>
      </c>
      <c r="E47" s="106" t="str">
        <f t="shared" ca="1" si="16"/>
        <v/>
      </c>
      <c r="F47" s="111" t="str">
        <f t="shared" si="33"/>
        <v/>
      </c>
      <c r="G47" s="106" t="str">
        <f t="shared" ca="1" si="17"/>
        <v/>
      </c>
      <c r="H47" s="111" t="str">
        <f t="shared" si="34"/>
        <v/>
      </c>
      <c r="I47" s="106" t="str">
        <f t="shared" ca="1" si="18"/>
        <v/>
      </c>
      <c r="J47" s="111" t="str">
        <f t="shared" si="35"/>
        <v/>
      </c>
      <c r="K47" s="106" t="str">
        <f t="shared" ca="1" si="19"/>
        <v/>
      </c>
      <c r="L47" s="111" t="str">
        <f t="shared" si="36"/>
        <v/>
      </c>
      <c r="M47" s="106" t="str">
        <f t="shared" ca="1" si="20"/>
        <v/>
      </c>
      <c r="N47" s="111" t="str">
        <f t="shared" si="37"/>
        <v/>
      </c>
      <c r="O47" s="106" t="str">
        <f t="shared" ca="1" si="21"/>
        <v/>
      </c>
      <c r="P47" s="111" t="str">
        <f t="shared" si="38"/>
        <v/>
      </c>
      <c r="Q47" s="106" t="str">
        <f t="shared" ca="1" si="22"/>
        <v/>
      </c>
      <c r="R47" s="111" t="str">
        <f t="shared" si="39"/>
        <v/>
      </c>
      <c r="S47" s="106" t="str">
        <f t="shared" ca="1" si="23"/>
        <v/>
      </c>
      <c r="T47" s="111" t="str">
        <f t="shared" si="40"/>
        <v/>
      </c>
      <c r="U47" s="106" t="str">
        <f t="shared" ca="1" si="24"/>
        <v/>
      </c>
      <c r="V47" s="111" t="str">
        <f t="shared" si="41"/>
        <v/>
      </c>
      <c r="W47" s="106" t="str">
        <f t="shared" ca="1" si="25"/>
        <v/>
      </c>
      <c r="X47" s="111" t="str">
        <f t="shared" si="42"/>
        <v/>
      </c>
      <c r="Y47" s="106" t="str">
        <f t="shared" ca="1" si="26"/>
        <v/>
      </c>
      <c r="Z47" s="111" t="str">
        <f t="shared" si="43"/>
        <v/>
      </c>
      <c r="AA47" s="106" t="str">
        <f t="shared" ca="1" si="27"/>
        <v/>
      </c>
      <c r="AB47" s="111" t="str">
        <f t="shared" si="44"/>
        <v/>
      </c>
      <c r="AC47" s="106" t="str">
        <f t="shared" ca="1" si="50"/>
        <v/>
      </c>
      <c r="AD47" s="111" t="str">
        <f t="shared" si="45"/>
        <v/>
      </c>
      <c r="AE47" s="106" t="str">
        <f t="shared" ca="1" si="51"/>
        <v/>
      </c>
      <c r="AF47" s="111" t="str">
        <f t="shared" si="46"/>
        <v/>
      </c>
      <c r="AG47" s="106" t="str">
        <f t="shared" ca="1" si="52"/>
        <v/>
      </c>
      <c r="AH47" s="111" t="str">
        <f t="shared" si="47"/>
        <v/>
      </c>
      <c r="AI47" s="106" t="str">
        <f t="shared" ca="1" si="53"/>
        <v/>
      </c>
      <c r="AJ47" s="111" t="str">
        <f t="shared" si="48"/>
        <v/>
      </c>
      <c r="AL47" s="98"/>
      <c r="AM47" s="99"/>
      <c r="AN47" s="99"/>
    </row>
    <row r="48" spans="1:40" s="93" customFormat="1" ht="21" hidden="1" customHeight="1">
      <c r="A48" s="97"/>
      <c r="B48" s="105" t="str">
        <f t="shared" si="49"/>
        <v/>
      </c>
      <c r="C48" s="113" t="str">
        <f t="shared" ca="1" si="15"/>
        <v/>
      </c>
      <c r="D48" s="111" t="str">
        <f t="shared" si="32"/>
        <v/>
      </c>
      <c r="E48" s="106" t="str">
        <f t="shared" ca="1" si="16"/>
        <v/>
      </c>
      <c r="F48" s="111" t="str">
        <f t="shared" si="33"/>
        <v/>
      </c>
      <c r="G48" s="106" t="str">
        <f t="shared" ca="1" si="17"/>
        <v/>
      </c>
      <c r="H48" s="111" t="str">
        <f t="shared" si="34"/>
        <v/>
      </c>
      <c r="I48" s="106" t="str">
        <f t="shared" ca="1" si="18"/>
        <v/>
      </c>
      <c r="J48" s="111" t="str">
        <f t="shared" si="35"/>
        <v/>
      </c>
      <c r="K48" s="106" t="str">
        <f t="shared" ca="1" si="19"/>
        <v/>
      </c>
      <c r="L48" s="111" t="str">
        <f t="shared" si="36"/>
        <v/>
      </c>
      <c r="M48" s="106" t="str">
        <f t="shared" ca="1" si="20"/>
        <v/>
      </c>
      <c r="N48" s="111" t="str">
        <f t="shared" si="37"/>
        <v/>
      </c>
      <c r="O48" s="106" t="str">
        <f t="shared" ca="1" si="21"/>
        <v/>
      </c>
      <c r="P48" s="111" t="str">
        <f t="shared" si="38"/>
        <v/>
      </c>
      <c r="Q48" s="106" t="str">
        <f t="shared" ca="1" si="22"/>
        <v/>
      </c>
      <c r="R48" s="111" t="str">
        <f t="shared" si="39"/>
        <v/>
      </c>
      <c r="S48" s="106" t="str">
        <f t="shared" ca="1" si="23"/>
        <v/>
      </c>
      <c r="T48" s="111" t="str">
        <f t="shared" si="40"/>
        <v/>
      </c>
      <c r="U48" s="106" t="str">
        <f t="shared" ca="1" si="24"/>
        <v/>
      </c>
      <c r="V48" s="111" t="str">
        <f t="shared" si="41"/>
        <v/>
      </c>
      <c r="W48" s="106" t="str">
        <f t="shared" ca="1" si="25"/>
        <v/>
      </c>
      <c r="X48" s="111" t="str">
        <f t="shared" si="42"/>
        <v/>
      </c>
      <c r="Y48" s="106" t="str">
        <f t="shared" ca="1" si="26"/>
        <v/>
      </c>
      <c r="Z48" s="111" t="str">
        <f t="shared" si="43"/>
        <v/>
      </c>
      <c r="AA48" s="106" t="str">
        <f t="shared" ca="1" si="27"/>
        <v/>
      </c>
      <c r="AB48" s="111" t="str">
        <f t="shared" si="44"/>
        <v/>
      </c>
      <c r="AC48" s="106" t="str">
        <f t="shared" ca="1" si="50"/>
        <v/>
      </c>
      <c r="AD48" s="111" t="str">
        <f t="shared" si="45"/>
        <v/>
      </c>
      <c r="AE48" s="106" t="str">
        <f t="shared" ca="1" si="51"/>
        <v/>
      </c>
      <c r="AF48" s="111" t="str">
        <f t="shared" si="46"/>
        <v/>
      </c>
      <c r="AG48" s="106" t="str">
        <f t="shared" ca="1" si="52"/>
        <v/>
      </c>
      <c r="AH48" s="111" t="str">
        <f t="shared" si="47"/>
        <v/>
      </c>
      <c r="AI48" s="106" t="str">
        <f t="shared" ca="1" si="53"/>
        <v/>
      </c>
      <c r="AJ48" s="111" t="str">
        <f t="shared" si="48"/>
        <v/>
      </c>
      <c r="AL48" s="98"/>
      <c r="AM48" s="99"/>
      <c r="AN48" s="99"/>
    </row>
    <row r="49" spans="1:40" s="93" customFormat="1" ht="21" hidden="1" customHeight="1">
      <c r="A49" s="97"/>
      <c r="B49" s="105" t="str">
        <f t="shared" si="49"/>
        <v/>
      </c>
      <c r="C49" s="113" t="str">
        <f t="shared" ca="1" si="15"/>
        <v/>
      </c>
      <c r="D49" s="111" t="str">
        <f t="shared" si="32"/>
        <v/>
      </c>
      <c r="E49" s="106" t="str">
        <f t="shared" ca="1" si="16"/>
        <v/>
      </c>
      <c r="F49" s="111" t="str">
        <f t="shared" si="33"/>
        <v/>
      </c>
      <c r="G49" s="106" t="str">
        <f t="shared" ca="1" si="17"/>
        <v/>
      </c>
      <c r="H49" s="111" t="str">
        <f t="shared" si="34"/>
        <v/>
      </c>
      <c r="I49" s="106" t="str">
        <f t="shared" ca="1" si="18"/>
        <v/>
      </c>
      <c r="J49" s="111" t="str">
        <f t="shared" si="35"/>
        <v/>
      </c>
      <c r="K49" s="106" t="str">
        <f t="shared" ca="1" si="19"/>
        <v/>
      </c>
      <c r="L49" s="111" t="str">
        <f t="shared" si="36"/>
        <v/>
      </c>
      <c r="M49" s="106" t="str">
        <f t="shared" ca="1" si="20"/>
        <v/>
      </c>
      <c r="N49" s="111" t="str">
        <f t="shared" si="37"/>
        <v/>
      </c>
      <c r="O49" s="106" t="str">
        <f t="shared" ca="1" si="21"/>
        <v/>
      </c>
      <c r="P49" s="111" t="str">
        <f t="shared" si="38"/>
        <v/>
      </c>
      <c r="Q49" s="106" t="str">
        <f t="shared" ca="1" si="22"/>
        <v/>
      </c>
      <c r="R49" s="111" t="str">
        <f t="shared" si="39"/>
        <v/>
      </c>
      <c r="S49" s="106" t="str">
        <f t="shared" ca="1" si="23"/>
        <v/>
      </c>
      <c r="T49" s="111" t="str">
        <f t="shared" si="40"/>
        <v/>
      </c>
      <c r="U49" s="106" t="str">
        <f t="shared" ca="1" si="24"/>
        <v/>
      </c>
      <c r="V49" s="111" t="str">
        <f t="shared" si="41"/>
        <v/>
      </c>
      <c r="W49" s="106" t="str">
        <f t="shared" ca="1" si="25"/>
        <v/>
      </c>
      <c r="X49" s="111" t="str">
        <f t="shared" si="42"/>
        <v/>
      </c>
      <c r="Y49" s="106" t="str">
        <f t="shared" ca="1" si="26"/>
        <v/>
      </c>
      <c r="Z49" s="111" t="str">
        <f t="shared" si="43"/>
        <v/>
      </c>
      <c r="AA49" s="106" t="str">
        <f t="shared" ca="1" si="27"/>
        <v/>
      </c>
      <c r="AB49" s="111" t="str">
        <f t="shared" si="44"/>
        <v/>
      </c>
      <c r="AC49" s="106" t="str">
        <f t="shared" ca="1" si="50"/>
        <v/>
      </c>
      <c r="AD49" s="111" t="str">
        <f t="shared" si="45"/>
        <v/>
      </c>
      <c r="AE49" s="106" t="str">
        <f t="shared" ca="1" si="51"/>
        <v/>
      </c>
      <c r="AF49" s="111" t="str">
        <f t="shared" si="46"/>
        <v/>
      </c>
      <c r="AG49" s="106" t="str">
        <f t="shared" ca="1" si="52"/>
        <v/>
      </c>
      <c r="AH49" s="111" t="str">
        <f t="shared" si="47"/>
        <v/>
      </c>
      <c r="AI49" s="106" t="str">
        <f t="shared" ca="1" si="53"/>
        <v/>
      </c>
      <c r="AJ49" s="111" t="str">
        <f t="shared" si="48"/>
        <v/>
      </c>
      <c r="AL49" s="98"/>
      <c r="AM49" s="99"/>
      <c r="AN49" s="99"/>
    </row>
    <row r="50" spans="1:40" s="93" customFormat="1" ht="21" hidden="1" customHeight="1">
      <c r="A50" s="97"/>
      <c r="B50" s="105" t="str">
        <f t="shared" si="49"/>
        <v/>
      </c>
      <c r="C50" s="113" t="str">
        <f t="shared" ca="1" si="15"/>
        <v/>
      </c>
      <c r="D50" s="111" t="str">
        <f t="shared" si="32"/>
        <v/>
      </c>
      <c r="E50" s="106" t="str">
        <f t="shared" ca="1" si="16"/>
        <v/>
      </c>
      <c r="F50" s="111" t="str">
        <f t="shared" si="33"/>
        <v/>
      </c>
      <c r="G50" s="106" t="str">
        <f t="shared" ca="1" si="17"/>
        <v/>
      </c>
      <c r="H50" s="111" t="str">
        <f t="shared" si="34"/>
        <v/>
      </c>
      <c r="I50" s="106" t="str">
        <f t="shared" ca="1" si="18"/>
        <v/>
      </c>
      <c r="J50" s="111" t="str">
        <f t="shared" si="35"/>
        <v/>
      </c>
      <c r="K50" s="106" t="str">
        <f t="shared" ca="1" si="19"/>
        <v/>
      </c>
      <c r="L50" s="111" t="str">
        <f t="shared" si="36"/>
        <v/>
      </c>
      <c r="M50" s="106" t="str">
        <f t="shared" ca="1" si="20"/>
        <v/>
      </c>
      <c r="N50" s="111" t="str">
        <f t="shared" si="37"/>
        <v/>
      </c>
      <c r="O50" s="106" t="str">
        <f t="shared" ca="1" si="21"/>
        <v/>
      </c>
      <c r="P50" s="111" t="str">
        <f t="shared" si="38"/>
        <v/>
      </c>
      <c r="Q50" s="106" t="str">
        <f t="shared" ca="1" si="22"/>
        <v/>
      </c>
      <c r="R50" s="111" t="str">
        <f t="shared" si="39"/>
        <v/>
      </c>
      <c r="S50" s="106" t="str">
        <f t="shared" ca="1" si="23"/>
        <v/>
      </c>
      <c r="T50" s="111" t="str">
        <f t="shared" si="40"/>
        <v/>
      </c>
      <c r="U50" s="106" t="str">
        <f t="shared" ca="1" si="24"/>
        <v/>
      </c>
      <c r="V50" s="111" t="str">
        <f t="shared" si="41"/>
        <v/>
      </c>
      <c r="W50" s="106" t="str">
        <f t="shared" ca="1" si="25"/>
        <v/>
      </c>
      <c r="X50" s="111" t="str">
        <f t="shared" si="42"/>
        <v/>
      </c>
      <c r="Y50" s="106" t="str">
        <f t="shared" ca="1" si="26"/>
        <v/>
      </c>
      <c r="Z50" s="111" t="str">
        <f t="shared" si="43"/>
        <v/>
      </c>
      <c r="AA50" s="106" t="str">
        <f t="shared" ca="1" si="27"/>
        <v/>
      </c>
      <c r="AB50" s="111" t="str">
        <f t="shared" si="44"/>
        <v/>
      </c>
      <c r="AC50" s="106" t="str">
        <f t="shared" ca="1" si="50"/>
        <v/>
      </c>
      <c r="AD50" s="111" t="str">
        <f t="shared" si="45"/>
        <v/>
      </c>
      <c r="AE50" s="106" t="str">
        <f t="shared" ca="1" si="51"/>
        <v/>
      </c>
      <c r="AF50" s="111" t="str">
        <f t="shared" si="46"/>
        <v/>
      </c>
      <c r="AG50" s="106" t="str">
        <f t="shared" ca="1" si="52"/>
        <v/>
      </c>
      <c r="AH50" s="111" t="str">
        <f t="shared" si="47"/>
        <v/>
      </c>
      <c r="AI50" s="106" t="str">
        <f t="shared" ca="1" si="53"/>
        <v/>
      </c>
      <c r="AJ50" s="111" t="str">
        <f t="shared" si="48"/>
        <v/>
      </c>
      <c r="AL50" s="98"/>
      <c r="AM50" s="99"/>
      <c r="AN50" s="99"/>
    </row>
    <row r="51" spans="1:40" s="93" customFormat="1" ht="21" hidden="1" customHeight="1">
      <c r="A51" s="97"/>
      <c r="B51" s="105" t="str">
        <f t="shared" si="49"/>
        <v/>
      </c>
      <c r="C51" s="113" t="str">
        <f t="shared" ca="1" si="15"/>
        <v/>
      </c>
      <c r="D51" s="111" t="str">
        <f t="shared" si="32"/>
        <v/>
      </c>
      <c r="E51" s="106" t="str">
        <f t="shared" ca="1" si="16"/>
        <v/>
      </c>
      <c r="F51" s="111" t="str">
        <f t="shared" si="33"/>
        <v/>
      </c>
      <c r="G51" s="106" t="str">
        <f t="shared" ca="1" si="17"/>
        <v/>
      </c>
      <c r="H51" s="111" t="str">
        <f t="shared" si="34"/>
        <v/>
      </c>
      <c r="I51" s="106" t="str">
        <f t="shared" ca="1" si="18"/>
        <v/>
      </c>
      <c r="J51" s="111" t="str">
        <f t="shared" si="35"/>
        <v/>
      </c>
      <c r="K51" s="106" t="str">
        <f t="shared" ca="1" si="19"/>
        <v/>
      </c>
      <c r="L51" s="111" t="str">
        <f t="shared" si="36"/>
        <v/>
      </c>
      <c r="M51" s="106" t="str">
        <f t="shared" ca="1" si="20"/>
        <v/>
      </c>
      <c r="N51" s="111" t="str">
        <f t="shared" si="37"/>
        <v/>
      </c>
      <c r="O51" s="106" t="str">
        <f t="shared" ca="1" si="21"/>
        <v/>
      </c>
      <c r="P51" s="111" t="str">
        <f t="shared" si="38"/>
        <v/>
      </c>
      <c r="Q51" s="106" t="str">
        <f t="shared" ca="1" si="22"/>
        <v/>
      </c>
      <c r="R51" s="111" t="str">
        <f t="shared" si="39"/>
        <v/>
      </c>
      <c r="S51" s="106" t="str">
        <f t="shared" ca="1" si="23"/>
        <v/>
      </c>
      <c r="T51" s="111" t="str">
        <f t="shared" si="40"/>
        <v/>
      </c>
      <c r="U51" s="106" t="str">
        <f t="shared" ca="1" si="24"/>
        <v/>
      </c>
      <c r="V51" s="111" t="str">
        <f t="shared" si="41"/>
        <v/>
      </c>
      <c r="W51" s="106" t="str">
        <f t="shared" ca="1" si="25"/>
        <v/>
      </c>
      <c r="X51" s="111" t="str">
        <f t="shared" si="42"/>
        <v/>
      </c>
      <c r="Y51" s="106" t="str">
        <f t="shared" ca="1" si="26"/>
        <v/>
      </c>
      <c r="Z51" s="111" t="str">
        <f t="shared" si="43"/>
        <v/>
      </c>
      <c r="AA51" s="106" t="str">
        <f t="shared" ca="1" si="27"/>
        <v/>
      </c>
      <c r="AB51" s="111" t="str">
        <f t="shared" si="44"/>
        <v/>
      </c>
      <c r="AC51" s="106" t="str">
        <f t="shared" ca="1" si="50"/>
        <v/>
      </c>
      <c r="AD51" s="111" t="str">
        <f t="shared" si="45"/>
        <v/>
      </c>
      <c r="AE51" s="106" t="str">
        <f t="shared" ca="1" si="51"/>
        <v/>
      </c>
      <c r="AF51" s="111" t="str">
        <f t="shared" si="46"/>
        <v/>
      </c>
      <c r="AG51" s="106" t="str">
        <f t="shared" ca="1" si="52"/>
        <v/>
      </c>
      <c r="AH51" s="111" t="str">
        <f t="shared" si="47"/>
        <v/>
      </c>
      <c r="AI51" s="106" t="str">
        <f t="shared" ca="1" si="53"/>
        <v/>
      </c>
      <c r="AJ51" s="111" t="str">
        <f t="shared" si="48"/>
        <v/>
      </c>
      <c r="AL51" s="98"/>
      <c r="AM51" s="99"/>
      <c r="AN51" s="99"/>
    </row>
    <row r="52" spans="1:40" s="93" customFormat="1" ht="21" hidden="1" customHeight="1">
      <c r="A52" s="97"/>
      <c r="B52" s="105" t="str">
        <f t="shared" si="49"/>
        <v/>
      </c>
      <c r="C52" s="113" t="str">
        <f t="shared" ca="1" si="15"/>
        <v/>
      </c>
      <c r="D52" s="111" t="str">
        <f t="shared" si="32"/>
        <v/>
      </c>
      <c r="E52" s="106" t="str">
        <f t="shared" ca="1" si="16"/>
        <v/>
      </c>
      <c r="F52" s="111" t="str">
        <f t="shared" si="33"/>
        <v/>
      </c>
      <c r="G52" s="106" t="str">
        <f t="shared" ca="1" si="17"/>
        <v/>
      </c>
      <c r="H52" s="111" t="str">
        <f t="shared" si="34"/>
        <v/>
      </c>
      <c r="I52" s="106" t="str">
        <f t="shared" ca="1" si="18"/>
        <v/>
      </c>
      <c r="J52" s="111" t="str">
        <f t="shared" si="35"/>
        <v/>
      </c>
      <c r="K52" s="106" t="str">
        <f t="shared" ca="1" si="19"/>
        <v/>
      </c>
      <c r="L52" s="111" t="str">
        <f t="shared" si="36"/>
        <v/>
      </c>
      <c r="M52" s="106" t="str">
        <f t="shared" ca="1" si="20"/>
        <v/>
      </c>
      <c r="N52" s="111" t="str">
        <f t="shared" si="37"/>
        <v/>
      </c>
      <c r="O52" s="106" t="str">
        <f t="shared" ca="1" si="21"/>
        <v/>
      </c>
      <c r="P52" s="111" t="str">
        <f t="shared" si="38"/>
        <v/>
      </c>
      <c r="Q52" s="106" t="str">
        <f t="shared" ca="1" si="22"/>
        <v/>
      </c>
      <c r="R52" s="111" t="str">
        <f t="shared" si="39"/>
        <v/>
      </c>
      <c r="S52" s="106" t="str">
        <f t="shared" ca="1" si="23"/>
        <v/>
      </c>
      <c r="T52" s="111" t="str">
        <f t="shared" si="40"/>
        <v/>
      </c>
      <c r="U52" s="106" t="str">
        <f t="shared" ca="1" si="24"/>
        <v/>
      </c>
      <c r="V52" s="111" t="str">
        <f t="shared" si="41"/>
        <v/>
      </c>
      <c r="W52" s="106" t="str">
        <f t="shared" ca="1" si="25"/>
        <v/>
      </c>
      <c r="X52" s="111" t="str">
        <f t="shared" si="42"/>
        <v/>
      </c>
      <c r="Y52" s="106" t="str">
        <f t="shared" ca="1" si="26"/>
        <v/>
      </c>
      <c r="Z52" s="111" t="str">
        <f t="shared" si="43"/>
        <v/>
      </c>
      <c r="AA52" s="106" t="str">
        <f t="shared" ca="1" si="27"/>
        <v/>
      </c>
      <c r="AB52" s="111" t="str">
        <f t="shared" si="44"/>
        <v/>
      </c>
      <c r="AC52" s="106" t="str">
        <f t="shared" ca="1" si="50"/>
        <v/>
      </c>
      <c r="AD52" s="111" t="str">
        <f t="shared" si="45"/>
        <v/>
      </c>
      <c r="AE52" s="106" t="str">
        <f t="shared" ca="1" si="51"/>
        <v/>
      </c>
      <c r="AF52" s="111" t="str">
        <f t="shared" si="46"/>
        <v/>
      </c>
      <c r="AG52" s="106" t="str">
        <f t="shared" ca="1" si="52"/>
        <v/>
      </c>
      <c r="AH52" s="111" t="str">
        <f t="shared" si="47"/>
        <v/>
      </c>
      <c r="AI52" s="106" t="str">
        <f t="shared" ca="1" si="53"/>
        <v/>
      </c>
      <c r="AJ52" s="111" t="str">
        <f t="shared" si="48"/>
        <v/>
      </c>
      <c r="AL52" s="98"/>
      <c r="AM52" s="99"/>
      <c r="AN52" s="99"/>
    </row>
    <row r="53" spans="1:40" s="93" customFormat="1" ht="21" hidden="1" customHeight="1">
      <c r="A53" s="97"/>
      <c r="B53" s="105" t="str">
        <f t="shared" si="49"/>
        <v/>
      </c>
      <c r="C53" s="113" t="str">
        <f t="shared" ca="1" si="15"/>
        <v/>
      </c>
      <c r="D53" s="111" t="str">
        <f t="shared" si="32"/>
        <v/>
      </c>
      <c r="E53" s="106" t="str">
        <f t="shared" ca="1" si="16"/>
        <v/>
      </c>
      <c r="F53" s="111" t="str">
        <f t="shared" si="33"/>
        <v/>
      </c>
      <c r="G53" s="106" t="str">
        <f t="shared" ca="1" si="17"/>
        <v/>
      </c>
      <c r="H53" s="111" t="str">
        <f t="shared" si="34"/>
        <v/>
      </c>
      <c r="I53" s="106" t="str">
        <f t="shared" ca="1" si="18"/>
        <v/>
      </c>
      <c r="J53" s="111" t="str">
        <f t="shared" si="35"/>
        <v/>
      </c>
      <c r="K53" s="106" t="str">
        <f t="shared" ca="1" si="19"/>
        <v/>
      </c>
      <c r="L53" s="111" t="str">
        <f t="shared" si="36"/>
        <v/>
      </c>
      <c r="M53" s="106" t="str">
        <f t="shared" ca="1" si="20"/>
        <v/>
      </c>
      <c r="N53" s="111" t="str">
        <f t="shared" si="37"/>
        <v/>
      </c>
      <c r="O53" s="106" t="str">
        <f t="shared" ca="1" si="21"/>
        <v/>
      </c>
      <c r="P53" s="111" t="str">
        <f t="shared" si="38"/>
        <v/>
      </c>
      <c r="Q53" s="106" t="str">
        <f t="shared" ca="1" si="22"/>
        <v/>
      </c>
      <c r="R53" s="111" t="str">
        <f t="shared" si="39"/>
        <v/>
      </c>
      <c r="S53" s="106" t="str">
        <f t="shared" ca="1" si="23"/>
        <v/>
      </c>
      <c r="T53" s="111" t="str">
        <f t="shared" si="40"/>
        <v/>
      </c>
      <c r="U53" s="106" t="str">
        <f t="shared" ca="1" si="24"/>
        <v/>
      </c>
      <c r="V53" s="111" t="str">
        <f t="shared" si="41"/>
        <v/>
      </c>
      <c r="W53" s="106" t="str">
        <f t="shared" ca="1" si="25"/>
        <v/>
      </c>
      <c r="X53" s="111" t="str">
        <f t="shared" si="42"/>
        <v/>
      </c>
      <c r="Y53" s="106" t="str">
        <f t="shared" ca="1" si="26"/>
        <v/>
      </c>
      <c r="Z53" s="111" t="str">
        <f t="shared" si="43"/>
        <v/>
      </c>
      <c r="AA53" s="106" t="str">
        <f t="shared" ca="1" si="27"/>
        <v/>
      </c>
      <c r="AB53" s="111" t="str">
        <f t="shared" si="44"/>
        <v/>
      </c>
      <c r="AC53" s="106" t="str">
        <f t="shared" ca="1" si="50"/>
        <v/>
      </c>
      <c r="AD53" s="111" t="str">
        <f t="shared" si="45"/>
        <v/>
      </c>
      <c r="AE53" s="106" t="str">
        <f t="shared" ca="1" si="51"/>
        <v/>
      </c>
      <c r="AF53" s="111" t="str">
        <f t="shared" si="46"/>
        <v/>
      </c>
      <c r="AG53" s="106" t="str">
        <f t="shared" ca="1" si="52"/>
        <v/>
      </c>
      <c r="AH53" s="111" t="str">
        <f t="shared" si="47"/>
        <v/>
      </c>
      <c r="AI53" s="106" t="str">
        <f t="shared" ca="1" si="53"/>
        <v/>
      </c>
      <c r="AJ53" s="111" t="str">
        <f t="shared" si="48"/>
        <v/>
      </c>
      <c r="AL53" s="98"/>
      <c r="AM53" s="99"/>
      <c r="AN53" s="99"/>
    </row>
    <row r="54" spans="1:40" s="93" customFormat="1" ht="21" hidden="1" customHeight="1">
      <c r="A54" s="97"/>
      <c r="B54" s="105" t="str">
        <f t="shared" si="49"/>
        <v/>
      </c>
      <c r="C54" s="113" t="str">
        <f t="shared" ca="1" si="15"/>
        <v/>
      </c>
      <c r="D54" s="111" t="str">
        <f t="shared" si="32"/>
        <v/>
      </c>
      <c r="E54" s="106" t="str">
        <f t="shared" ca="1" si="16"/>
        <v/>
      </c>
      <c r="F54" s="111" t="str">
        <f t="shared" si="33"/>
        <v/>
      </c>
      <c r="G54" s="106" t="str">
        <f t="shared" ca="1" si="17"/>
        <v/>
      </c>
      <c r="H54" s="111" t="str">
        <f t="shared" si="34"/>
        <v/>
      </c>
      <c r="I54" s="106" t="str">
        <f t="shared" ca="1" si="18"/>
        <v/>
      </c>
      <c r="J54" s="111" t="str">
        <f t="shared" si="35"/>
        <v/>
      </c>
      <c r="K54" s="106" t="str">
        <f t="shared" ca="1" si="19"/>
        <v/>
      </c>
      <c r="L54" s="111" t="str">
        <f t="shared" si="36"/>
        <v/>
      </c>
      <c r="M54" s="106" t="str">
        <f t="shared" ca="1" si="20"/>
        <v/>
      </c>
      <c r="N54" s="111" t="str">
        <f t="shared" si="37"/>
        <v/>
      </c>
      <c r="O54" s="106" t="str">
        <f t="shared" ca="1" si="21"/>
        <v/>
      </c>
      <c r="P54" s="111" t="str">
        <f t="shared" si="38"/>
        <v/>
      </c>
      <c r="Q54" s="106" t="str">
        <f t="shared" ca="1" si="22"/>
        <v/>
      </c>
      <c r="R54" s="111" t="str">
        <f t="shared" si="39"/>
        <v/>
      </c>
      <c r="S54" s="106" t="str">
        <f t="shared" ca="1" si="23"/>
        <v/>
      </c>
      <c r="T54" s="111" t="str">
        <f t="shared" si="40"/>
        <v/>
      </c>
      <c r="U54" s="106" t="str">
        <f t="shared" ca="1" si="24"/>
        <v/>
      </c>
      <c r="V54" s="111" t="str">
        <f t="shared" si="41"/>
        <v/>
      </c>
      <c r="W54" s="106" t="str">
        <f t="shared" ca="1" si="25"/>
        <v/>
      </c>
      <c r="X54" s="111" t="str">
        <f t="shared" si="42"/>
        <v/>
      </c>
      <c r="Y54" s="106" t="str">
        <f t="shared" ca="1" si="26"/>
        <v/>
      </c>
      <c r="Z54" s="111" t="str">
        <f t="shared" si="43"/>
        <v/>
      </c>
      <c r="AA54" s="106" t="str">
        <f t="shared" ca="1" si="27"/>
        <v/>
      </c>
      <c r="AB54" s="111" t="str">
        <f t="shared" si="44"/>
        <v/>
      </c>
      <c r="AC54" s="106" t="str">
        <f t="shared" ca="1" si="50"/>
        <v/>
      </c>
      <c r="AD54" s="111" t="str">
        <f t="shared" si="45"/>
        <v/>
      </c>
      <c r="AE54" s="106" t="str">
        <f t="shared" ca="1" si="51"/>
        <v/>
      </c>
      <c r="AF54" s="111" t="str">
        <f t="shared" si="46"/>
        <v/>
      </c>
      <c r="AG54" s="106" t="str">
        <f t="shared" ca="1" si="52"/>
        <v/>
      </c>
      <c r="AH54" s="111" t="str">
        <f t="shared" si="47"/>
        <v/>
      </c>
      <c r="AI54" s="106" t="str">
        <f t="shared" ca="1" si="53"/>
        <v/>
      </c>
      <c r="AJ54" s="111" t="str">
        <f t="shared" si="48"/>
        <v/>
      </c>
      <c r="AL54" s="98"/>
      <c r="AM54" s="99"/>
      <c r="AN54" s="99"/>
    </row>
    <row r="55" spans="1:40" s="93" customFormat="1" ht="21" hidden="1" customHeight="1">
      <c r="A55" s="97"/>
      <c r="B55" s="105" t="str">
        <f t="shared" si="49"/>
        <v/>
      </c>
      <c r="C55" s="113" t="str">
        <f t="shared" ca="1" si="15"/>
        <v/>
      </c>
      <c r="D55" s="111" t="str">
        <f t="shared" si="32"/>
        <v/>
      </c>
      <c r="E55" s="106" t="str">
        <f t="shared" ca="1" si="16"/>
        <v/>
      </c>
      <c r="F55" s="111" t="str">
        <f t="shared" si="33"/>
        <v/>
      </c>
      <c r="G55" s="106" t="str">
        <f t="shared" ca="1" si="17"/>
        <v/>
      </c>
      <c r="H55" s="111" t="str">
        <f t="shared" si="34"/>
        <v/>
      </c>
      <c r="I55" s="106" t="str">
        <f t="shared" ca="1" si="18"/>
        <v/>
      </c>
      <c r="J55" s="111" t="str">
        <f t="shared" si="35"/>
        <v/>
      </c>
      <c r="K55" s="106" t="str">
        <f t="shared" ca="1" si="19"/>
        <v/>
      </c>
      <c r="L55" s="111" t="str">
        <f t="shared" si="36"/>
        <v/>
      </c>
      <c r="M55" s="106" t="str">
        <f t="shared" ca="1" si="20"/>
        <v/>
      </c>
      <c r="N55" s="111" t="str">
        <f t="shared" si="37"/>
        <v/>
      </c>
      <c r="O55" s="106" t="str">
        <f t="shared" ca="1" si="21"/>
        <v/>
      </c>
      <c r="P55" s="111" t="str">
        <f t="shared" si="38"/>
        <v/>
      </c>
      <c r="Q55" s="106" t="str">
        <f t="shared" ca="1" si="22"/>
        <v/>
      </c>
      <c r="R55" s="111" t="str">
        <f t="shared" si="39"/>
        <v/>
      </c>
      <c r="S55" s="106" t="str">
        <f t="shared" ca="1" si="23"/>
        <v/>
      </c>
      <c r="T55" s="111" t="str">
        <f t="shared" si="40"/>
        <v/>
      </c>
      <c r="U55" s="106" t="str">
        <f t="shared" ca="1" si="24"/>
        <v/>
      </c>
      <c r="V55" s="111" t="str">
        <f t="shared" si="41"/>
        <v/>
      </c>
      <c r="W55" s="106" t="str">
        <f t="shared" ca="1" si="25"/>
        <v/>
      </c>
      <c r="X55" s="111" t="str">
        <f t="shared" si="42"/>
        <v/>
      </c>
      <c r="Y55" s="106" t="str">
        <f t="shared" ca="1" si="26"/>
        <v/>
      </c>
      <c r="Z55" s="111" t="str">
        <f t="shared" si="43"/>
        <v/>
      </c>
      <c r="AA55" s="106" t="str">
        <f t="shared" ca="1" si="27"/>
        <v/>
      </c>
      <c r="AB55" s="111" t="str">
        <f t="shared" si="44"/>
        <v/>
      </c>
      <c r="AC55" s="106" t="str">
        <f t="shared" ca="1" si="50"/>
        <v/>
      </c>
      <c r="AD55" s="111" t="str">
        <f t="shared" si="45"/>
        <v/>
      </c>
      <c r="AE55" s="106" t="str">
        <f t="shared" ca="1" si="51"/>
        <v/>
      </c>
      <c r="AF55" s="111" t="str">
        <f t="shared" si="46"/>
        <v/>
      </c>
      <c r="AG55" s="106" t="str">
        <f t="shared" ca="1" si="52"/>
        <v/>
      </c>
      <c r="AH55" s="111" t="str">
        <f t="shared" si="47"/>
        <v/>
      </c>
      <c r="AI55" s="106" t="str">
        <f t="shared" ca="1" si="53"/>
        <v/>
      </c>
      <c r="AJ55" s="111" t="str">
        <f t="shared" si="48"/>
        <v/>
      </c>
      <c r="AL55" s="98"/>
      <c r="AM55" s="99"/>
      <c r="AN55" s="99"/>
    </row>
    <row r="56" spans="1:40" s="93" customFormat="1" ht="21" hidden="1" customHeight="1">
      <c r="A56" s="97"/>
      <c r="B56" s="105" t="str">
        <f t="shared" si="49"/>
        <v/>
      </c>
      <c r="C56" s="113" t="str">
        <f t="shared" ca="1" si="15"/>
        <v/>
      </c>
      <c r="D56" s="111" t="str">
        <f t="shared" si="32"/>
        <v/>
      </c>
      <c r="E56" s="106" t="str">
        <f t="shared" ca="1" si="16"/>
        <v/>
      </c>
      <c r="F56" s="111" t="str">
        <f t="shared" si="33"/>
        <v/>
      </c>
      <c r="G56" s="106" t="str">
        <f t="shared" ca="1" si="17"/>
        <v/>
      </c>
      <c r="H56" s="111" t="str">
        <f t="shared" si="34"/>
        <v/>
      </c>
      <c r="I56" s="106" t="str">
        <f t="shared" ca="1" si="18"/>
        <v/>
      </c>
      <c r="J56" s="111" t="str">
        <f t="shared" si="35"/>
        <v/>
      </c>
      <c r="K56" s="106" t="str">
        <f t="shared" ca="1" si="19"/>
        <v/>
      </c>
      <c r="L56" s="111" t="str">
        <f t="shared" si="36"/>
        <v/>
      </c>
      <c r="M56" s="106" t="str">
        <f t="shared" ca="1" si="20"/>
        <v/>
      </c>
      <c r="N56" s="111" t="str">
        <f t="shared" si="37"/>
        <v/>
      </c>
      <c r="O56" s="106" t="str">
        <f t="shared" ca="1" si="21"/>
        <v/>
      </c>
      <c r="P56" s="111" t="str">
        <f t="shared" si="38"/>
        <v/>
      </c>
      <c r="Q56" s="106" t="str">
        <f t="shared" ca="1" si="22"/>
        <v/>
      </c>
      <c r="R56" s="111" t="str">
        <f t="shared" si="39"/>
        <v/>
      </c>
      <c r="S56" s="106" t="str">
        <f t="shared" ca="1" si="23"/>
        <v/>
      </c>
      <c r="T56" s="111" t="str">
        <f t="shared" si="40"/>
        <v/>
      </c>
      <c r="U56" s="106" t="str">
        <f t="shared" ca="1" si="24"/>
        <v/>
      </c>
      <c r="V56" s="111" t="str">
        <f t="shared" si="41"/>
        <v/>
      </c>
      <c r="W56" s="106" t="str">
        <f t="shared" ca="1" si="25"/>
        <v/>
      </c>
      <c r="X56" s="111" t="str">
        <f t="shared" si="42"/>
        <v/>
      </c>
      <c r="Y56" s="106" t="str">
        <f t="shared" ca="1" si="26"/>
        <v/>
      </c>
      <c r="Z56" s="111" t="str">
        <f t="shared" si="43"/>
        <v/>
      </c>
      <c r="AA56" s="106" t="str">
        <f t="shared" ca="1" si="27"/>
        <v/>
      </c>
      <c r="AB56" s="111" t="str">
        <f t="shared" si="44"/>
        <v/>
      </c>
      <c r="AC56" s="106" t="str">
        <f t="shared" ca="1" si="50"/>
        <v/>
      </c>
      <c r="AD56" s="111" t="str">
        <f t="shared" si="45"/>
        <v/>
      </c>
      <c r="AE56" s="106" t="str">
        <f t="shared" ca="1" si="51"/>
        <v/>
      </c>
      <c r="AF56" s="111" t="str">
        <f t="shared" si="46"/>
        <v/>
      </c>
      <c r="AG56" s="106" t="str">
        <f t="shared" ca="1" si="52"/>
        <v/>
      </c>
      <c r="AH56" s="111" t="str">
        <f t="shared" si="47"/>
        <v/>
      </c>
      <c r="AI56" s="106" t="str">
        <f t="shared" ca="1" si="53"/>
        <v/>
      </c>
      <c r="AJ56" s="111" t="str">
        <f t="shared" si="48"/>
        <v/>
      </c>
      <c r="AL56" s="98"/>
      <c r="AM56" s="99"/>
      <c r="AN56" s="99"/>
    </row>
    <row r="57" spans="1:40" s="93" customFormat="1" ht="21" hidden="1" customHeight="1">
      <c r="A57" s="97"/>
      <c r="B57" s="105" t="str">
        <f t="shared" si="49"/>
        <v/>
      </c>
      <c r="C57" s="113" t="str">
        <f t="shared" ca="1" si="15"/>
        <v/>
      </c>
      <c r="D57" s="111" t="str">
        <f t="shared" si="32"/>
        <v/>
      </c>
      <c r="E57" s="106" t="str">
        <f t="shared" ca="1" si="16"/>
        <v/>
      </c>
      <c r="F57" s="111" t="str">
        <f t="shared" si="33"/>
        <v/>
      </c>
      <c r="G57" s="106" t="str">
        <f t="shared" ca="1" si="17"/>
        <v/>
      </c>
      <c r="H57" s="111" t="str">
        <f t="shared" si="34"/>
        <v/>
      </c>
      <c r="I57" s="106" t="str">
        <f t="shared" ca="1" si="18"/>
        <v/>
      </c>
      <c r="J57" s="111" t="str">
        <f t="shared" si="35"/>
        <v/>
      </c>
      <c r="K57" s="106" t="str">
        <f t="shared" ca="1" si="19"/>
        <v/>
      </c>
      <c r="L57" s="111" t="str">
        <f t="shared" si="36"/>
        <v/>
      </c>
      <c r="M57" s="106" t="str">
        <f t="shared" ca="1" si="20"/>
        <v/>
      </c>
      <c r="N57" s="111" t="str">
        <f t="shared" si="37"/>
        <v/>
      </c>
      <c r="O57" s="106" t="str">
        <f t="shared" ca="1" si="21"/>
        <v/>
      </c>
      <c r="P57" s="111" t="str">
        <f t="shared" si="38"/>
        <v/>
      </c>
      <c r="Q57" s="106" t="str">
        <f t="shared" ca="1" si="22"/>
        <v/>
      </c>
      <c r="R57" s="111" t="str">
        <f t="shared" si="39"/>
        <v/>
      </c>
      <c r="S57" s="106" t="str">
        <f t="shared" ca="1" si="23"/>
        <v/>
      </c>
      <c r="T57" s="111" t="str">
        <f t="shared" si="40"/>
        <v/>
      </c>
      <c r="U57" s="106" t="str">
        <f t="shared" ca="1" si="24"/>
        <v/>
      </c>
      <c r="V57" s="111" t="str">
        <f t="shared" si="41"/>
        <v/>
      </c>
      <c r="W57" s="106" t="str">
        <f t="shared" ca="1" si="25"/>
        <v/>
      </c>
      <c r="X57" s="111" t="str">
        <f t="shared" si="42"/>
        <v/>
      </c>
      <c r="Y57" s="106" t="str">
        <f t="shared" ca="1" si="26"/>
        <v/>
      </c>
      <c r="Z57" s="111" t="str">
        <f t="shared" si="43"/>
        <v/>
      </c>
      <c r="AA57" s="106" t="str">
        <f t="shared" ca="1" si="27"/>
        <v/>
      </c>
      <c r="AB57" s="111" t="str">
        <f t="shared" si="44"/>
        <v/>
      </c>
      <c r="AC57" s="106" t="str">
        <f t="shared" ca="1" si="50"/>
        <v/>
      </c>
      <c r="AD57" s="111" t="str">
        <f t="shared" si="45"/>
        <v/>
      </c>
      <c r="AE57" s="106" t="str">
        <f t="shared" ca="1" si="51"/>
        <v/>
      </c>
      <c r="AF57" s="111" t="str">
        <f t="shared" si="46"/>
        <v/>
      </c>
      <c r="AG57" s="106" t="str">
        <f t="shared" ca="1" si="52"/>
        <v/>
      </c>
      <c r="AH57" s="111" t="str">
        <f t="shared" si="47"/>
        <v/>
      </c>
      <c r="AI57" s="106" t="str">
        <f t="shared" ca="1" si="53"/>
        <v/>
      </c>
      <c r="AJ57" s="111" t="str">
        <f t="shared" si="48"/>
        <v/>
      </c>
      <c r="AL57" s="98"/>
      <c r="AM57" s="99"/>
      <c r="AN57" s="99"/>
    </row>
    <row r="58" spans="1:40" s="93" customFormat="1" ht="21" hidden="1" customHeight="1">
      <c r="A58" s="97"/>
      <c r="B58" s="105" t="str">
        <f t="shared" si="49"/>
        <v/>
      </c>
      <c r="C58" s="113" t="str">
        <f t="shared" ca="1" si="15"/>
        <v/>
      </c>
      <c r="D58" s="111" t="str">
        <f t="shared" si="32"/>
        <v/>
      </c>
      <c r="E58" s="106" t="str">
        <f t="shared" ca="1" si="16"/>
        <v/>
      </c>
      <c r="F58" s="111" t="str">
        <f t="shared" si="33"/>
        <v/>
      </c>
      <c r="G58" s="106" t="str">
        <f t="shared" ca="1" si="17"/>
        <v/>
      </c>
      <c r="H58" s="111" t="str">
        <f t="shared" si="34"/>
        <v/>
      </c>
      <c r="I58" s="106" t="str">
        <f t="shared" ca="1" si="18"/>
        <v/>
      </c>
      <c r="J58" s="111" t="str">
        <f t="shared" si="35"/>
        <v/>
      </c>
      <c r="K58" s="106" t="str">
        <f t="shared" ca="1" si="19"/>
        <v/>
      </c>
      <c r="L58" s="111" t="str">
        <f t="shared" si="36"/>
        <v/>
      </c>
      <c r="M58" s="106" t="str">
        <f t="shared" ca="1" si="20"/>
        <v/>
      </c>
      <c r="N58" s="111" t="str">
        <f t="shared" si="37"/>
        <v/>
      </c>
      <c r="O58" s="106" t="str">
        <f t="shared" ca="1" si="21"/>
        <v/>
      </c>
      <c r="P58" s="111" t="str">
        <f t="shared" si="38"/>
        <v/>
      </c>
      <c r="Q58" s="106" t="str">
        <f t="shared" ca="1" si="22"/>
        <v/>
      </c>
      <c r="R58" s="111" t="str">
        <f t="shared" si="39"/>
        <v/>
      </c>
      <c r="S58" s="106" t="str">
        <f t="shared" ca="1" si="23"/>
        <v/>
      </c>
      <c r="T58" s="111" t="str">
        <f t="shared" si="40"/>
        <v/>
      </c>
      <c r="U58" s="106" t="str">
        <f t="shared" ca="1" si="24"/>
        <v/>
      </c>
      <c r="V58" s="111" t="str">
        <f t="shared" si="41"/>
        <v/>
      </c>
      <c r="W58" s="106" t="str">
        <f t="shared" ca="1" si="25"/>
        <v/>
      </c>
      <c r="X58" s="111" t="str">
        <f t="shared" si="42"/>
        <v/>
      </c>
      <c r="Y58" s="106" t="str">
        <f t="shared" ca="1" si="26"/>
        <v/>
      </c>
      <c r="Z58" s="111" t="str">
        <f t="shared" si="43"/>
        <v/>
      </c>
      <c r="AA58" s="106" t="str">
        <f t="shared" ca="1" si="27"/>
        <v/>
      </c>
      <c r="AB58" s="111" t="str">
        <f t="shared" si="44"/>
        <v/>
      </c>
      <c r="AC58" s="106" t="str">
        <f t="shared" ca="1" si="50"/>
        <v/>
      </c>
      <c r="AD58" s="111" t="str">
        <f t="shared" si="45"/>
        <v/>
      </c>
      <c r="AE58" s="106" t="str">
        <f t="shared" ca="1" si="51"/>
        <v/>
      </c>
      <c r="AF58" s="111" t="str">
        <f t="shared" si="46"/>
        <v/>
      </c>
      <c r="AG58" s="106" t="str">
        <f t="shared" ca="1" si="52"/>
        <v/>
      </c>
      <c r="AH58" s="111" t="str">
        <f t="shared" si="47"/>
        <v/>
      </c>
      <c r="AI58" s="106" t="str">
        <f t="shared" ca="1" si="53"/>
        <v/>
      </c>
      <c r="AJ58" s="111" t="str">
        <f t="shared" si="48"/>
        <v/>
      </c>
      <c r="AL58" s="98"/>
      <c r="AM58" s="99"/>
      <c r="AN58" s="99"/>
    </row>
    <row r="59" spans="1:40" s="93" customFormat="1" ht="21" hidden="1" customHeight="1">
      <c r="A59" s="97"/>
      <c r="B59" s="105" t="str">
        <f t="shared" si="49"/>
        <v/>
      </c>
      <c r="C59" s="113" t="str">
        <f t="shared" ca="1" si="15"/>
        <v/>
      </c>
      <c r="D59" s="111" t="str">
        <f t="shared" si="32"/>
        <v/>
      </c>
      <c r="E59" s="106" t="str">
        <f t="shared" ca="1" si="16"/>
        <v/>
      </c>
      <c r="F59" s="111" t="str">
        <f t="shared" si="33"/>
        <v/>
      </c>
      <c r="G59" s="106" t="str">
        <f t="shared" ca="1" si="17"/>
        <v/>
      </c>
      <c r="H59" s="111" t="str">
        <f t="shared" si="34"/>
        <v/>
      </c>
      <c r="I59" s="106" t="str">
        <f t="shared" ca="1" si="18"/>
        <v/>
      </c>
      <c r="J59" s="111" t="str">
        <f t="shared" si="35"/>
        <v/>
      </c>
      <c r="K59" s="106" t="str">
        <f t="shared" ca="1" si="19"/>
        <v/>
      </c>
      <c r="L59" s="111" t="str">
        <f t="shared" si="36"/>
        <v/>
      </c>
      <c r="M59" s="106" t="str">
        <f t="shared" ca="1" si="20"/>
        <v/>
      </c>
      <c r="N59" s="111" t="str">
        <f t="shared" si="37"/>
        <v/>
      </c>
      <c r="O59" s="106" t="str">
        <f t="shared" ca="1" si="21"/>
        <v/>
      </c>
      <c r="P59" s="111" t="str">
        <f t="shared" si="38"/>
        <v/>
      </c>
      <c r="Q59" s="106" t="str">
        <f t="shared" ca="1" si="22"/>
        <v/>
      </c>
      <c r="R59" s="111" t="str">
        <f t="shared" si="39"/>
        <v/>
      </c>
      <c r="S59" s="106" t="str">
        <f t="shared" ca="1" si="23"/>
        <v/>
      </c>
      <c r="T59" s="111" t="str">
        <f t="shared" si="40"/>
        <v/>
      </c>
      <c r="U59" s="106" t="str">
        <f t="shared" ca="1" si="24"/>
        <v/>
      </c>
      <c r="V59" s="111" t="str">
        <f t="shared" si="41"/>
        <v/>
      </c>
      <c r="W59" s="106" t="str">
        <f t="shared" ca="1" si="25"/>
        <v/>
      </c>
      <c r="X59" s="111" t="str">
        <f t="shared" si="42"/>
        <v/>
      </c>
      <c r="Y59" s="106" t="str">
        <f t="shared" ca="1" si="26"/>
        <v/>
      </c>
      <c r="Z59" s="111" t="str">
        <f t="shared" si="43"/>
        <v/>
      </c>
      <c r="AA59" s="106" t="str">
        <f t="shared" ca="1" si="27"/>
        <v/>
      </c>
      <c r="AB59" s="111" t="str">
        <f t="shared" si="44"/>
        <v/>
      </c>
      <c r="AC59" s="106" t="str">
        <f t="shared" ca="1" si="50"/>
        <v/>
      </c>
      <c r="AD59" s="111" t="str">
        <f t="shared" si="45"/>
        <v/>
      </c>
      <c r="AE59" s="106" t="str">
        <f t="shared" ca="1" si="51"/>
        <v/>
      </c>
      <c r="AF59" s="111" t="str">
        <f t="shared" si="46"/>
        <v/>
      </c>
      <c r="AG59" s="106" t="str">
        <f t="shared" ca="1" si="52"/>
        <v/>
      </c>
      <c r="AH59" s="111" t="str">
        <f t="shared" si="47"/>
        <v/>
      </c>
      <c r="AI59" s="106" t="str">
        <f t="shared" ca="1" si="53"/>
        <v/>
      </c>
      <c r="AJ59" s="111" t="str">
        <f t="shared" si="48"/>
        <v/>
      </c>
      <c r="AL59" s="98"/>
      <c r="AM59" s="99"/>
      <c r="AN59" s="99"/>
    </row>
    <row r="60" spans="1:40" s="93" customFormat="1" ht="21" hidden="1" customHeight="1">
      <c r="A60" s="97"/>
      <c r="B60" s="105" t="str">
        <f t="shared" si="49"/>
        <v/>
      </c>
      <c r="C60" s="113" t="str">
        <f t="shared" ca="1" si="15"/>
        <v/>
      </c>
      <c r="D60" s="111" t="str">
        <f t="shared" si="32"/>
        <v/>
      </c>
      <c r="E60" s="106" t="str">
        <f t="shared" ca="1" si="16"/>
        <v/>
      </c>
      <c r="F60" s="111" t="str">
        <f t="shared" si="33"/>
        <v/>
      </c>
      <c r="G60" s="106" t="str">
        <f t="shared" ca="1" si="17"/>
        <v/>
      </c>
      <c r="H60" s="111" t="str">
        <f t="shared" si="34"/>
        <v/>
      </c>
      <c r="I60" s="106" t="str">
        <f t="shared" ca="1" si="18"/>
        <v/>
      </c>
      <c r="J60" s="111" t="str">
        <f t="shared" si="35"/>
        <v/>
      </c>
      <c r="K60" s="106" t="str">
        <f t="shared" ca="1" si="19"/>
        <v/>
      </c>
      <c r="L60" s="111" t="str">
        <f t="shared" si="36"/>
        <v/>
      </c>
      <c r="M60" s="106" t="str">
        <f t="shared" ca="1" si="20"/>
        <v/>
      </c>
      <c r="N60" s="111" t="str">
        <f t="shared" si="37"/>
        <v/>
      </c>
      <c r="O60" s="106" t="str">
        <f t="shared" ca="1" si="21"/>
        <v/>
      </c>
      <c r="P60" s="111" t="str">
        <f t="shared" si="38"/>
        <v/>
      </c>
      <c r="Q60" s="106" t="str">
        <f t="shared" ca="1" si="22"/>
        <v/>
      </c>
      <c r="R60" s="111" t="str">
        <f t="shared" si="39"/>
        <v/>
      </c>
      <c r="S60" s="106" t="str">
        <f t="shared" ca="1" si="23"/>
        <v/>
      </c>
      <c r="T60" s="111" t="str">
        <f t="shared" si="40"/>
        <v/>
      </c>
      <c r="U60" s="106" t="str">
        <f t="shared" ca="1" si="24"/>
        <v/>
      </c>
      <c r="V60" s="111" t="str">
        <f t="shared" si="41"/>
        <v/>
      </c>
      <c r="W60" s="106" t="str">
        <f t="shared" ca="1" si="25"/>
        <v/>
      </c>
      <c r="X60" s="111" t="str">
        <f t="shared" si="42"/>
        <v/>
      </c>
      <c r="Y60" s="106" t="str">
        <f t="shared" ca="1" si="26"/>
        <v/>
      </c>
      <c r="Z60" s="111" t="str">
        <f t="shared" si="43"/>
        <v/>
      </c>
      <c r="AA60" s="106" t="str">
        <f t="shared" ca="1" si="27"/>
        <v/>
      </c>
      <c r="AB60" s="111" t="str">
        <f t="shared" si="44"/>
        <v/>
      </c>
      <c r="AC60" s="106" t="str">
        <f t="shared" ca="1" si="50"/>
        <v/>
      </c>
      <c r="AD60" s="111" t="str">
        <f t="shared" si="45"/>
        <v/>
      </c>
      <c r="AE60" s="106" t="str">
        <f t="shared" ca="1" si="51"/>
        <v/>
      </c>
      <c r="AF60" s="111" t="str">
        <f t="shared" si="46"/>
        <v/>
      </c>
      <c r="AG60" s="106" t="str">
        <f t="shared" ca="1" si="52"/>
        <v/>
      </c>
      <c r="AH60" s="111" t="str">
        <f t="shared" si="47"/>
        <v/>
      </c>
      <c r="AI60" s="106" t="str">
        <f t="shared" ca="1" si="53"/>
        <v/>
      </c>
      <c r="AJ60" s="111" t="str">
        <f t="shared" si="48"/>
        <v/>
      </c>
      <c r="AL60" s="98"/>
      <c r="AM60" s="99"/>
      <c r="AN60" s="99"/>
    </row>
    <row r="61" spans="1:40" s="93" customFormat="1" ht="21" hidden="1" customHeight="1">
      <c r="A61" s="97"/>
      <c r="B61" s="105" t="str">
        <f t="shared" si="49"/>
        <v/>
      </c>
      <c r="C61" s="113" t="str">
        <f t="shared" ca="1" si="15"/>
        <v/>
      </c>
      <c r="D61" s="111" t="str">
        <f t="shared" si="32"/>
        <v/>
      </c>
      <c r="E61" s="106" t="str">
        <f t="shared" ca="1" si="16"/>
        <v/>
      </c>
      <c r="F61" s="111" t="str">
        <f t="shared" si="33"/>
        <v/>
      </c>
      <c r="G61" s="106" t="str">
        <f t="shared" ca="1" si="17"/>
        <v/>
      </c>
      <c r="H61" s="111" t="str">
        <f t="shared" si="34"/>
        <v/>
      </c>
      <c r="I61" s="106" t="str">
        <f t="shared" ca="1" si="18"/>
        <v/>
      </c>
      <c r="J61" s="111" t="str">
        <f t="shared" si="35"/>
        <v/>
      </c>
      <c r="K61" s="106" t="str">
        <f t="shared" ca="1" si="19"/>
        <v/>
      </c>
      <c r="L61" s="111" t="str">
        <f t="shared" si="36"/>
        <v/>
      </c>
      <c r="M61" s="106" t="str">
        <f t="shared" ca="1" si="20"/>
        <v/>
      </c>
      <c r="N61" s="111" t="str">
        <f t="shared" si="37"/>
        <v/>
      </c>
      <c r="O61" s="106" t="str">
        <f t="shared" ca="1" si="21"/>
        <v/>
      </c>
      <c r="P61" s="111" t="str">
        <f t="shared" si="38"/>
        <v/>
      </c>
      <c r="Q61" s="106" t="str">
        <f t="shared" ca="1" si="22"/>
        <v/>
      </c>
      <c r="R61" s="111" t="str">
        <f t="shared" si="39"/>
        <v/>
      </c>
      <c r="S61" s="106" t="str">
        <f t="shared" ca="1" si="23"/>
        <v/>
      </c>
      <c r="T61" s="111" t="str">
        <f t="shared" si="40"/>
        <v/>
      </c>
      <c r="U61" s="106" t="str">
        <f t="shared" ca="1" si="24"/>
        <v/>
      </c>
      <c r="V61" s="111" t="str">
        <f t="shared" si="41"/>
        <v/>
      </c>
      <c r="W61" s="106" t="str">
        <f t="shared" ca="1" si="25"/>
        <v/>
      </c>
      <c r="X61" s="111" t="str">
        <f t="shared" si="42"/>
        <v/>
      </c>
      <c r="Y61" s="106" t="str">
        <f t="shared" ca="1" si="26"/>
        <v/>
      </c>
      <c r="Z61" s="111" t="str">
        <f t="shared" si="43"/>
        <v/>
      </c>
      <c r="AA61" s="106" t="str">
        <f t="shared" ca="1" si="27"/>
        <v/>
      </c>
      <c r="AB61" s="111" t="str">
        <f t="shared" si="44"/>
        <v/>
      </c>
      <c r="AC61" s="106" t="str">
        <f t="shared" ca="1" si="50"/>
        <v/>
      </c>
      <c r="AD61" s="111" t="str">
        <f t="shared" si="45"/>
        <v/>
      </c>
      <c r="AE61" s="106" t="str">
        <f t="shared" ca="1" si="51"/>
        <v/>
      </c>
      <c r="AF61" s="111" t="str">
        <f t="shared" si="46"/>
        <v/>
      </c>
      <c r="AG61" s="106" t="str">
        <f t="shared" ca="1" si="52"/>
        <v/>
      </c>
      <c r="AH61" s="111" t="str">
        <f t="shared" si="47"/>
        <v/>
      </c>
      <c r="AI61" s="106" t="str">
        <f t="shared" ca="1" si="53"/>
        <v/>
      </c>
      <c r="AJ61" s="111" t="str">
        <f t="shared" si="48"/>
        <v/>
      </c>
      <c r="AL61" s="98"/>
      <c r="AM61" s="99"/>
      <c r="AN61" s="99"/>
    </row>
    <row r="62" spans="1:40" s="93" customFormat="1" ht="21" hidden="1" customHeight="1">
      <c r="A62" s="97"/>
      <c r="B62" s="105" t="str">
        <f t="shared" si="49"/>
        <v/>
      </c>
      <c r="C62" s="113" t="str">
        <f t="shared" ca="1" si="15"/>
        <v/>
      </c>
      <c r="D62" s="111" t="str">
        <f t="shared" si="32"/>
        <v/>
      </c>
      <c r="E62" s="106" t="str">
        <f t="shared" ca="1" si="16"/>
        <v/>
      </c>
      <c r="F62" s="111" t="str">
        <f t="shared" si="33"/>
        <v/>
      </c>
      <c r="G62" s="106" t="str">
        <f t="shared" ca="1" si="17"/>
        <v/>
      </c>
      <c r="H62" s="111" t="str">
        <f t="shared" si="34"/>
        <v/>
      </c>
      <c r="I62" s="106" t="str">
        <f t="shared" ca="1" si="18"/>
        <v/>
      </c>
      <c r="J62" s="111" t="str">
        <f t="shared" si="35"/>
        <v/>
      </c>
      <c r="K62" s="106" t="str">
        <f t="shared" ca="1" si="19"/>
        <v/>
      </c>
      <c r="L62" s="111" t="str">
        <f t="shared" si="36"/>
        <v/>
      </c>
      <c r="M62" s="106" t="str">
        <f t="shared" ca="1" si="20"/>
        <v/>
      </c>
      <c r="N62" s="111" t="str">
        <f t="shared" si="37"/>
        <v/>
      </c>
      <c r="O62" s="106" t="str">
        <f t="shared" ca="1" si="21"/>
        <v/>
      </c>
      <c r="P62" s="111" t="str">
        <f t="shared" si="38"/>
        <v/>
      </c>
      <c r="Q62" s="106" t="str">
        <f t="shared" ca="1" si="22"/>
        <v/>
      </c>
      <c r="R62" s="111" t="str">
        <f t="shared" si="39"/>
        <v/>
      </c>
      <c r="S62" s="106" t="str">
        <f t="shared" ca="1" si="23"/>
        <v/>
      </c>
      <c r="T62" s="111" t="str">
        <f t="shared" si="40"/>
        <v/>
      </c>
      <c r="U62" s="106" t="str">
        <f t="shared" ca="1" si="24"/>
        <v/>
      </c>
      <c r="V62" s="111" t="str">
        <f t="shared" si="41"/>
        <v/>
      </c>
      <c r="W62" s="106" t="str">
        <f t="shared" ca="1" si="25"/>
        <v/>
      </c>
      <c r="X62" s="111" t="str">
        <f t="shared" si="42"/>
        <v/>
      </c>
      <c r="Y62" s="106" t="str">
        <f t="shared" ca="1" si="26"/>
        <v/>
      </c>
      <c r="Z62" s="111" t="str">
        <f t="shared" si="43"/>
        <v/>
      </c>
      <c r="AA62" s="106" t="str">
        <f t="shared" ca="1" si="27"/>
        <v/>
      </c>
      <c r="AB62" s="111" t="str">
        <f t="shared" si="44"/>
        <v/>
      </c>
      <c r="AC62" s="106" t="str">
        <f t="shared" ca="1" si="50"/>
        <v/>
      </c>
      <c r="AD62" s="111" t="str">
        <f t="shared" si="45"/>
        <v/>
      </c>
      <c r="AE62" s="106" t="str">
        <f t="shared" ca="1" si="51"/>
        <v/>
      </c>
      <c r="AF62" s="111" t="str">
        <f t="shared" si="46"/>
        <v/>
      </c>
      <c r="AG62" s="106" t="str">
        <f t="shared" ca="1" si="52"/>
        <v/>
      </c>
      <c r="AH62" s="111" t="str">
        <f t="shared" si="47"/>
        <v/>
      </c>
      <c r="AI62" s="106" t="str">
        <f t="shared" ca="1" si="53"/>
        <v/>
      </c>
      <c r="AJ62" s="111" t="str">
        <f t="shared" si="48"/>
        <v/>
      </c>
      <c r="AL62" s="98"/>
      <c r="AM62" s="99"/>
      <c r="AN62" s="99"/>
    </row>
    <row r="63" spans="1:40" s="93" customFormat="1" ht="21" hidden="1" customHeight="1">
      <c r="A63" s="97"/>
      <c r="B63" s="105" t="str">
        <f t="shared" si="49"/>
        <v/>
      </c>
      <c r="C63" s="113" t="str">
        <f t="shared" ca="1" si="15"/>
        <v/>
      </c>
      <c r="D63" s="111" t="str">
        <f t="shared" si="32"/>
        <v/>
      </c>
      <c r="E63" s="106" t="str">
        <f t="shared" ca="1" si="16"/>
        <v/>
      </c>
      <c r="F63" s="111" t="str">
        <f t="shared" si="33"/>
        <v/>
      </c>
      <c r="G63" s="106" t="str">
        <f t="shared" ca="1" si="17"/>
        <v/>
      </c>
      <c r="H63" s="111" t="str">
        <f t="shared" si="34"/>
        <v/>
      </c>
      <c r="I63" s="106" t="str">
        <f t="shared" ca="1" si="18"/>
        <v/>
      </c>
      <c r="J63" s="111" t="str">
        <f t="shared" si="35"/>
        <v/>
      </c>
      <c r="K63" s="106" t="str">
        <f t="shared" ca="1" si="19"/>
        <v/>
      </c>
      <c r="L63" s="111" t="str">
        <f t="shared" si="36"/>
        <v/>
      </c>
      <c r="M63" s="106" t="str">
        <f t="shared" ca="1" si="20"/>
        <v/>
      </c>
      <c r="N63" s="111" t="str">
        <f t="shared" si="37"/>
        <v/>
      </c>
      <c r="O63" s="106" t="str">
        <f t="shared" ca="1" si="21"/>
        <v/>
      </c>
      <c r="P63" s="111" t="str">
        <f t="shared" si="38"/>
        <v/>
      </c>
      <c r="Q63" s="106" t="str">
        <f t="shared" ca="1" si="22"/>
        <v/>
      </c>
      <c r="R63" s="111" t="str">
        <f t="shared" si="39"/>
        <v/>
      </c>
      <c r="S63" s="106" t="str">
        <f t="shared" ca="1" si="23"/>
        <v/>
      </c>
      <c r="T63" s="111" t="str">
        <f t="shared" si="40"/>
        <v/>
      </c>
      <c r="U63" s="106" t="str">
        <f t="shared" ca="1" si="24"/>
        <v/>
      </c>
      <c r="V63" s="111" t="str">
        <f t="shared" si="41"/>
        <v/>
      </c>
      <c r="W63" s="106" t="str">
        <f t="shared" ca="1" si="25"/>
        <v/>
      </c>
      <c r="X63" s="111" t="str">
        <f t="shared" si="42"/>
        <v/>
      </c>
      <c r="Y63" s="106" t="str">
        <f t="shared" ca="1" si="26"/>
        <v/>
      </c>
      <c r="Z63" s="111" t="str">
        <f t="shared" si="43"/>
        <v/>
      </c>
      <c r="AA63" s="106" t="str">
        <f t="shared" ca="1" si="27"/>
        <v/>
      </c>
      <c r="AB63" s="111" t="str">
        <f t="shared" si="44"/>
        <v/>
      </c>
      <c r="AC63" s="106" t="str">
        <f t="shared" ca="1" si="50"/>
        <v/>
      </c>
      <c r="AD63" s="111" t="str">
        <f t="shared" si="45"/>
        <v/>
      </c>
      <c r="AE63" s="106" t="str">
        <f t="shared" ca="1" si="51"/>
        <v/>
      </c>
      <c r="AF63" s="111" t="str">
        <f t="shared" si="46"/>
        <v/>
      </c>
      <c r="AG63" s="106" t="str">
        <f t="shared" ca="1" si="52"/>
        <v/>
      </c>
      <c r="AH63" s="111" t="str">
        <f t="shared" si="47"/>
        <v/>
      </c>
      <c r="AI63" s="106" t="str">
        <f t="shared" ca="1" si="53"/>
        <v/>
      </c>
      <c r="AJ63" s="111" t="str">
        <f t="shared" si="48"/>
        <v/>
      </c>
      <c r="AL63" s="98"/>
      <c r="AM63" s="99"/>
      <c r="AN63" s="99"/>
    </row>
    <row r="64" spans="1:40" s="93" customFormat="1" ht="21" hidden="1" customHeight="1">
      <c r="A64" s="97"/>
      <c r="B64" s="105" t="str">
        <f t="shared" si="49"/>
        <v/>
      </c>
      <c r="C64" s="113" t="str">
        <f t="shared" ca="1" si="15"/>
        <v/>
      </c>
      <c r="D64" s="111" t="str">
        <f t="shared" si="32"/>
        <v/>
      </c>
      <c r="E64" s="106" t="str">
        <f t="shared" ca="1" si="16"/>
        <v/>
      </c>
      <c r="F64" s="111" t="str">
        <f t="shared" si="33"/>
        <v/>
      </c>
      <c r="G64" s="106" t="str">
        <f t="shared" ca="1" si="17"/>
        <v/>
      </c>
      <c r="H64" s="111" t="str">
        <f t="shared" si="34"/>
        <v/>
      </c>
      <c r="I64" s="106" t="str">
        <f t="shared" ca="1" si="18"/>
        <v/>
      </c>
      <c r="J64" s="111" t="str">
        <f t="shared" si="35"/>
        <v/>
      </c>
      <c r="K64" s="106" t="str">
        <f t="shared" ca="1" si="19"/>
        <v/>
      </c>
      <c r="L64" s="111" t="str">
        <f t="shared" si="36"/>
        <v/>
      </c>
      <c r="M64" s="106" t="str">
        <f t="shared" ca="1" si="20"/>
        <v/>
      </c>
      <c r="N64" s="111" t="str">
        <f t="shared" si="37"/>
        <v/>
      </c>
      <c r="O64" s="106" t="str">
        <f t="shared" ca="1" si="21"/>
        <v/>
      </c>
      <c r="P64" s="111" t="str">
        <f t="shared" si="38"/>
        <v/>
      </c>
      <c r="Q64" s="106" t="str">
        <f t="shared" ca="1" si="22"/>
        <v/>
      </c>
      <c r="R64" s="111" t="str">
        <f t="shared" si="39"/>
        <v/>
      </c>
      <c r="S64" s="106" t="str">
        <f t="shared" ca="1" si="23"/>
        <v/>
      </c>
      <c r="T64" s="111" t="str">
        <f t="shared" si="40"/>
        <v/>
      </c>
      <c r="U64" s="106" t="str">
        <f t="shared" ca="1" si="24"/>
        <v/>
      </c>
      <c r="V64" s="111" t="str">
        <f t="shared" si="41"/>
        <v/>
      </c>
      <c r="W64" s="106" t="str">
        <f t="shared" ca="1" si="25"/>
        <v/>
      </c>
      <c r="X64" s="111" t="str">
        <f t="shared" si="42"/>
        <v/>
      </c>
      <c r="Y64" s="106" t="str">
        <f t="shared" ca="1" si="26"/>
        <v/>
      </c>
      <c r="Z64" s="111" t="str">
        <f t="shared" si="43"/>
        <v/>
      </c>
      <c r="AA64" s="106" t="str">
        <f t="shared" ca="1" si="27"/>
        <v/>
      </c>
      <c r="AB64" s="111" t="str">
        <f t="shared" si="44"/>
        <v/>
      </c>
      <c r="AC64" s="106" t="str">
        <f t="shared" ca="1" si="50"/>
        <v/>
      </c>
      <c r="AD64" s="111" t="str">
        <f t="shared" si="45"/>
        <v/>
      </c>
      <c r="AE64" s="106" t="str">
        <f t="shared" ca="1" si="51"/>
        <v/>
      </c>
      <c r="AF64" s="111" t="str">
        <f t="shared" si="46"/>
        <v/>
      </c>
      <c r="AG64" s="106" t="str">
        <f t="shared" ca="1" si="52"/>
        <v/>
      </c>
      <c r="AH64" s="111" t="str">
        <f t="shared" si="47"/>
        <v/>
      </c>
      <c r="AI64" s="106" t="str">
        <f t="shared" ca="1" si="53"/>
        <v/>
      </c>
      <c r="AJ64" s="111" t="str">
        <f t="shared" si="48"/>
        <v/>
      </c>
      <c r="AL64" s="98"/>
      <c r="AM64" s="99"/>
      <c r="AN64" s="99"/>
    </row>
    <row r="65" spans="1:40" s="93" customFormat="1" ht="21" hidden="1" customHeight="1">
      <c r="A65" s="97"/>
      <c r="B65" s="105" t="str">
        <f t="shared" si="49"/>
        <v/>
      </c>
      <c r="C65" s="113" t="str">
        <f t="shared" ca="1" si="15"/>
        <v/>
      </c>
      <c r="D65" s="111" t="str">
        <f t="shared" si="32"/>
        <v/>
      </c>
      <c r="E65" s="106" t="str">
        <f t="shared" ca="1" si="16"/>
        <v/>
      </c>
      <c r="F65" s="111" t="str">
        <f t="shared" si="33"/>
        <v/>
      </c>
      <c r="G65" s="106" t="str">
        <f t="shared" ca="1" si="17"/>
        <v/>
      </c>
      <c r="H65" s="111" t="str">
        <f t="shared" si="34"/>
        <v/>
      </c>
      <c r="I65" s="106" t="str">
        <f t="shared" ca="1" si="18"/>
        <v/>
      </c>
      <c r="J65" s="111" t="str">
        <f t="shared" si="35"/>
        <v/>
      </c>
      <c r="K65" s="106" t="str">
        <f t="shared" ca="1" si="19"/>
        <v/>
      </c>
      <c r="L65" s="111" t="str">
        <f t="shared" si="36"/>
        <v/>
      </c>
      <c r="M65" s="106" t="str">
        <f t="shared" ca="1" si="20"/>
        <v/>
      </c>
      <c r="N65" s="111" t="str">
        <f t="shared" si="37"/>
        <v/>
      </c>
      <c r="O65" s="106" t="str">
        <f t="shared" ca="1" si="21"/>
        <v/>
      </c>
      <c r="P65" s="111" t="str">
        <f t="shared" si="38"/>
        <v/>
      </c>
      <c r="Q65" s="106" t="str">
        <f t="shared" ca="1" si="22"/>
        <v/>
      </c>
      <c r="R65" s="111" t="str">
        <f t="shared" si="39"/>
        <v/>
      </c>
      <c r="S65" s="106" t="str">
        <f t="shared" ca="1" si="23"/>
        <v/>
      </c>
      <c r="T65" s="111" t="str">
        <f t="shared" si="40"/>
        <v/>
      </c>
      <c r="U65" s="106" t="str">
        <f t="shared" ca="1" si="24"/>
        <v/>
      </c>
      <c r="V65" s="111" t="str">
        <f t="shared" si="41"/>
        <v/>
      </c>
      <c r="W65" s="106" t="str">
        <f t="shared" ca="1" si="25"/>
        <v/>
      </c>
      <c r="X65" s="111" t="str">
        <f t="shared" si="42"/>
        <v/>
      </c>
      <c r="Y65" s="106" t="str">
        <f t="shared" ca="1" si="26"/>
        <v/>
      </c>
      <c r="Z65" s="111" t="str">
        <f t="shared" si="43"/>
        <v/>
      </c>
      <c r="AA65" s="106" t="str">
        <f t="shared" ca="1" si="27"/>
        <v/>
      </c>
      <c r="AB65" s="111" t="str">
        <f t="shared" si="44"/>
        <v/>
      </c>
      <c r="AC65" s="106" t="str">
        <f t="shared" ca="1" si="50"/>
        <v/>
      </c>
      <c r="AD65" s="111" t="str">
        <f t="shared" si="45"/>
        <v/>
      </c>
      <c r="AE65" s="106" t="str">
        <f t="shared" ca="1" si="51"/>
        <v/>
      </c>
      <c r="AF65" s="111" t="str">
        <f t="shared" si="46"/>
        <v/>
      </c>
      <c r="AG65" s="106" t="str">
        <f t="shared" ca="1" si="52"/>
        <v/>
      </c>
      <c r="AH65" s="111" t="str">
        <f t="shared" si="47"/>
        <v/>
      </c>
      <c r="AI65" s="106" t="str">
        <f t="shared" ca="1" si="53"/>
        <v/>
      </c>
      <c r="AJ65" s="111" t="str">
        <f t="shared" si="48"/>
        <v/>
      </c>
      <c r="AL65" s="98"/>
      <c r="AM65" s="99"/>
      <c r="AN65" s="99"/>
    </row>
    <row r="66" spans="1:40" s="93" customFormat="1" ht="21" hidden="1" customHeight="1">
      <c r="A66" s="97"/>
      <c r="B66" s="105" t="str">
        <f t="shared" si="49"/>
        <v/>
      </c>
      <c r="C66" s="113" t="str">
        <f t="shared" ca="1" si="15"/>
        <v/>
      </c>
      <c r="D66" s="111" t="str">
        <f t="shared" si="32"/>
        <v/>
      </c>
      <c r="E66" s="106" t="str">
        <f t="shared" ca="1" si="16"/>
        <v/>
      </c>
      <c r="F66" s="111" t="str">
        <f t="shared" si="33"/>
        <v/>
      </c>
      <c r="G66" s="106" t="str">
        <f t="shared" ca="1" si="17"/>
        <v/>
      </c>
      <c r="H66" s="111" t="str">
        <f t="shared" si="34"/>
        <v/>
      </c>
      <c r="I66" s="106" t="str">
        <f t="shared" ca="1" si="18"/>
        <v/>
      </c>
      <c r="J66" s="111" t="str">
        <f t="shared" si="35"/>
        <v/>
      </c>
      <c r="K66" s="106" t="str">
        <f t="shared" ca="1" si="19"/>
        <v/>
      </c>
      <c r="L66" s="111" t="str">
        <f t="shared" si="36"/>
        <v/>
      </c>
      <c r="M66" s="106" t="str">
        <f t="shared" ca="1" si="20"/>
        <v/>
      </c>
      <c r="N66" s="111" t="str">
        <f t="shared" si="37"/>
        <v/>
      </c>
      <c r="O66" s="106" t="str">
        <f t="shared" ca="1" si="21"/>
        <v/>
      </c>
      <c r="P66" s="111" t="str">
        <f t="shared" si="38"/>
        <v/>
      </c>
      <c r="Q66" s="106" t="str">
        <f t="shared" ca="1" si="22"/>
        <v/>
      </c>
      <c r="R66" s="111" t="str">
        <f t="shared" si="39"/>
        <v/>
      </c>
      <c r="S66" s="106" t="str">
        <f t="shared" ca="1" si="23"/>
        <v/>
      </c>
      <c r="T66" s="111" t="str">
        <f t="shared" si="40"/>
        <v/>
      </c>
      <c r="U66" s="106" t="str">
        <f t="shared" ca="1" si="24"/>
        <v/>
      </c>
      <c r="V66" s="111" t="str">
        <f t="shared" si="41"/>
        <v/>
      </c>
      <c r="W66" s="106" t="str">
        <f t="shared" ca="1" si="25"/>
        <v/>
      </c>
      <c r="X66" s="111" t="str">
        <f t="shared" si="42"/>
        <v/>
      </c>
      <c r="Y66" s="106" t="str">
        <f t="shared" ca="1" si="26"/>
        <v/>
      </c>
      <c r="Z66" s="111" t="str">
        <f t="shared" si="43"/>
        <v/>
      </c>
      <c r="AA66" s="106" t="str">
        <f t="shared" ca="1" si="27"/>
        <v/>
      </c>
      <c r="AB66" s="111" t="str">
        <f t="shared" si="44"/>
        <v/>
      </c>
      <c r="AC66" s="106" t="str">
        <f t="shared" ca="1" si="50"/>
        <v/>
      </c>
      <c r="AD66" s="111" t="str">
        <f t="shared" si="45"/>
        <v/>
      </c>
      <c r="AE66" s="106" t="str">
        <f t="shared" ca="1" si="51"/>
        <v/>
      </c>
      <c r="AF66" s="111" t="str">
        <f t="shared" si="46"/>
        <v/>
      </c>
      <c r="AG66" s="106" t="str">
        <f t="shared" ca="1" si="52"/>
        <v/>
      </c>
      <c r="AH66" s="111" t="str">
        <f t="shared" si="47"/>
        <v/>
      </c>
      <c r="AI66" s="106" t="str">
        <f t="shared" ca="1" si="53"/>
        <v/>
      </c>
      <c r="AJ66" s="111" t="str">
        <f t="shared" si="48"/>
        <v/>
      </c>
      <c r="AL66" s="98"/>
      <c r="AM66" s="99"/>
      <c r="AN66" s="99"/>
    </row>
    <row r="67" spans="1:40" s="93" customFormat="1" ht="21" hidden="1" customHeight="1">
      <c r="A67" s="97"/>
      <c r="B67" s="105" t="str">
        <f t="shared" si="49"/>
        <v/>
      </c>
      <c r="C67" s="113" t="str">
        <f t="shared" ca="1" si="15"/>
        <v/>
      </c>
      <c r="D67" s="111" t="str">
        <f t="shared" si="32"/>
        <v/>
      </c>
      <c r="E67" s="106" t="str">
        <f t="shared" ca="1" si="16"/>
        <v/>
      </c>
      <c r="F67" s="111" t="str">
        <f t="shared" si="33"/>
        <v/>
      </c>
      <c r="G67" s="106" t="str">
        <f t="shared" ca="1" si="17"/>
        <v/>
      </c>
      <c r="H67" s="111" t="str">
        <f t="shared" si="34"/>
        <v/>
      </c>
      <c r="I67" s="106" t="str">
        <f t="shared" ca="1" si="18"/>
        <v/>
      </c>
      <c r="J67" s="111" t="str">
        <f t="shared" si="35"/>
        <v/>
      </c>
      <c r="K67" s="106" t="str">
        <f t="shared" ca="1" si="19"/>
        <v/>
      </c>
      <c r="L67" s="111" t="str">
        <f t="shared" si="36"/>
        <v/>
      </c>
      <c r="M67" s="106" t="str">
        <f t="shared" ca="1" si="20"/>
        <v/>
      </c>
      <c r="N67" s="111" t="str">
        <f t="shared" si="37"/>
        <v/>
      </c>
      <c r="O67" s="106" t="str">
        <f t="shared" ca="1" si="21"/>
        <v/>
      </c>
      <c r="P67" s="111" t="str">
        <f t="shared" si="38"/>
        <v/>
      </c>
      <c r="Q67" s="106" t="str">
        <f t="shared" ca="1" si="22"/>
        <v/>
      </c>
      <c r="R67" s="111" t="str">
        <f t="shared" si="39"/>
        <v/>
      </c>
      <c r="S67" s="106" t="str">
        <f t="shared" ca="1" si="23"/>
        <v/>
      </c>
      <c r="T67" s="111" t="str">
        <f t="shared" si="40"/>
        <v/>
      </c>
      <c r="U67" s="106" t="str">
        <f t="shared" ca="1" si="24"/>
        <v/>
      </c>
      <c r="V67" s="111" t="str">
        <f t="shared" si="41"/>
        <v/>
      </c>
      <c r="W67" s="106" t="str">
        <f t="shared" ca="1" si="25"/>
        <v/>
      </c>
      <c r="X67" s="111" t="str">
        <f t="shared" si="42"/>
        <v/>
      </c>
      <c r="Y67" s="106" t="str">
        <f t="shared" ca="1" si="26"/>
        <v/>
      </c>
      <c r="Z67" s="111" t="str">
        <f t="shared" si="43"/>
        <v/>
      </c>
      <c r="AA67" s="106" t="str">
        <f t="shared" ca="1" si="27"/>
        <v/>
      </c>
      <c r="AB67" s="111" t="str">
        <f t="shared" si="44"/>
        <v/>
      </c>
      <c r="AC67" s="106" t="str">
        <f t="shared" ca="1" si="50"/>
        <v/>
      </c>
      <c r="AD67" s="111" t="str">
        <f t="shared" si="45"/>
        <v/>
      </c>
      <c r="AE67" s="106" t="str">
        <f t="shared" ca="1" si="51"/>
        <v/>
      </c>
      <c r="AF67" s="111" t="str">
        <f t="shared" si="46"/>
        <v/>
      </c>
      <c r="AG67" s="106" t="str">
        <f t="shared" ca="1" si="52"/>
        <v/>
      </c>
      <c r="AH67" s="111" t="str">
        <f t="shared" si="47"/>
        <v/>
      </c>
      <c r="AI67" s="106" t="str">
        <f t="shared" ca="1" si="53"/>
        <v/>
      </c>
      <c r="AJ67" s="111" t="str">
        <f t="shared" si="48"/>
        <v/>
      </c>
      <c r="AL67" s="98"/>
      <c r="AM67" s="99"/>
      <c r="AN67" s="99"/>
    </row>
    <row r="68" spans="1:40" s="93" customFormat="1" ht="21" hidden="1" customHeight="1">
      <c r="A68" s="97"/>
      <c r="B68" s="105" t="str">
        <f t="shared" si="49"/>
        <v/>
      </c>
      <c r="C68" s="113" t="str">
        <f t="shared" ca="1" si="15"/>
        <v/>
      </c>
      <c r="D68" s="111" t="str">
        <f t="shared" si="32"/>
        <v/>
      </c>
      <c r="E68" s="106" t="str">
        <f t="shared" ca="1" si="16"/>
        <v/>
      </c>
      <c r="F68" s="111" t="str">
        <f t="shared" si="33"/>
        <v/>
      </c>
      <c r="G68" s="106" t="str">
        <f t="shared" ca="1" si="17"/>
        <v/>
      </c>
      <c r="H68" s="111" t="str">
        <f t="shared" si="34"/>
        <v/>
      </c>
      <c r="I68" s="106" t="str">
        <f t="shared" ca="1" si="18"/>
        <v/>
      </c>
      <c r="J68" s="111" t="str">
        <f t="shared" si="35"/>
        <v/>
      </c>
      <c r="K68" s="106" t="str">
        <f t="shared" ca="1" si="19"/>
        <v/>
      </c>
      <c r="L68" s="111" t="str">
        <f t="shared" si="36"/>
        <v/>
      </c>
      <c r="M68" s="106" t="str">
        <f t="shared" ca="1" si="20"/>
        <v/>
      </c>
      <c r="N68" s="111" t="str">
        <f t="shared" si="37"/>
        <v/>
      </c>
      <c r="O68" s="106" t="str">
        <f t="shared" ca="1" si="21"/>
        <v/>
      </c>
      <c r="P68" s="111" t="str">
        <f t="shared" si="38"/>
        <v/>
      </c>
      <c r="Q68" s="106" t="str">
        <f t="shared" ca="1" si="22"/>
        <v/>
      </c>
      <c r="R68" s="111" t="str">
        <f t="shared" si="39"/>
        <v/>
      </c>
      <c r="S68" s="106" t="str">
        <f t="shared" ca="1" si="23"/>
        <v/>
      </c>
      <c r="T68" s="111" t="str">
        <f t="shared" si="40"/>
        <v/>
      </c>
      <c r="U68" s="106" t="str">
        <f t="shared" ca="1" si="24"/>
        <v/>
      </c>
      <c r="V68" s="111" t="str">
        <f t="shared" si="41"/>
        <v/>
      </c>
      <c r="W68" s="106" t="str">
        <f t="shared" ca="1" si="25"/>
        <v/>
      </c>
      <c r="X68" s="111" t="str">
        <f t="shared" si="42"/>
        <v/>
      </c>
      <c r="Y68" s="106" t="str">
        <f t="shared" ca="1" si="26"/>
        <v/>
      </c>
      <c r="Z68" s="111" t="str">
        <f t="shared" si="43"/>
        <v/>
      </c>
      <c r="AA68" s="106" t="str">
        <f t="shared" ca="1" si="27"/>
        <v/>
      </c>
      <c r="AB68" s="111" t="str">
        <f t="shared" si="44"/>
        <v/>
      </c>
      <c r="AC68" s="106" t="str">
        <f t="shared" ca="1" si="50"/>
        <v/>
      </c>
      <c r="AD68" s="111" t="str">
        <f t="shared" si="45"/>
        <v/>
      </c>
      <c r="AE68" s="106" t="str">
        <f t="shared" ca="1" si="51"/>
        <v/>
      </c>
      <c r="AF68" s="111" t="str">
        <f t="shared" si="46"/>
        <v/>
      </c>
      <c r="AG68" s="106" t="str">
        <f t="shared" ca="1" si="52"/>
        <v/>
      </c>
      <c r="AH68" s="111" t="str">
        <f t="shared" si="47"/>
        <v/>
      </c>
      <c r="AI68" s="106" t="str">
        <f t="shared" ca="1" si="53"/>
        <v/>
      </c>
      <c r="AJ68" s="111" t="str">
        <f t="shared" si="48"/>
        <v/>
      </c>
      <c r="AL68" s="98"/>
      <c r="AM68" s="99"/>
      <c r="AN68" s="99"/>
    </row>
    <row r="69" spans="1:40" s="93" customFormat="1" ht="21" hidden="1" customHeight="1">
      <c r="A69" s="97"/>
      <c r="B69" s="105" t="str">
        <f t="shared" si="49"/>
        <v/>
      </c>
      <c r="C69" s="113" t="str">
        <f t="shared" ca="1" si="15"/>
        <v/>
      </c>
      <c r="D69" s="111" t="str">
        <f t="shared" si="32"/>
        <v/>
      </c>
      <c r="E69" s="106" t="str">
        <f t="shared" ca="1" si="16"/>
        <v/>
      </c>
      <c r="F69" s="111" t="str">
        <f t="shared" si="33"/>
        <v/>
      </c>
      <c r="G69" s="106" t="str">
        <f t="shared" ca="1" si="17"/>
        <v/>
      </c>
      <c r="H69" s="111" t="str">
        <f t="shared" si="34"/>
        <v/>
      </c>
      <c r="I69" s="106" t="str">
        <f t="shared" ca="1" si="18"/>
        <v/>
      </c>
      <c r="J69" s="111" t="str">
        <f t="shared" si="35"/>
        <v/>
      </c>
      <c r="K69" s="106" t="str">
        <f t="shared" ca="1" si="19"/>
        <v/>
      </c>
      <c r="L69" s="111" t="str">
        <f t="shared" si="36"/>
        <v/>
      </c>
      <c r="M69" s="106" t="str">
        <f t="shared" ca="1" si="20"/>
        <v/>
      </c>
      <c r="N69" s="111" t="str">
        <f t="shared" si="37"/>
        <v/>
      </c>
      <c r="O69" s="106" t="str">
        <f t="shared" ca="1" si="21"/>
        <v/>
      </c>
      <c r="P69" s="111" t="str">
        <f t="shared" si="38"/>
        <v/>
      </c>
      <c r="Q69" s="106" t="str">
        <f t="shared" ca="1" si="22"/>
        <v/>
      </c>
      <c r="R69" s="111" t="str">
        <f t="shared" si="39"/>
        <v/>
      </c>
      <c r="S69" s="106" t="str">
        <f t="shared" ca="1" si="23"/>
        <v/>
      </c>
      <c r="T69" s="111" t="str">
        <f t="shared" si="40"/>
        <v/>
      </c>
      <c r="U69" s="106" t="str">
        <f t="shared" ca="1" si="24"/>
        <v/>
      </c>
      <c r="V69" s="111" t="str">
        <f t="shared" si="41"/>
        <v/>
      </c>
      <c r="W69" s="106" t="str">
        <f t="shared" ca="1" si="25"/>
        <v/>
      </c>
      <c r="X69" s="111" t="str">
        <f t="shared" si="42"/>
        <v/>
      </c>
      <c r="Y69" s="106" t="str">
        <f t="shared" ca="1" si="26"/>
        <v/>
      </c>
      <c r="Z69" s="111" t="str">
        <f t="shared" si="43"/>
        <v/>
      </c>
      <c r="AA69" s="106" t="str">
        <f t="shared" ca="1" si="27"/>
        <v/>
      </c>
      <c r="AB69" s="111" t="str">
        <f t="shared" si="44"/>
        <v/>
      </c>
      <c r="AC69" s="106" t="str">
        <f t="shared" ca="1" si="50"/>
        <v/>
      </c>
      <c r="AD69" s="111" t="str">
        <f t="shared" si="45"/>
        <v/>
      </c>
      <c r="AE69" s="106" t="str">
        <f t="shared" ca="1" si="51"/>
        <v/>
      </c>
      <c r="AF69" s="111" t="str">
        <f t="shared" si="46"/>
        <v/>
      </c>
      <c r="AG69" s="106" t="str">
        <f t="shared" ca="1" si="52"/>
        <v/>
      </c>
      <c r="AH69" s="111" t="str">
        <f t="shared" si="47"/>
        <v/>
      </c>
      <c r="AI69" s="106" t="str">
        <f t="shared" ca="1" si="53"/>
        <v/>
      </c>
      <c r="AJ69" s="111" t="str">
        <f t="shared" si="48"/>
        <v/>
      </c>
      <c r="AL69" s="98"/>
      <c r="AM69" s="99"/>
      <c r="AN69" s="99"/>
    </row>
    <row r="70" spans="1:40" s="93" customFormat="1" ht="21" hidden="1" customHeight="1">
      <c r="A70" s="97"/>
      <c r="B70" s="105" t="str">
        <f t="shared" si="49"/>
        <v/>
      </c>
      <c r="C70" s="113" t="str">
        <f t="shared" ca="1" si="15"/>
        <v/>
      </c>
      <c r="D70" s="111" t="str">
        <f t="shared" si="32"/>
        <v/>
      </c>
      <c r="E70" s="106" t="str">
        <f t="shared" ca="1" si="16"/>
        <v/>
      </c>
      <c r="F70" s="111" t="str">
        <f t="shared" si="33"/>
        <v/>
      </c>
      <c r="G70" s="106" t="str">
        <f t="shared" ca="1" si="17"/>
        <v/>
      </c>
      <c r="H70" s="111" t="str">
        <f t="shared" si="34"/>
        <v/>
      </c>
      <c r="I70" s="106" t="str">
        <f t="shared" ca="1" si="18"/>
        <v/>
      </c>
      <c r="J70" s="111" t="str">
        <f t="shared" si="35"/>
        <v/>
      </c>
      <c r="K70" s="106" t="str">
        <f t="shared" ca="1" si="19"/>
        <v/>
      </c>
      <c r="L70" s="111" t="str">
        <f t="shared" si="36"/>
        <v/>
      </c>
      <c r="M70" s="106" t="str">
        <f t="shared" ca="1" si="20"/>
        <v/>
      </c>
      <c r="N70" s="111" t="str">
        <f t="shared" si="37"/>
        <v/>
      </c>
      <c r="O70" s="106" t="str">
        <f t="shared" ca="1" si="21"/>
        <v/>
      </c>
      <c r="P70" s="111" t="str">
        <f t="shared" si="38"/>
        <v/>
      </c>
      <c r="Q70" s="106" t="str">
        <f t="shared" ca="1" si="22"/>
        <v/>
      </c>
      <c r="R70" s="111" t="str">
        <f t="shared" si="39"/>
        <v/>
      </c>
      <c r="S70" s="106" t="str">
        <f t="shared" ca="1" si="23"/>
        <v/>
      </c>
      <c r="T70" s="111" t="str">
        <f t="shared" si="40"/>
        <v/>
      </c>
      <c r="U70" s="106" t="str">
        <f t="shared" ca="1" si="24"/>
        <v/>
      </c>
      <c r="V70" s="111" t="str">
        <f t="shared" si="41"/>
        <v/>
      </c>
      <c r="W70" s="106" t="str">
        <f t="shared" ca="1" si="25"/>
        <v/>
      </c>
      <c r="X70" s="111" t="str">
        <f t="shared" si="42"/>
        <v/>
      </c>
      <c r="Y70" s="106" t="str">
        <f t="shared" ca="1" si="26"/>
        <v/>
      </c>
      <c r="Z70" s="111" t="str">
        <f t="shared" si="43"/>
        <v/>
      </c>
      <c r="AA70" s="106" t="str">
        <f t="shared" ca="1" si="27"/>
        <v/>
      </c>
      <c r="AB70" s="111" t="str">
        <f t="shared" si="44"/>
        <v/>
      </c>
      <c r="AC70" s="106" t="str">
        <f t="shared" ca="1" si="50"/>
        <v/>
      </c>
      <c r="AD70" s="111" t="str">
        <f t="shared" si="45"/>
        <v/>
      </c>
      <c r="AE70" s="106" t="str">
        <f t="shared" ca="1" si="51"/>
        <v/>
      </c>
      <c r="AF70" s="111" t="str">
        <f t="shared" si="46"/>
        <v/>
      </c>
      <c r="AG70" s="106" t="str">
        <f t="shared" ca="1" si="52"/>
        <v/>
      </c>
      <c r="AH70" s="111" t="str">
        <f t="shared" si="47"/>
        <v/>
      </c>
      <c r="AI70" s="106" t="str">
        <f t="shared" ca="1" si="53"/>
        <v/>
      </c>
      <c r="AJ70" s="111" t="str">
        <f t="shared" si="48"/>
        <v/>
      </c>
      <c r="AL70" s="98"/>
      <c r="AM70" s="99"/>
      <c r="AN70" s="99"/>
    </row>
    <row r="71" spans="1:40" ht="21" customHeight="1"/>
    <row r="72" spans="1:40" ht="21.75" customHeight="1">
      <c r="A72" s="863" t="s">
        <v>64</v>
      </c>
      <c r="B72" s="864"/>
      <c r="C72" s="864"/>
      <c r="D72" s="864"/>
      <c r="E72" s="864"/>
      <c r="F72" s="86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row>
    <row r="73" spans="1:40" s="93" customFormat="1" ht="21" customHeight="1">
      <c r="A73" s="421" t="s">
        <v>202</v>
      </c>
      <c r="B73" s="105">
        <f ca="1">IF(A73="","",IF($K$4="Media aritmética",ROUND(AVERAGE(C73,E73,G73,I73,K73,M73,O73,Q73,S73,U73,W73,Y73,AA73,AC73,AE73,AG73,AI73),2),ROUND(_xlfn.STDEV.P(C73,E73,G73,I73,K73,M73,O73,Q73,S73,U73,W73,Y73,AA73,AC73,AE73,AG73,AI73),2)))</f>
        <v>2151.33</v>
      </c>
      <c r="C73" s="106">
        <f t="shared" ref="C73:C104" ca="1" si="54">IF($C$8="Habilitado",IF($A73="","",ROUND(VLOOKUP($A73,UNITARIO_1,5,FALSE),2)),"")</f>
        <v>2654</v>
      </c>
      <c r="D73" s="111">
        <f ca="1">IF($A73="","",IF(C73="","",IF($K$4="Media aritmética",(C73&lt;=$B73)*($G$5/$B$5)+(C73&gt;$B73)*0,IF(AND(ROUND(AVERAGE($C73,$E73,$G73,$I73,$K73,$M73,$O73,$Q73,$S73,$U73,$W73,$Y73,$AA73,$AC73,$AE73,$AG73,$AI73),2)-$B73/2&lt;=C73,(ROUND(AVERAGE($C73,$E73,$G73,$I73,$K73,$M73,$O73,$Q73,$S73,$U73,$W73,$Y73,$AA73,$AC73,$AE73,$AG73,$AI73),2)+$B73/2&gt;C73)),($G$5/$B$5),0))))</f>
        <v>0</v>
      </c>
      <c r="E73" s="106" t="str">
        <f t="shared" ref="E73:E104" ca="1" si="55">IF($E$8="Habilitado",IF($A73="","",ROUND(VLOOKUP($A73,UNITARIO_2,5,FALSE),2)),"")</f>
        <v/>
      </c>
      <c r="F73" s="111" t="str">
        <f ca="1">IF($A73="","",IF(E73="","",IF($K$4="Media aritmética",(E73&lt;=$B73)*($G$5/$B$5)+(E73&gt;$B73)*0,IF(AND(ROUND(AVERAGE($C73,$E73,$G73,$I73,$K73,$M73,$O73,$Q73,$S73,$U73,$W73,$Y73,$AA73,$AC73,$AE73,$AG73,$AI73),2)-$B73/2&lt;=E73,(ROUND(AVERAGE($C73,$E73,$G73,$I73,$K73,$M73,$O73,$Q73,$S73,$U73,$W73,$Y73,$AA73,$AC73,$AE73,$AG73,$AI73),2)+$B73/2&gt;E73)),($G$5/$B$5),0))))</f>
        <v/>
      </c>
      <c r="G73" s="106" t="str">
        <f t="shared" ref="G73:G104" ca="1" si="56">IF($G$8="Habilitado",IF($A73="","",ROUND(VLOOKUP($A73,UNITARIO_3,5,FALSE),2)),"")</f>
        <v/>
      </c>
      <c r="H73" s="111" t="str">
        <f ca="1">IF($A73="","",IF(G73="","",IF($K$4="Media aritmética",(G73&lt;=$B73)*($G$5/$B$5)+(G73&gt;$B73)*0,IF(AND(ROUND(AVERAGE($C73,$E73,$G73,$I73,$K73,$M73,$O73,$Q73,$S73,$U73,$W73,$Y73,$AA73,$AC73,$AE73,$AG73,$AI73),2)-$B73/2&lt;=G73,(ROUND(AVERAGE($C73,$E73,$G73,$I73,$K73,$M73,$O73,$Q73,$S73,$U73,$W73,$Y73,$AA73,$AC73,$AE73,$AG73,$AI73),2)+$B73/2&gt;G73)),($G$5/$B$5),0))))</f>
        <v/>
      </c>
      <c r="I73" s="106" t="str">
        <f t="shared" ref="I73:I104" ca="1" si="57">IF($I$8="Habilitado",IF($A73="","",ROUND(VLOOKUP($A73,UNITARIO_4,5,FALSE),2)),"")</f>
        <v/>
      </c>
      <c r="J73" s="111" t="str">
        <f ca="1">IF($A73="","",IF(I73="","",IF($K$4="Media aritmética",(I73&lt;=$B73)*($G$5/$B$5)+(I73&gt;$B73)*0,IF(AND(ROUND(AVERAGE($C73,$E73,$G73,$I73,$K73,$M73,$O73,$Q73,$S73,$U73,$W73,$Y73,$AA73,$AC73,$AE73,$AG73,$AI73),2)-$B73/2&lt;=I73,(ROUND(AVERAGE($C73,$E73,$G73,$I73,$K73,$M73,$O73,$Q73,$S73,$U73,$W73,$Y73,$AA73,$AC73,$AE73,$AG73,$AI73),2)+$B73/2&gt;I73)),($G$5/$B$5),0))))</f>
        <v/>
      </c>
      <c r="K73" s="106">
        <f t="shared" ref="K73:K104" ca="1" si="58">IF($K$8="Habilitado",IF($A73="","",ROUND(VLOOKUP($A73,UNITARIO_5,5,FALSE),2)),"")</f>
        <v>1300</v>
      </c>
      <c r="L73" s="111">
        <f ca="1">IF($A73="","",IF(K73="","",IF($K$4="Media aritmética",(K73&lt;=$B73)*($G$5/$B$5)+(K73&gt;$B73)*0,IF(AND(ROUND(AVERAGE($C73,$E73,$G73,$I73,$K73,$M73,$O73,$Q73,$S73,$U73,$W73,$Y73,$AA73,$AC73,$AE73,$AG73,$AI73),2)-$B73/2&lt;=K73,(ROUND(AVERAGE($C73,$E73,$G73,$I73,$K73,$M73,$O73,$Q73,$S73,$U73,$W73,$Y73,$AA73,$AC73,$AE73,$AG73,$AI73),2)+$B73/2&gt;K73)),($G$5/$B$5),0))))</f>
        <v>3.2</v>
      </c>
      <c r="M73" s="106">
        <f t="shared" ref="M73:M104" ca="1" si="59">IF($M$8="Habilitado",IF($A73="","",ROUND(VLOOKUP($A73,UNITARIO_6,5,FALSE),2)),"")</f>
        <v>2500</v>
      </c>
      <c r="N73" s="111">
        <f ca="1">IF($A73="","",IF(M73="","",IF($K$4="Media aritmética",(M73&lt;=$B73)*($G$5/$B$5)+(M73&gt;$B73)*0,IF(AND(ROUND(AVERAGE($C73,$E73,$G73,$I73,$K73,$M73,$O73,$Q73,$S73,$U73,$W73,$Y73,$AA73,$AC73,$AE73,$AG73,$AI73),2)-$B73/2&lt;=M73,(ROUND(AVERAGE($C73,$E73,$G73,$I73,$K73,$M73,$O73,$Q73,$S73,$U73,$W73,$Y73,$AA73,$AC73,$AE73,$AG73,$AI73),2)+$B73/2&gt;M73)),($G$5/$B$5),0))))</f>
        <v>0</v>
      </c>
      <c r="O73" s="106" t="str">
        <f t="shared" ref="O73:O104" ca="1" si="60">IF($O$8="Habilitado",IF($A73="","",ROUND(VLOOKUP($A73,UNITARIO_7,5,FALSE),2)),"")</f>
        <v/>
      </c>
      <c r="P73" s="111" t="str">
        <f ca="1">IF($A73="","",IF(O73="","",IF($K$4="Media aritmética",(O73&lt;=$B73)*($G$5/$B$5)+(O73&gt;$B73)*0,IF(AND(ROUND(AVERAGE($C73,$E73,$G73,$I73,$K73,$M73,$O73,$Q73,$S73,$U73,$W73,$Y73,$AA73,$AC73,$AE73,$AG73,$AI73),2)-$B73/2&lt;=O73,(ROUND(AVERAGE($C73,$E73,$G73,$I73,$K73,$M73,$O73,$Q73,$S73,$U73,$W73,$Y73,$AA73,$AC73,$AE73,$AG73,$AI73),2)+$B73/2&gt;O73)),($G$5/$B$5),0))))</f>
        <v/>
      </c>
      <c r="Q73" s="106" t="str">
        <f t="shared" ref="Q73:Q104" ca="1" si="61">IF($Q$8="Habilitado",IF($A73="","",ROUND(VLOOKUP($A73,UNITARIO_8,5,FALSE),2)),"")</f>
        <v/>
      </c>
      <c r="R73" s="111" t="str">
        <f ca="1">IF($A73="","",IF(Q73="","",IF($K$4="Media aritmética",(Q73&lt;=$B73)*($G$5/$B$5)+(Q73&gt;$B73)*0,IF(AND(ROUND(AVERAGE($C73,$E73,$G73,$I73,$K73,$M73,$O73,$Q73,$S73,$U73,$W73,$Y73,$AA73,$AC73,$AE73,$AG73,$AI73),2)-$B73/2&lt;=Q73,(ROUND(AVERAGE($C73,$E73,$G73,$I73,$K73,$M73,$O73,$Q73,$S73,$U73,$W73,$Y73,$AA73,$AC73,$AE73,$AG73,$AI73),2)+$B73/2&gt;Q73)),($G$5/$B$5),0))))</f>
        <v/>
      </c>
      <c r="S73" s="106" t="str">
        <f t="shared" ref="S73:S104" ca="1" si="62">IF($S$8="Habilitado",IF($A73="","",ROUND(VLOOKUP($A73,UNITARIO_9,5,FALSE),2)),"")</f>
        <v/>
      </c>
      <c r="T73" s="111" t="str">
        <f ca="1">IF($A73="","",IF(S73="","",IF($K$4="Media aritmética",(S73&lt;=$B73)*($G$5/$B$5)+(S73&gt;$B73)*0,IF(AND(ROUND(AVERAGE($C73,$E73,$G73,$I73,$K73,$M73,$O73,$Q73,$S73,$U73,$W73,$Y73,$AA73,$AC73,$AE73,$AG73,$AI73),2)-$B73/2&lt;=S73,(ROUND(AVERAGE($C73,$E73,$G73,$I73,$K73,$M73,$O73,$Q73,$S73,$U73,$W73,$Y73,$AA73,$AC73,$AE73,$AG73,$AI73),2)+$B73/2&gt;S73)),($G$5/$B$5),0))))</f>
        <v/>
      </c>
      <c r="U73" s="106" t="str">
        <f t="shared" ref="U73:U104" ca="1" si="63">IF($U$8="Habilitado",IF($A73="","",ROUND(VLOOKUP($A73,UNITARIO_10,5,FALSE),2)),"")</f>
        <v/>
      </c>
      <c r="V73" s="111" t="str">
        <f ca="1">IF($A73="","",IF(U73="","",IF($K$4="Media aritmética",(U73&lt;=$B73)*($G$5/$B$5)+(U73&gt;$B73)*0,IF(AND(ROUND(AVERAGE($C73,$E73,$G73,$I73,$K73,$M73,$O73,$Q73,$S73,$U73,$W73,$Y73,$AA73,$AC73,$AE73,$AG73,$AI73),2)-$B73/2&lt;=U73,(ROUND(AVERAGE($C73,$E73,$G73,$I73,$K73,$M73,$O73,$Q73,$S73,$U73,$W73,$Y73,$AA73,$AC73,$AE73,$AG73,$AI73),2)+$B73/2&gt;U73)),($G$5/$B$5),0))))</f>
        <v/>
      </c>
      <c r="W73" s="106" t="str">
        <f t="shared" ref="W73:W104" ca="1" si="64">IF($W$8="Habilitado",IF($A73="","",ROUND(VLOOKUP($A73,UNITARIO_11,5,FALSE),2)),"")</f>
        <v/>
      </c>
      <c r="X73" s="111" t="str">
        <f ca="1">IF($A73="","",IF(W73="","",IF($K$4="Media aritmética",(W73&lt;=$B73)*($G$5/$B$5)+(W73&gt;$B73)*0,IF(AND(ROUND(AVERAGE($C73,$E73,$G73,$I73,$K73,$M73,$O73,$Q73,$S73,$U73,$W73,$Y73,$AA73,$AC73,$AE73,$AG73,$AI73),2)-$B73/2&lt;=W73,(ROUND(AVERAGE($C73,$E73,$G73,$I73,$K73,$M73,$O73,$Q73,$S73,$U73,$W73,$Y73,$AA73,$AC73,$AE73,$AG73,$AI73),2)+$B73/2&gt;W73)),($G$5/$B$5),0))))</f>
        <v/>
      </c>
      <c r="Y73" s="106" t="str">
        <f t="shared" ref="Y73:Y104" ca="1" si="65">IF($Y$8="Habilitado",IF($A73="","",ROUND(VLOOKUP($A73,UNITARIO_12,5,FALSE),2)),"")</f>
        <v/>
      </c>
      <c r="Z73" s="111" t="str">
        <f ca="1">IF($A73="","",IF(Y73="","",IF($K$4="Media aritmética",(Y73&lt;=$B73)*($G$5/$B$5)+(Y73&gt;$B73)*0,IF(AND(ROUND(AVERAGE($C73,$E73,$G73,$I73,$K73,$M73,$O73,$Q73,$S73,$U73,$W73,$Y73,$AA73,$AC73,$AE73,$AG73,$AI73),2)-$B73/2&lt;=Y73,(ROUND(AVERAGE($C73,$E73,$G73,$I73,$K73,$M73,$O73,$Q73,$S73,$U73,$W73,$Y73,$AA73,$AC73,$AE73,$AG73,$AI73),2)+$B73/2&gt;Y73)),($G$5/$B$5),0))))</f>
        <v/>
      </c>
      <c r="AA73" s="106" t="str">
        <f t="shared" ref="AA73:AA136" ca="1" si="66">IF($AA$8="Habilitado",IF($A73="","",ROUND(VLOOKUP($A73,UNITARIO_13,5,FALSE),2)),"")</f>
        <v/>
      </c>
      <c r="AB73" s="111" t="str">
        <f ca="1">IF($A73="","",IF(AA73="","",IF($K$4="Media aritmética",(AA73&lt;=$B73)*($G$5/$B$5)+(AA73&gt;$B73)*0,IF(AND(ROUND(AVERAGE($C73,$E73,$G73,$I73,$K73,$M73,$O73,$Q73,$S73,$U73,$W73,$Y73,$AA73,$AC73,$AE73,$AG73,$AI73),2)-$B73/2&lt;=AA73,(ROUND(AVERAGE($C73,$E73,$G73,$I73,$K73,$M73,$O73,$Q73,$S73,$U73,$W73,$Y73,$AA73,$AC73,$AE73,$AG73,$AI73),2)+$B73/2&gt;AA73)),($G$5/$B$5),0))))</f>
        <v/>
      </c>
      <c r="AC73" s="106" t="str">
        <f t="shared" ref="AC73:AC104" ca="1" si="67">IF($AC$8="Habilitado",IF($A73="","",ROUND(VLOOKUP($A73,UNITARIO_14,5,FALSE),2)),"")</f>
        <v/>
      </c>
      <c r="AD73" s="111" t="str">
        <f ca="1">IF($A73="","",IF(AC73="","",IF($K$4="Media aritmética",(AC73&lt;=$B73)*($G$5/$B$5)+(AC73&gt;$B73)*0,IF(AND(ROUND(AVERAGE($C73,$E73,$G73,$I73,$K73,$M73,$O73,$Q73,$S73,$U73,$W73,$Y73,$AA73,$AC73,$AE73,$AG73,$AI73),2)-$B73/2&lt;=AC73,(ROUND(AVERAGE($C73,$E73,$G73,$I73,$K73,$M73,$O73,$Q73,$S73,$U73,$W73,$Y73,$AA73,$AC73,$AE73,$AG73,$AI73),2)+$B73/2&gt;AC73)),($G$5/$B$5),0))))</f>
        <v/>
      </c>
      <c r="AE73" s="106" t="str">
        <f t="shared" ref="AE73:AE104" ca="1" si="68">IF($AC$8="Habilitado",IF($A73="","",ROUND(VLOOKUP($A73,UNITARIO_15,5,FALSE),2)),"")</f>
        <v/>
      </c>
      <c r="AF73" s="111" t="str">
        <f ca="1">IF($A73="","",IF(AE73="","",IF($K$4="Media aritmética",(AE73&lt;=$B73)*($G$5/$B$5)+(AE73&gt;$B73)*0,IF(AND(ROUND(AVERAGE($C73,$E73,$G73,$I73,$K73,$M73,$O73,$Q73,$S73,$U73,$W73,$Y73,$AA73,$AC73,$AE73,$AG73,$AI73),2)-$B73/2&lt;=AE73,(ROUND(AVERAGE($C73,$E73,$G73,$I73,$K73,$M73,$O73,$Q73,$S73,$U73,$W73,$Y73,$AA73,$AC73,$AE73,$AG73,$AI73),2)+$B73/2&gt;AE73)),($G$5/$B$5),0))))</f>
        <v/>
      </c>
      <c r="AG73" s="106" t="str">
        <f t="shared" ref="AG73:AG104" ca="1" si="69">IF($AC$8="Habilitado",IF($A73="","",ROUND(VLOOKUP($A73,UNITARIO_16,5,FALSE),2)),"")</f>
        <v/>
      </c>
      <c r="AH73" s="111" t="str">
        <f ca="1">IF($A73="","",IF(AG73="","",IF($K$4="Media aritmética",(AG73&lt;=$B73)*($G$5/$B$5)+(AG73&gt;$B73)*0,IF(AND(ROUND(AVERAGE($C73,$E73,$G73,$I73,$K73,$M73,$O73,$Q73,$S73,$U73,$W73,$Y73,$AA73,$AC73,$AE73,$AG73,$AI73),2)-$B73/2&lt;=AG73,(ROUND(AVERAGE($C73,$E73,$G73,$I73,$K73,$M73,$O73,$Q73,$S73,$U73,$W73,$Y73,$AA73,$AC73,$AE73,$AG73,$AI73),2)+$B73/2&gt;AG73)),($G$5/$B$5),0))))</f>
        <v/>
      </c>
      <c r="AI73" s="106" t="str">
        <f t="shared" ref="AI73:AI104" ca="1" si="70">IF($AC$8="Habilitado",IF($A73="","",ROUND(VLOOKUP($A73,UNITARIO_17,5,FALSE),2)),"")</f>
        <v/>
      </c>
      <c r="AJ73" s="111" t="str">
        <f ca="1">IF($A73="","",IF(AI73="","",IF($K$4="Media aritmética",(AI73&lt;=$B73)*($G$5/$B$5)+(AI73&gt;$B73)*0,IF(AND(ROUND(AVERAGE($C73,$E73,$G73,$I73,$K73,$M73,$O73,$Q73,$S73,$U73,$W73,$Y73,$AA73,$AC73,$AE73,$AG73,$AI73),2)-$B73/2&lt;=AI73,(ROUND(AVERAGE($C73,$E73,$G73,$I73,$K73,$M73,$O73,$Q73,$S73,$U73,$W73,$Y73,$AA73,$AC73,$AE73,$AG73,$AI73),2)+$B73/2&gt;AI73)),($G$5/$B$5),0))))</f>
        <v/>
      </c>
    </row>
    <row r="74" spans="1:40" s="93" customFormat="1" ht="21" customHeight="1">
      <c r="A74" s="421" t="s">
        <v>204</v>
      </c>
      <c r="B74" s="105">
        <f ca="1">IF(A74="","",IF($K$4="Media aritmética",ROUND(AVERAGE(C74,E74,G74,I74,K74,M74,O74,Q74,S74,U74,W74,Y74,AA74,AC74,AE74,AG74,AI74),2),ROUND(_xlfn.STDEV.P(C74,E74,G74,I74,K74,M74,O74,Q74,S74,U74,W74,Y74,AA74,AC74,AE74,AG74,AI74),2)))</f>
        <v>9928.2199999999993</v>
      </c>
      <c r="C74" s="106">
        <f t="shared" ca="1" si="54"/>
        <v>7768</v>
      </c>
      <c r="D74" s="111">
        <f t="shared" ref="D74:D137" ca="1" si="71">IF($A74="","",IF(C74="","",IF($K$4="Media aritmética",(C74&lt;=$B74)*($G$5/$B$5)+(C74&gt;$B74)*0,IF(AND(ROUND(AVERAGE($C74,$E74,$G74,$I74,$K74,$M74,$O74,$Q74,$S74,$U74,$W74,$Y74,$AA74,$AC74,$AE74,$AG74,$AI74),2)-$B74/2&lt;=C74,(ROUND(AVERAGE($C74,$E74,$G74,$I74,$K74,$M74,$O74,$Q74,$S74,$U74,$W74,$Y74,$AA74,$AC74,$AE74,$AG74,$AI74),2)+$B74/2&gt;C74)),($G$5/$B$5),0))))</f>
        <v>3.2</v>
      </c>
      <c r="E74" s="106" t="str">
        <f t="shared" ca="1" si="55"/>
        <v/>
      </c>
      <c r="F74" s="111" t="str">
        <f t="shared" ref="F74:F137" ca="1" si="72">IF($A74="","",IF(E74="","",IF($K$4="Media aritmética",(E74&lt;=$B74)*($G$5/$B$5)+(E74&gt;$B74)*0,IF(AND(ROUND(AVERAGE($C74,$E74,$G74,$I74,$K74,$M74,$O74,$Q74,$S74,$U74,$W74,$Y74,$AA74,$AC74,$AE74,$AG74,$AI74),2)-$B74/2&lt;=E74,(ROUND(AVERAGE($C74,$E74,$G74,$I74,$K74,$M74,$O74,$Q74,$S74,$U74,$W74,$Y74,$AA74,$AC74,$AE74,$AG74,$AI74),2)+$B74/2&gt;E74)),($G$5/$B$5),0))))</f>
        <v/>
      </c>
      <c r="G74" s="106" t="str">
        <f t="shared" ca="1" si="56"/>
        <v/>
      </c>
      <c r="H74" s="111" t="str">
        <f t="shared" ref="H74:H137" ca="1" si="73">IF($A74="","",IF(G74="","",IF($K$4="Media aritmética",(G74&lt;=$B74)*($G$5/$B$5)+(G74&gt;$B74)*0,IF(AND(ROUND(AVERAGE($C74,$E74,$G74,$I74,$K74,$M74,$O74,$Q74,$S74,$U74,$W74,$Y74,$AA74,$AC74,$AE74,$AG74,$AI74),2)-$B74/2&lt;=G74,(ROUND(AVERAGE($C74,$E74,$G74,$I74,$K74,$M74,$O74,$Q74,$S74,$U74,$W74,$Y74,$AA74,$AC74,$AE74,$AG74,$AI74),2)+$B74/2&gt;G74)),($G$5/$B$5),0))))</f>
        <v/>
      </c>
      <c r="I74" s="106" t="str">
        <f t="shared" ca="1" si="57"/>
        <v/>
      </c>
      <c r="J74" s="111" t="str">
        <f t="shared" ref="J74:J137" ca="1" si="74">IF($A74="","",IF(I74="","",IF($K$4="Media aritmética",(I74&lt;=$B74)*($G$5/$B$5)+(I74&gt;$B74)*0,IF(AND(ROUND(AVERAGE($C74,$E74,$G74,$I74,$K74,$M74,$O74,$Q74,$S74,$U74,$W74,$Y74,$AA74,$AC74,$AE74,$AG74,$AI74),2)-$B74/2&lt;=I74,(ROUND(AVERAGE($C74,$E74,$G74,$I74,$K74,$M74,$O74,$Q74,$S74,$U74,$W74,$Y74,$AA74,$AC74,$AE74,$AG74,$AI74),2)+$B74/2&gt;I74)),($G$5/$B$5),0))))</f>
        <v/>
      </c>
      <c r="K74" s="106">
        <f t="shared" ca="1" si="58"/>
        <v>2550</v>
      </c>
      <c r="L74" s="111">
        <f t="shared" ref="L74:L137" ca="1" si="75">IF($A74="","",IF(K74="","",IF($K$4="Media aritmética",(K74&lt;=$B74)*($G$5/$B$5)+(K74&gt;$B74)*0,IF(AND(ROUND(AVERAGE($C74,$E74,$G74,$I74,$K74,$M74,$O74,$Q74,$S74,$U74,$W74,$Y74,$AA74,$AC74,$AE74,$AG74,$AI74),2)-$B74/2&lt;=K74,(ROUND(AVERAGE($C74,$E74,$G74,$I74,$K74,$M74,$O74,$Q74,$S74,$U74,$W74,$Y74,$AA74,$AC74,$AE74,$AG74,$AI74),2)+$B74/2&gt;K74)),($G$5/$B$5),0))))</f>
        <v>3.2</v>
      </c>
      <c r="M74" s="106">
        <f t="shared" ca="1" si="59"/>
        <v>19466.669999999998</v>
      </c>
      <c r="N74" s="111">
        <f t="shared" ref="N74:N137" ca="1" si="76">IF($A74="","",IF(M74="","",IF($K$4="Media aritmética",(M74&lt;=$B74)*($G$5/$B$5)+(M74&gt;$B74)*0,IF(AND(ROUND(AVERAGE($C74,$E74,$G74,$I74,$K74,$M74,$O74,$Q74,$S74,$U74,$W74,$Y74,$AA74,$AC74,$AE74,$AG74,$AI74),2)-$B74/2&lt;=M74,(ROUND(AVERAGE($C74,$E74,$G74,$I74,$K74,$M74,$O74,$Q74,$S74,$U74,$W74,$Y74,$AA74,$AC74,$AE74,$AG74,$AI74),2)+$B74/2&gt;M74)),($G$5/$B$5),0))))</f>
        <v>0</v>
      </c>
      <c r="O74" s="106" t="str">
        <f t="shared" ca="1" si="60"/>
        <v/>
      </c>
      <c r="P74" s="111" t="str">
        <f t="shared" ref="P74:P137" ca="1" si="77">IF($A74="","",IF(O74="","",IF($K$4="Media aritmética",(O74&lt;=$B74)*($G$5/$B$5)+(O74&gt;$B74)*0,IF(AND(ROUND(AVERAGE($C74,$E74,$G74,$I74,$K74,$M74,$O74,$Q74,$S74,$U74,$W74,$Y74,$AA74,$AC74,$AE74,$AG74,$AI74),2)-$B74/2&lt;=O74,(ROUND(AVERAGE($C74,$E74,$G74,$I74,$K74,$M74,$O74,$Q74,$S74,$U74,$W74,$Y74,$AA74,$AC74,$AE74,$AG74,$AI74),2)+$B74/2&gt;O74)),($G$5/$B$5),0))))</f>
        <v/>
      </c>
      <c r="Q74" s="106" t="str">
        <f t="shared" ca="1" si="61"/>
        <v/>
      </c>
      <c r="R74" s="111" t="str">
        <f t="shared" ref="R74:R137" ca="1" si="78">IF($A74="","",IF(Q74="","",IF($K$4="Media aritmética",(Q74&lt;=$B74)*($G$5/$B$5)+(Q74&gt;$B74)*0,IF(AND(ROUND(AVERAGE($C74,$E74,$G74,$I74,$K74,$M74,$O74,$Q74,$S74,$U74,$W74,$Y74,$AA74,$AC74,$AE74,$AG74,$AI74),2)-$B74/2&lt;=Q74,(ROUND(AVERAGE($C74,$E74,$G74,$I74,$K74,$M74,$O74,$Q74,$S74,$U74,$W74,$Y74,$AA74,$AC74,$AE74,$AG74,$AI74),2)+$B74/2&gt;Q74)),($G$5/$B$5),0))))</f>
        <v/>
      </c>
      <c r="S74" s="106" t="str">
        <f t="shared" ca="1" si="62"/>
        <v/>
      </c>
      <c r="T74" s="111" t="str">
        <f t="shared" ref="T74:T137" ca="1" si="79">IF($A74="","",IF(S74="","",IF($K$4="Media aritmética",(S74&lt;=$B74)*($G$5/$B$5)+(S74&gt;$B74)*0,IF(AND(ROUND(AVERAGE($C74,$E74,$G74,$I74,$K74,$M74,$O74,$Q74,$S74,$U74,$W74,$Y74,$AA74,$AC74,$AE74,$AG74,$AI74),2)-$B74/2&lt;=S74,(ROUND(AVERAGE($C74,$E74,$G74,$I74,$K74,$M74,$O74,$Q74,$S74,$U74,$W74,$Y74,$AA74,$AC74,$AE74,$AG74,$AI74),2)+$B74/2&gt;S74)),($G$5/$B$5),0))))</f>
        <v/>
      </c>
      <c r="U74" s="106" t="str">
        <f t="shared" ca="1" si="63"/>
        <v/>
      </c>
      <c r="V74" s="111" t="str">
        <f t="shared" ref="V74:V137" ca="1" si="80">IF($A74="","",IF(U74="","",IF($K$4="Media aritmética",(U74&lt;=$B74)*($G$5/$B$5)+(U74&gt;$B74)*0,IF(AND(ROUND(AVERAGE($C74,$E74,$G74,$I74,$K74,$M74,$O74,$Q74,$S74,$U74,$W74,$Y74,$AA74,$AC74,$AE74,$AG74,$AI74),2)-$B74/2&lt;=U74,(ROUND(AVERAGE($C74,$E74,$G74,$I74,$K74,$M74,$O74,$Q74,$S74,$U74,$W74,$Y74,$AA74,$AC74,$AE74,$AG74,$AI74),2)+$B74/2&gt;U74)),($G$5/$B$5),0))))</f>
        <v/>
      </c>
      <c r="W74" s="106" t="str">
        <f t="shared" ca="1" si="64"/>
        <v/>
      </c>
      <c r="X74" s="111" t="str">
        <f t="shared" ref="X74:X137" ca="1" si="81">IF($A74="","",IF(W74="","",IF($K$4="Media aritmética",(W74&lt;=$B74)*($G$5/$B$5)+(W74&gt;$B74)*0,IF(AND(ROUND(AVERAGE($C74,$E74,$G74,$I74,$K74,$M74,$O74,$Q74,$S74,$U74,$W74,$Y74,$AA74,$AC74,$AE74,$AG74,$AI74),2)-$B74/2&lt;=W74,(ROUND(AVERAGE($C74,$E74,$G74,$I74,$K74,$M74,$O74,$Q74,$S74,$U74,$W74,$Y74,$AA74,$AC74,$AE74,$AG74,$AI74),2)+$B74/2&gt;W74)),($G$5/$B$5),0))))</f>
        <v/>
      </c>
      <c r="Y74" s="106" t="str">
        <f t="shared" ca="1" si="65"/>
        <v/>
      </c>
      <c r="Z74" s="111" t="str">
        <f t="shared" ref="Z74:Z137" ca="1" si="82">IF($A74="","",IF(Y74="","",IF($K$4="Media aritmética",(Y74&lt;=$B74)*($G$5/$B$5)+(Y74&gt;$B74)*0,IF(AND(ROUND(AVERAGE($C74,$E74,$G74,$I74,$K74,$M74,$O74,$Q74,$S74,$U74,$W74,$Y74,$AA74,$AC74,$AE74,$AG74,$AI74),2)-$B74/2&lt;=Y74,(ROUND(AVERAGE($C74,$E74,$G74,$I74,$K74,$M74,$O74,$Q74,$S74,$U74,$W74,$Y74,$AA74,$AC74,$AE74,$AG74,$AI74),2)+$B74/2&gt;Y74)),($G$5/$B$5),0))))</f>
        <v/>
      </c>
      <c r="AA74" s="106" t="str">
        <f t="shared" ca="1" si="66"/>
        <v/>
      </c>
      <c r="AB74" s="111" t="str">
        <f t="shared" ref="AB74:AB137" ca="1" si="83">IF($A74="","",IF(AA74="","",IF($K$4="Media aritmética",(AA74&lt;=$B74)*($G$5/$B$5)+(AA74&gt;$B74)*0,IF(AND(ROUND(AVERAGE($C74,$E74,$G74,$I74,$K74,$M74,$O74,$Q74,$S74,$U74,$W74,$Y74,$AA74,$AC74,$AE74,$AG74,$AI74),2)-$B74/2&lt;=AA74,(ROUND(AVERAGE($C74,$E74,$G74,$I74,$K74,$M74,$O74,$Q74,$S74,$U74,$W74,$Y74,$AA74,$AC74,$AE74,$AG74,$AI74),2)+$B74/2&gt;AA74)),($G$5/$B$5),0))))</f>
        <v/>
      </c>
      <c r="AC74" s="106" t="str">
        <f t="shared" ca="1" si="67"/>
        <v/>
      </c>
      <c r="AD74" s="111" t="str">
        <f t="shared" ref="AD74:AD137" ca="1" si="84">IF($A74="","",IF(AC74="","",IF($K$4="Media aritmética",(AC74&lt;=$B74)*($G$5/$B$5)+(AC74&gt;$B74)*0,IF(AND(ROUND(AVERAGE($C74,$E74,$G74,$I74,$K74,$M74,$O74,$Q74,$S74,$U74,$W74,$Y74,$AA74,$AC74,$AE74,$AG74,$AI74),2)-$B74/2&lt;=AC74,(ROUND(AVERAGE($C74,$E74,$G74,$I74,$K74,$M74,$O74,$Q74,$S74,$U74,$W74,$Y74,$AA74,$AC74,$AE74,$AG74,$AI74),2)+$B74/2&gt;AC74)),($G$5/$B$5),0))))</f>
        <v/>
      </c>
      <c r="AE74" s="106" t="str">
        <f t="shared" ca="1" si="68"/>
        <v/>
      </c>
      <c r="AF74" s="111" t="str">
        <f t="shared" ref="AF74:AF137" ca="1" si="85">IF($A74="","",IF(AE74="","",IF($K$4="Media aritmética",(AE74&lt;=$B74)*($G$5/$B$5)+(AE74&gt;$B74)*0,IF(AND(ROUND(AVERAGE($C74,$E74,$G74,$I74,$K74,$M74,$O74,$Q74,$S74,$U74,$W74,$Y74,$AA74,$AC74,$AE74,$AG74,$AI74),2)-$B74/2&lt;=AE74,(ROUND(AVERAGE($C74,$E74,$G74,$I74,$K74,$M74,$O74,$Q74,$S74,$U74,$W74,$Y74,$AA74,$AC74,$AE74,$AG74,$AI74),2)+$B74/2&gt;AE74)),($G$5/$B$5),0))))</f>
        <v/>
      </c>
      <c r="AG74" s="106" t="str">
        <f t="shared" ca="1" si="69"/>
        <v/>
      </c>
      <c r="AH74" s="111" t="str">
        <f t="shared" ref="AH74:AH137" ca="1" si="86">IF($A74="","",IF(AG74="","",IF($K$4="Media aritmética",(AG74&lt;=$B74)*($G$5/$B$5)+(AG74&gt;$B74)*0,IF(AND(ROUND(AVERAGE($C74,$E74,$G74,$I74,$K74,$M74,$O74,$Q74,$S74,$U74,$W74,$Y74,$AA74,$AC74,$AE74,$AG74,$AI74),2)-$B74/2&lt;=AG74,(ROUND(AVERAGE($C74,$E74,$G74,$I74,$K74,$M74,$O74,$Q74,$S74,$U74,$W74,$Y74,$AA74,$AC74,$AE74,$AG74,$AI74),2)+$B74/2&gt;AG74)),($G$5/$B$5),0))))</f>
        <v/>
      </c>
      <c r="AI74" s="106" t="str">
        <f t="shared" ca="1" si="70"/>
        <v/>
      </c>
      <c r="AJ74" s="111" t="str">
        <f t="shared" ref="AJ74:AJ137" ca="1" si="87">IF($A74="","",IF(AI74="","",IF($K$4="Media aritmética",(AI74&lt;=$B74)*($G$5/$B$5)+(AI74&gt;$B74)*0,IF(AND(ROUND(AVERAGE($C74,$E74,$G74,$I74,$K74,$M74,$O74,$Q74,$S74,$U74,$W74,$Y74,$AA74,$AC74,$AE74,$AG74,$AI74),2)-$B74/2&lt;=AI74,(ROUND(AVERAGE($C74,$E74,$G74,$I74,$K74,$M74,$O74,$Q74,$S74,$U74,$W74,$Y74,$AA74,$AC74,$AE74,$AG74,$AI74),2)+$B74/2&gt;AI74)),($G$5/$B$5),0))))</f>
        <v/>
      </c>
    </row>
    <row r="75" spans="1:40" s="93" customFormat="1" ht="21" customHeight="1">
      <c r="A75" s="421" t="s">
        <v>206</v>
      </c>
      <c r="B75" s="105">
        <f ca="1">IF(A75="","",IF($K$4="Media aritmética",ROUND(AVERAGE(C75,E75,G75,I75,K75,M75,O75,Q75,S75,U75,W75,Y75,AA75,AC75,AE75,AG75,AI75),2),ROUND(_xlfn.STDEV.P(C75,E75,G75,I75,K75,M75,O75,Q75,S75,U75,W75,Y75,AA75,AC75,AE75,AG75,AI75),2)))</f>
        <v>1837863.67</v>
      </c>
      <c r="C75" s="106">
        <f t="shared" ca="1" si="54"/>
        <v>2413591</v>
      </c>
      <c r="D75" s="111">
        <f t="shared" ca="1" si="71"/>
        <v>0</v>
      </c>
      <c r="E75" s="106" t="str">
        <f t="shared" ca="1" si="55"/>
        <v/>
      </c>
      <c r="F75" s="111" t="str">
        <f t="shared" ca="1" si="72"/>
        <v/>
      </c>
      <c r="G75" s="106" t="str">
        <f t="shared" ca="1" si="56"/>
        <v/>
      </c>
      <c r="H75" s="111" t="str">
        <f t="shared" ca="1" si="73"/>
        <v/>
      </c>
      <c r="I75" s="106" t="str">
        <f t="shared" ca="1" si="57"/>
        <v/>
      </c>
      <c r="J75" s="111" t="str">
        <f t="shared" ca="1" si="74"/>
        <v/>
      </c>
      <c r="K75" s="106">
        <f t="shared" ca="1" si="58"/>
        <v>1600000</v>
      </c>
      <c r="L75" s="111">
        <f t="shared" ca="1" si="75"/>
        <v>3.2</v>
      </c>
      <c r="M75" s="106">
        <f t="shared" ca="1" si="59"/>
        <v>1500000</v>
      </c>
      <c r="N75" s="111">
        <f t="shared" ca="1" si="76"/>
        <v>3.2</v>
      </c>
      <c r="O75" s="106" t="str">
        <f t="shared" ca="1" si="60"/>
        <v/>
      </c>
      <c r="P75" s="111" t="str">
        <f t="shared" ca="1" si="77"/>
        <v/>
      </c>
      <c r="Q75" s="106" t="str">
        <f t="shared" ca="1" si="61"/>
        <v/>
      </c>
      <c r="R75" s="111" t="str">
        <f t="shared" ca="1" si="78"/>
        <v/>
      </c>
      <c r="S75" s="106" t="str">
        <f t="shared" ca="1" si="62"/>
        <v/>
      </c>
      <c r="T75" s="111" t="str">
        <f t="shared" ca="1" si="79"/>
        <v/>
      </c>
      <c r="U75" s="106" t="str">
        <f t="shared" ca="1" si="63"/>
        <v/>
      </c>
      <c r="V75" s="111" t="str">
        <f t="shared" ca="1" si="80"/>
        <v/>
      </c>
      <c r="W75" s="106" t="str">
        <f t="shared" ca="1" si="64"/>
        <v/>
      </c>
      <c r="X75" s="111" t="str">
        <f t="shared" ca="1" si="81"/>
        <v/>
      </c>
      <c r="Y75" s="106" t="str">
        <f t="shared" ca="1" si="65"/>
        <v/>
      </c>
      <c r="Z75" s="111" t="str">
        <f t="shared" ca="1" si="82"/>
        <v/>
      </c>
      <c r="AA75" s="106" t="str">
        <f t="shared" ca="1" si="66"/>
        <v/>
      </c>
      <c r="AB75" s="111" t="str">
        <f t="shared" ca="1" si="83"/>
        <v/>
      </c>
      <c r="AC75" s="106" t="str">
        <f t="shared" ca="1" si="67"/>
        <v/>
      </c>
      <c r="AD75" s="111" t="str">
        <f t="shared" ca="1" si="84"/>
        <v/>
      </c>
      <c r="AE75" s="106" t="str">
        <f t="shared" ca="1" si="68"/>
        <v/>
      </c>
      <c r="AF75" s="111" t="str">
        <f t="shared" ca="1" si="85"/>
        <v/>
      </c>
      <c r="AG75" s="106" t="str">
        <f t="shared" ca="1" si="69"/>
        <v/>
      </c>
      <c r="AH75" s="111" t="str">
        <f t="shared" ca="1" si="86"/>
        <v/>
      </c>
      <c r="AI75" s="106" t="str">
        <f t="shared" ca="1" si="70"/>
        <v/>
      </c>
      <c r="AJ75" s="111" t="str">
        <f t="shared" ca="1" si="87"/>
        <v/>
      </c>
    </row>
    <row r="76" spans="1:40" s="93" customFormat="1" ht="21" customHeight="1">
      <c r="A76" s="421" t="s">
        <v>211</v>
      </c>
      <c r="B76" s="105">
        <f t="shared" ref="B76:B137" ca="1" si="88">IF(A76="","",IF($K$4="Media aritmética",ROUND(AVERAGE(C76,E76,G76,I76,K76,M76,O76,Q76,S76,U76,W76,Y76,AA76,AC76,AE76,AG76,AI76),2),ROUND(_xlfn.STDEV.P(C76,E76,G76,I76,K76,M76,O76,Q76,S76,U76,W76,Y76,AA76,AC76,AE76,AG76,AI76),2)))</f>
        <v>26043.67</v>
      </c>
      <c r="C76" s="106">
        <f t="shared" ca="1" si="54"/>
        <v>25931</v>
      </c>
      <c r="D76" s="111">
        <f t="shared" ca="1" si="71"/>
        <v>3.2</v>
      </c>
      <c r="E76" s="106" t="str">
        <f t="shared" ca="1" si="55"/>
        <v/>
      </c>
      <c r="F76" s="111" t="str">
        <f t="shared" ca="1" si="72"/>
        <v/>
      </c>
      <c r="G76" s="106" t="str">
        <f t="shared" ca="1" si="56"/>
        <v/>
      </c>
      <c r="H76" s="111" t="str">
        <f t="shared" ca="1" si="73"/>
        <v/>
      </c>
      <c r="I76" s="106" t="str">
        <f t="shared" ca="1" si="57"/>
        <v/>
      </c>
      <c r="J76" s="111" t="str">
        <f t="shared" ca="1" si="74"/>
        <v/>
      </c>
      <c r="K76" s="106">
        <f t="shared" ca="1" si="58"/>
        <v>15200</v>
      </c>
      <c r="L76" s="111">
        <f t="shared" ca="1" si="75"/>
        <v>3.2</v>
      </c>
      <c r="M76" s="106">
        <f t="shared" ca="1" si="59"/>
        <v>37000</v>
      </c>
      <c r="N76" s="111">
        <f t="shared" ca="1" si="76"/>
        <v>0</v>
      </c>
      <c r="O76" s="106" t="str">
        <f t="shared" ca="1" si="60"/>
        <v/>
      </c>
      <c r="P76" s="111" t="str">
        <f t="shared" ca="1" si="77"/>
        <v/>
      </c>
      <c r="Q76" s="106" t="str">
        <f t="shared" ca="1" si="61"/>
        <v/>
      </c>
      <c r="R76" s="111" t="str">
        <f t="shared" ca="1" si="78"/>
        <v/>
      </c>
      <c r="S76" s="106" t="str">
        <f t="shared" ca="1" si="62"/>
        <v/>
      </c>
      <c r="T76" s="111" t="str">
        <f t="shared" ca="1" si="79"/>
        <v/>
      </c>
      <c r="U76" s="106" t="str">
        <f t="shared" ca="1" si="63"/>
        <v/>
      </c>
      <c r="V76" s="111" t="str">
        <f t="shared" ca="1" si="80"/>
        <v/>
      </c>
      <c r="W76" s="106" t="str">
        <f t="shared" ca="1" si="64"/>
        <v/>
      </c>
      <c r="X76" s="111" t="str">
        <f t="shared" ca="1" si="81"/>
        <v/>
      </c>
      <c r="Y76" s="106" t="str">
        <f t="shared" ca="1" si="65"/>
        <v/>
      </c>
      <c r="Z76" s="111" t="str">
        <f t="shared" ca="1" si="82"/>
        <v/>
      </c>
      <c r="AA76" s="106" t="str">
        <f t="shared" ca="1" si="66"/>
        <v/>
      </c>
      <c r="AB76" s="111" t="str">
        <f t="shared" ca="1" si="83"/>
        <v/>
      </c>
      <c r="AC76" s="106" t="str">
        <f t="shared" ca="1" si="67"/>
        <v/>
      </c>
      <c r="AD76" s="111" t="str">
        <f t="shared" ca="1" si="84"/>
        <v/>
      </c>
      <c r="AE76" s="106" t="str">
        <f t="shared" ca="1" si="68"/>
        <v/>
      </c>
      <c r="AF76" s="111" t="str">
        <f t="shared" ca="1" si="85"/>
        <v/>
      </c>
      <c r="AG76" s="106" t="str">
        <f t="shared" ca="1" si="69"/>
        <v/>
      </c>
      <c r="AH76" s="111" t="str">
        <f t="shared" ca="1" si="86"/>
        <v/>
      </c>
      <c r="AI76" s="106" t="str">
        <f t="shared" ca="1" si="70"/>
        <v/>
      </c>
      <c r="AJ76" s="111" t="str">
        <f t="shared" ca="1" si="87"/>
        <v/>
      </c>
    </row>
    <row r="77" spans="1:40" s="93" customFormat="1" ht="21" customHeight="1">
      <c r="A77" s="421" t="s">
        <v>220</v>
      </c>
      <c r="B77" s="105">
        <f t="shared" ca="1" si="88"/>
        <v>22328.33</v>
      </c>
      <c r="C77" s="106">
        <f t="shared" ca="1" si="54"/>
        <v>28485</v>
      </c>
      <c r="D77" s="111">
        <f t="shared" ca="1" si="71"/>
        <v>0</v>
      </c>
      <c r="E77" s="106" t="str">
        <f t="shared" ca="1" si="55"/>
        <v/>
      </c>
      <c r="F77" s="111" t="str">
        <f t="shared" ca="1" si="72"/>
        <v/>
      </c>
      <c r="G77" s="106" t="str">
        <f t="shared" ca="1" si="56"/>
        <v/>
      </c>
      <c r="H77" s="111" t="str">
        <f t="shared" ca="1" si="73"/>
        <v/>
      </c>
      <c r="I77" s="106" t="str">
        <f t="shared" ca="1" si="57"/>
        <v/>
      </c>
      <c r="J77" s="111" t="str">
        <f t="shared" ca="1" si="74"/>
        <v/>
      </c>
      <c r="K77" s="106">
        <f t="shared" ca="1" si="58"/>
        <v>12500</v>
      </c>
      <c r="L77" s="111">
        <f t="shared" ca="1" si="75"/>
        <v>3.2</v>
      </c>
      <c r="M77" s="106">
        <f t="shared" ca="1" si="59"/>
        <v>26000</v>
      </c>
      <c r="N77" s="111">
        <f t="shared" ca="1" si="76"/>
        <v>0</v>
      </c>
      <c r="O77" s="106" t="str">
        <f t="shared" ca="1" si="60"/>
        <v/>
      </c>
      <c r="P77" s="111" t="str">
        <f t="shared" ca="1" si="77"/>
        <v/>
      </c>
      <c r="Q77" s="106" t="str">
        <f t="shared" ca="1" si="61"/>
        <v/>
      </c>
      <c r="R77" s="111" t="str">
        <f t="shared" ca="1" si="78"/>
        <v/>
      </c>
      <c r="S77" s="106" t="str">
        <f t="shared" ca="1" si="62"/>
        <v/>
      </c>
      <c r="T77" s="111" t="str">
        <f t="shared" ca="1" si="79"/>
        <v/>
      </c>
      <c r="U77" s="106" t="str">
        <f t="shared" ca="1" si="63"/>
        <v/>
      </c>
      <c r="V77" s="111" t="str">
        <f t="shared" ca="1" si="80"/>
        <v/>
      </c>
      <c r="W77" s="106" t="str">
        <f t="shared" ca="1" si="64"/>
        <v/>
      </c>
      <c r="X77" s="111" t="str">
        <f t="shared" ca="1" si="81"/>
        <v/>
      </c>
      <c r="Y77" s="106" t="str">
        <f t="shared" ca="1" si="65"/>
        <v/>
      </c>
      <c r="Z77" s="111" t="str">
        <f t="shared" ca="1" si="82"/>
        <v/>
      </c>
      <c r="AA77" s="106" t="str">
        <f t="shared" ca="1" si="66"/>
        <v/>
      </c>
      <c r="AB77" s="111" t="str">
        <f t="shared" ca="1" si="83"/>
        <v/>
      </c>
      <c r="AC77" s="106" t="str">
        <f t="shared" ca="1" si="67"/>
        <v/>
      </c>
      <c r="AD77" s="111" t="str">
        <f t="shared" ca="1" si="84"/>
        <v/>
      </c>
      <c r="AE77" s="106" t="str">
        <f t="shared" ca="1" si="68"/>
        <v/>
      </c>
      <c r="AF77" s="111" t="str">
        <f t="shared" ca="1" si="85"/>
        <v/>
      </c>
      <c r="AG77" s="106" t="str">
        <f t="shared" ca="1" si="69"/>
        <v/>
      </c>
      <c r="AH77" s="111" t="str">
        <f t="shared" ca="1" si="86"/>
        <v/>
      </c>
      <c r="AI77" s="106" t="str">
        <f t="shared" ca="1" si="70"/>
        <v/>
      </c>
      <c r="AJ77" s="111" t="str">
        <f t="shared" ca="1" si="87"/>
        <v/>
      </c>
    </row>
    <row r="78" spans="1:40" s="93" customFormat="1" ht="21" customHeight="1">
      <c r="A78" s="421" t="s">
        <v>224</v>
      </c>
      <c r="B78" s="105">
        <f t="shared" ca="1" si="88"/>
        <v>103485.67</v>
      </c>
      <c r="C78" s="106">
        <f t="shared" ca="1" si="54"/>
        <v>57857</v>
      </c>
      <c r="D78" s="111">
        <f t="shared" ca="1" si="71"/>
        <v>3.2</v>
      </c>
      <c r="E78" s="106" t="str">
        <f t="shared" ca="1" si="55"/>
        <v/>
      </c>
      <c r="F78" s="111" t="str">
        <f t="shared" ca="1" si="72"/>
        <v/>
      </c>
      <c r="G78" s="106" t="str">
        <f t="shared" ca="1" si="56"/>
        <v/>
      </c>
      <c r="H78" s="111" t="str">
        <f t="shared" ca="1" si="73"/>
        <v/>
      </c>
      <c r="I78" s="106" t="str">
        <f t="shared" ca="1" si="57"/>
        <v/>
      </c>
      <c r="J78" s="111" t="str">
        <f t="shared" ca="1" si="74"/>
        <v/>
      </c>
      <c r="K78" s="106">
        <f t="shared" ca="1" si="58"/>
        <v>124600</v>
      </c>
      <c r="L78" s="111">
        <f t="shared" ca="1" si="75"/>
        <v>0</v>
      </c>
      <c r="M78" s="106">
        <f t="shared" ca="1" si="59"/>
        <v>128000</v>
      </c>
      <c r="N78" s="111">
        <f t="shared" ca="1" si="76"/>
        <v>0</v>
      </c>
      <c r="O78" s="106" t="str">
        <f t="shared" ca="1" si="60"/>
        <v/>
      </c>
      <c r="P78" s="111" t="str">
        <f t="shared" ca="1" si="77"/>
        <v/>
      </c>
      <c r="Q78" s="106" t="str">
        <f t="shared" ca="1" si="61"/>
        <v/>
      </c>
      <c r="R78" s="111" t="str">
        <f t="shared" ca="1" si="78"/>
        <v/>
      </c>
      <c r="S78" s="106" t="str">
        <f t="shared" ca="1" si="62"/>
        <v/>
      </c>
      <c r="T78" s="111" t="str">
        <f t="shared" ca="1" si="79"/>
        <v/>
      </c>
      <c r="U78" s="106" t="str">
        <f t="shared" ca="1" si="63"/>
        <v/>
      </c>
      <c r="V78" s="111" t="str">
        <f t="shared" ca="1" si="80"/>
        <v/>
      </c>
      <c r="W78" s="106" t="str">
        <f t="shared" ca="1" si="64"/>
        <v/>
      </c>
      <c r="X78" s="111" t="str">
        <f t="shared" ca="1" si="81"/>
        <v/>
      </c>
      <c r="Y78" s="106" t="str">
        <f t="shared" ca="1" si="65"/>
        <v/>
      </c>
      <c r="Z78" s="111" t="str">
        <f t="shared" ca="1" si="82"/>
        <v/>
      </c>
      <c r="AA78" s="106" t="str">
        <f t="shared" ca="1" si="66"/>
        <v/>
      </c>
      <c r="AB78" s="111" t="str">
        <f t="shared" ca="1" si="83"/>
        <v/>
      </c>
      <c r="AC78" s="106" t="str">
        <f t="shared" ca="1" si="67"/>
        <v/>
      </c>
      <c r="AD78" s="111" t="str">
        <f t="shared" ca="1" si="84"/>
        <v/>
      </c>
      <c r="AE78" s="106" t="str">
        <f t="shared" ca="1" si="68"/>
        <v/>
      </c>
      <c r="AF78" s="111" t="str">
        <f t="shared" ca="1" si="85"/>
        <v/>
      </c>
      <c r="AG78" s="106" t="str">
        <f t="shared" ca="1" si="69"/>
        <v/>
      </c>
      <c r="AH78" s="111" t="str">
        <f t="shared" ca="1" si="86"/>
        <v/>
      </c>
      <c r="AI78" s="106" t="str">
        <f t="shared" ca="1" si="70"/>
        <v/>
      </c>
      <c r="AJ78" s="111" t="str">
        <f t="shared" ca="1" si="87"/>
        <v/>
      </c>
    </row>
    <row r="79" spans="1:40" s="93" customFormat="1" ht="21" customHeight="1">
      <c r="A79" s="421" t="s">
        <v>229</v>
      </c>
      <c r="B79" s="105">
        <f t="shared" ca="1" si="88"/>
        <v>686809.67</v>
      </c>
      <c r="C79" s="106">
        <f t="shared" ca="1" si="54"/>
        <v>667629</v>
      </c>
      <c r="D79" s="111">
        <f t="shared" ca="1" si="71"/>
        <v>3.2</v>
      </c>
      <c r="E79" s="106" t="str">
        <f t="shared" ca="1" si="55"/>
        <v/>
      </c>
      <c r="F79" s="111" t="str">
        <f t="shared" ca="1" si="72"/>
        <v/>
      </c>
      <c r="G79" s="106" t="str">
        <f t="shared" ca="1" si="56"/>
        <v/>
      </c>
      <c r="H79" s="111" t="str">
        <f t="shared" ca="1" si="73"/>
        <v/>
      </c>
      <c r="I79" s="106" t="str">
        <f t="shared" ca="1" si="57"/>
        <v/>
      </c>
      <c r="J79" s="111" t="str">
        <f t="shared" ca="1" si="74"/>
        <v/>
      </c>
      <c r="K79" s="106">
        <f t="shared" ca="1" si="58"/>
        <v>712800</v>
      </c>
      <c r="L79" s="111">
        <f t="shared" ca="1" si="75"/>
        <v>0</v>
      </c>
      <c r="M79" s="106">
        <f t="shared" ca="1" si="59"/>
        <v>680000</v>
      </c>
      <c r="N79" s="111">
        <f t="shared" ca="1" si="76"/>
        <v>3.2</v>
      </c>
      <c r="O79" s="106" t="str">
        <f t="shared" ca="1" si="60"/>
        <v/>
      </c>
      <c r="P79" s="111" t="str">
        <f t="shared" ca="1" si="77"/>
        <v/>
      </c>
      <c r="Q79" s="106" t="str">
        <f t="shared" ca="1" si="61"/>
        <v/>
      </c>
      <c r="R79" s="111" t="str">
        <f t="shared" ca="1" si="78"/>
        <v/>
      </c>
      <c r="S79" s="106" t="str">
        <f t="shared" ca="1" si="62"/>
        <v/>
      </c>
      <c r="T79" s="111" t="str">
        <f t="shared" ca="1" si="79"/>
        <v/>
      </c>
      <c r="U79" s="106" t="str">
        <f t="shared" ca="1" si="63"/>
        <v/>
      </c>
      <c r="V79" s="111" t="str">
        <f t="shared" ca="1" si="80"/>
        <v/>
      </c>
      <c r="W79" s="106" t="str">
        <f t="shared" ca="1" si="64"/>
        <v/>
      </c>
      <c r="X79" s="111" t="str">
        <f t="shared" ca="1" si="81"/>
        <v/>
      </c>
      <c r="Y79" s="106" t="str">
        <f t="shared" ca="1" si="65"/>
        <v/>
      </c>
      <c r="Z79" s="111" t="str">
        <f t="shared" ca="1" si="82"/>
        <v/>
      </c>
      <c r="AA79" s="106" t="str">
        <f t="shared" ca="1" si="66"/>
        <v/>
      </c>
      <c r="AB79" s="111" t="str">
        <f t="shared" ca="1" si="83"/>
        <v/>
      </c>
      <c r="AC79" s="106" t="str">
        <f t="shared" ca="1" si="67"/>
        <v/>
      </c>
      <c r="AD79" s="111" t="str">
        <f t="shared" ca="1" si="84"/>
        <v/>
      </c>
      <c r="AE79" s="106" t="str">
        <f t="shared" ca="1" si="68"/>
        <v/>
      </c>
      <c r="AF79" s="111" t="str">
        <f t="shared" ca="1" si="85"/>
        <v/>
      </c>
      <c r="AG79" s="106" t="str">
        <f t="shared" ca="1" si="69"/>
        <v/>
      </c>
      <c r="AH79" s="111" t="str">
        <f t="shared" ca="1" si="86"/>
        <v/>
      </c>
      <c r="AI79" s="106" t="str">
        <f t="shared" ca="1" si="70"/>
        <v/>
      </c>
      <c r="AJ79" s="111" t="str">
        <f t="shared" ca="1" si="87"/>
        <v/>
      </c>
    </row>
    <row r="80" spans="1:40" s="93" customFormat="1" ht="21" customHeight="1">
      <c r="A80" s="421" t="s">
        <v>235</v>
      </c>
      <c r="B80" s="105">
        <f t="shared" ca="1" si="88"/>
        <v>576008.32999999996</v>
      </c>
      <c r="C80" s="106">
        <f t="shared" ca="1" si="54"/>
        <v>338025</v>
      </c>
      <c r="D80" s="111">
        <f t="shared" ca="1" si="71"/>
        <v>3.2</v>
      </c>
      <c r="E80" s="106" t="str">
        <f t="shared" ca="1" si="55"/>
        <v/>
      </c>
      <c r="F80" s="111" t="str">
        <f t="shared" ca="1" si="72"/>
        <v/>
      </c>
      <c r="G80" s="106" t="str">
        <f t="shared" ca="1" si="56"/>
        <v/>
      </c>
      <c r="H80" s="111" t="str">
        <f t="shared" ca="1" si="73"/>
        <v/>
      </c>
      <c r="I80" s="106" t="str">
        <f t="shared" ca="1" si="57"/>
        <v/>
      </c>
      <c r="J80" s="111" t="str">
        <f t="shared" ca="1" si="74"/>
        <v/>
      </c>
      <c r="K80" s="106">
        <f t="shared" ca="1" si="58"/>
        <v>290000</v>
      </c>
      <c r="L80" s="111">
        <f t="shared" ca="1" si="75"/>
        <v>3.2</v>
      </c>
      <c r="M80" s="106">
        <f t="shared" ca="1" si="59"/>
        <v>1100000</v>
      </c>
      <c r="N80" s="111">
        <f t="shared" ca="1" si="76"/>
        <v>0</v>
      </c>
      <c r="O80" s="106" t="str">
        <f t="shared" ca="1" si="60"/>
        <v/>
      </c>
      <c r="P80" s="111" t="str">
        <f t="shared" ca="1" si="77"/>
        <v/>
      </c>
      <c r="Q80" s="106" t="str">
        <f t="shared" ca="1" si="61"/>
        <v/>
      </c>
      <c r="R80" s="111" t="str">
        <f t="shared" ca="1" si="78"/>
        <v/>
      </c>
      <c r="S80" s="106" t="str">
        <f t="shared" ca="1" si="62"/>
        <v/>
      </c>
      <c r="T80" s="111" t="str">
        <f t="shared" ca="1" si="79"/>
        <v/>
      </c>
      <c r="U80" s="106" t="str">
        <f t="shared" ca="1" si="63"/>
        <v/>
      </c>
      <c r="V80" s="111" t="str">
        <f t="shared" ca="1" si="80"/>
        <v/>
      </c>
      <c r="W80" s="106" t="str">
        <f t="shared" ca="1" si="64"/>
        <v/>
      </c>
      <c r="X80" s="111" t="str">
        <f t="shared" ca="1" si="81"/>
        <v/>
      </c>
      <c r="Y80" s="106" t="str">
        <f t="shared" ca="1" si="65"/>
        <v/>
      </c>
      <c r="Z80" s="111" t="str">
        <f t="shared" ca="1" si="82"/>
        <v/>
      </c>
      <c r="AA80" s="106" t="str">
        <f t="shared" ca="1" si="66"/>
        <v/>
      </c>
      <c r="AB80" s="111" t="str">
        <f t="shared" ca="1" si="83"/>
        <v/>
      </c>
      <c r="AC80" s="106" t="str">
        <f t="shared" ca="1" si="67"/>
        <v/>
      </c>
      <c r="AD80" s="111" t="str">
        <f t="shared" ca="1" si="84"/>
        <v/>
      </c>
      <c r="AE80" s="106" t="str">
        <f t="shared" ca="1" si="68"/>
        <v/>
      </c>
      <c r="AF80" s="111" t="str">
        <f t="shared" ca="1" si="85"/>
        <v/>
      </c>
      <c r="AG80" s="106" t="str">
        <f t="shared" ca="1" si="69"/>
        <v/>
      </c>
      <c r="AH80" s="111" t="str">
        <f t="shared" ca="1" si="86"/>
        <v/>
      </c>
      <c r="AI80" s="106" t="str">
        <f t="shared" ca="1" si="70"/>
        <v/>
      </c>
      <c r="AJ80" s="111" t="str">
        <f t="shared" ca="1" si="87"/>
        <v/>
      </c>
    </row>
    <row r="81" spans="1:36" s="93" customFormat="1" ht="21" customHeight="1">
      <c r="A81" s="421" t="s">
        <v>240</v>
      </c>
      <c r="B81" s="105">
        <f t="shared" ca="1" si="88"/>
        <v>185252.33</v>
      </c>
      <c r="C81" s="106">
        <f t="shared" ca="1" si="54"/>
        <v>180757</v>
      </c>
      <c r="D81" s="111">
        <f t="shared" ca="1" si="71"/>
        <v>3.2</v>
      </c>
      <c r="E81" s="106" t="str">
        <f t="shared" ca="1" si="55"/>
        <v/>
      </c>
      <c r="F81" s="111" t="str">
        <f t="shared" ca="1" si="72"/>
        <v/>
      </c>
      <c r="G81" s="106" t="str">
        <f t="shared" ca="1" si="56"/>
        <v/>
      </c>
      <c r="H81" s="111" t="str">
        <f t="shared" ca="1" si="73"/>
        <v/>
      </c>
      <c r="I81" s="106" t="str">
        <f t="shared" ca="1" si="57"/>
        <v/>
      </c>
      <c r="J81" s="111" t="str">
        <f t="shared" ca="1" si="74"/>
        <v/>
      </c>
      <c r="K81" s="106">
        <f t="shared" ca="1" si="58"/>
        <v>180000</v>
      </c>
      <c r="L81" s="111">
        <f t="shared" ca="1" si="75"/>
        <v>3.2</v>
      </c>
      <c r="M81" s="106">
        <f t="shared" ca="1" si="59"/>
        <v>195000</v>
      </c>
      <c r="N81" s="111">
        <f t="shared" ca="1" si="76"/>
        <v>0</v>
      </c>
      <c r="O81" s="106" t="str">
        <f t="shared" ca="1" si="60"/>
        <v/>
      </c>
      <c r="P81" s="111" t="str">
        <f t="shared" ca="1" si="77"/>
        <v/>
      </c>
      <c r="Q81" s="106" t="str">
        <f t="shared" ca="1" si="61"/>
        <v/>
      </c>
      <c r="R81" s="111" t="str">
        <f t="shared" ca="1" si="78"/>
        <v/>
      </c>
      <c r="S81" s="106" t="str">
        <f t="shared" ca="1" si="62"/>
        <v/>
      </c>
      <c r="T81" s="111" t="str">
        <f t="shared" ca="1" si="79"/>
        <v/>
      </c>
      <c r="U81" s="106" t="str">
        <f t="shared" ca="1" si="63"/>
        <v/>
      </c>
      <c r="V81" s="111" t="str">
        <f t="shared" ca="1" si="80"/>
        <v/>
      </c>
      <c r="W81" s="106" t="str">
        <f t="shared" ca="1" si="64"/>
        <v/>
      </c>
      <c r="X81" s="111" t="str">
        <f t="shared" ca="1" si="81"/>
        <v/>
      </c>
      <c r="Y81" s="106" t="str">
        <f t="shared" ca="1" si="65"/>
        <v/>
      </c>
      <c r="Z81" s="111" t="str">
        <f t="shared" ca="1" si="82"/>
        <v/>
      </c>
      <c r="AA81" s="106" t="str">
        <f t="shared" ca="1" si="66"/>
        <v/>
      </c>
      <c r="AB81" s="111" t="str">
        <f t="shared" ca="1" si="83"/>
        <v/>
      </c>
      <c r="AC81" s="106" t="str">
        <f t="shared" ca="1" si="67"/>
        <v/>
      </c>
      <c r="AD81" s="111" t="str">
        <f t="shared" ca="1" si="84"/>
        <v/>
      </c>
      <c r="AE81" s="106" t="str">
        <f t="shared" ca="1" si="68"/>
        <v/>
      </c>
      <c r="AF81" s="111" t="str">
        <f t="shared" ca="1" si="85"/>
        <v/>
      </c>
      <c r="AG81" s="106" t="str">
        <f t="shared" ca="1" si="69"/>
        <v/>
      </c>
      <c r="AH81" s="111" t="str">
        <f t="shared" ca="1" si="86"/>
        <v/>
      </c>
      <c r="AI81" s="106" t="str">
        <f t="shared" ca="1" si="70"/>
        <v/>
      </c>
      <c r="AJ81" s="111" t="str">
        <f t="shared" ca="1" si="87"/>
        <v/>
      </c>
    </row>
    <row r="82" spans="1:36" s="93" customFormat="1" ht="21" customHeight="1">
      <c r="A82" s="471" t="s">
        <v>246</v>
      </c>
      <c r="B82" s="105">
        <f t="shared" ca="1" si="88"/>
        <v>455940</v>
      </c>
      <c r="C82" s="106">
        <f t="shared" ca="1" si="54"/>
        <v>217820</v>
      </c>
      <c r="D82" s="111">
        <f t="shared" ca="1" si="71"/>
        <v>3.2</v>
      </c>
      <c r="E82" s="106" t="str">
        <f t="shared" ca="1" si="55"/>
        <v/>
      </c>
      <c r="F82" s="111" t="str">
        <f t="shared" ca="1" si="72"/>
        <v/>
      </c>
      <c r="G82" s="106" t="str">
        <f t="shared" ca="1" si="56"/>
        <v/>
      </c>
      <c r="H82" s="111" t="str">
        <f t="shared" ca="1" si="73"/>
        <v/>
      </c>
      <c r="I82" s="106" t="str">
        <f t="shared" ca="1" si="57"/>
        <v/>
      </c>
      <c r="J82" s="111" t="str">
        <f t="shared" ca="1" si="74"/>
        <v/>
      </c>
      <c r="K82" s="106">
        <f t="shared" ca="1" si="58"/>
        <v>840000</v>
      </c>
      <c r="L82" s="111">
        <f t="shared" ca="1" si="75"/>
        <v>0</v>
      </c>
      <c r="M82" s="106">
        <f t="shared" ca="1" si="59"/>
        <v>310000</v>
      </c>
      <c r="N82" s="111">
        <f t="shared" ca="1" si="76"/>
        <v>3.2</v>
      </c>
      <c r="O82" s="106" t="str">
        <f t="shared" ca="1" si="60"/>
        <v/>
      </c>
      <c r="P82" s="111" t="str">
        <f t="shared" ca="1" si="77"/>
        <v/>
      </c>
      <c r="Q82" s="106" t="str">
        <f t="shared" ca="1" si="61"/>
        <v/>
      </c>
      <c r="R82" s="111" t="str">
        <f t="shared" ca="1" si="78"/>
        <v/>
      </c>
      <c r="S82" s="106" t="str">
        <f t="shared" ca="1" si="62"/>
        <v/>
      </c>
      <c r="T82" s="111" t="str">
        <f t="shared" ca="1" si="79"/>
        <v/>
      </c>
      <c r="U82" s="106" t="str">
        <f t="shared" ca="1" si="63"/>
        <v/>
      </c>
      <c r="V82" s="111" t="str">
        <f t="shared" ca="1" si="80"/>
        <v/>
      </c>
      <c r="W82" s="106" t="str">
        <f t="shared" ca="1" si="64"/>
        <v/>
      </c>
      <c r="X82" s="111" t="str">
        <f t="shared" ca="1" si="81"/>
        <v/>
      </c>
      <c r="Y82" s="106" t="str">
        <f t="shared" ca="1" si="65"/>
        <v/>
      </c>
      <c r="Z82" s="111" t="str">
        <f t="shared" ca="1" si="82"/>
        <v/>
      </c>
      <c r="AA82" s="106" t="str">
        <f t="shared" ca="1" si="66"/>
        <v/>
      </c>
      <c r="AB82" s="111" t="str">
        <f t="shared" ca="1" si="83"/>
        <v/>
      </c>
      <c r="AC82" s="106" t="str">
        <f t="shared" ca="1" si="67"/>
        <v/>
      </c>
      <c r="AD82" s="111" t="str">
        <f t="shared" ca="1" si="84"/>
        <v/>
      </c>
      <c r="AE82" s="106" t="str">
        <f t="shared" ca="1" si="68"/>
        <v/>
      </c>
      <c r="AF82" s="111" t="str">
        <f t="shared" ca="1" si="85"/>
        <v/>
      </c>
      <c r="AG82" s="106" t="str">
        <f t="shared" ca="1" si="69"/>
        <v/>
      </c>
      <c r="AH82" s="111" t="str">
        <f t="shared" ca="1" si="86"/>
        <v/>
      </c>
      <c r="AI82" s="106" t="str">
        <f t="shared" ca="1" si="70"/>
        <v/>
      </c>
      <c r="AJ82" s="111" t="str">
        <f t="shared" ca="1" si="87"/>
        <v/>
      </c>
    </row>
    <row r="83" spans="1:36" s="93" customFormat="1" ht="21" customHeight="1">
      <c r="A83" s="471" t="s">
        <v>248</v>
      </c>
      <c r="B83" s="105">
        <f t="shared" ca="1" si="88"/>
        <v>543216.32999999996</v>
      </c>
      <c r="C83" s="106">
        <f t="shared" ca="1" si="54"/>
        <v>388649</v>
      </c>
      <c r="D83" s="111">
        <f t="shared" ca="1" si="71"/>
        <v>3.2</v>
      </c>
      <c r="E83" s="106" t="str">
        <f t="shared" ca="1" si="55"/>
        <v/>
      </c>
      <c r="F83" s="111" t="str">
        <f t="shared" ca="1" si="72"/>
        <v/>
      </c>
      <c r="G83" s="106" t="str">
        <f t="shared" ca="1" si="56"/>
        <v/>
      </c>
      <c r="H83" s="111" t="str">
        <f t="shared" ca="1" si="73"/>
        <v/>
      </c>
      <c r="I83" s="106" t="str">
        <f t="shared" ca="1" si="57"/>
        <v/>
      </c>
      <c r="J83" s="111" t="str">
        <f t="shared" ca="1" si="74"/>
        <v/>
      </c>
      <c r="K83" s="106">
        <f t="shared" ca="1" si="58"/>
        <v>596000</v>
      </c>
      <c r="L83" s="111">
        <f t="shared" ca="1" si="75"/>
        <v>0</v>
      </c>
      <c r="M83" s="106">
        <f t="shared" ca="1" si="59"/>
        <v>645000</v>
      </c>
      <c r="N83" s="111">
        <f t="shared" ca="1" si="76"/>
        <v>0</v>
      </c>
      <c r="O83" s="106" t="str">
        <f t="shared" ca="1" si="60"/>
        <v/>
      </c>
      <c r="P83" s="111" t="str">
        <f t="shared" ca="1" si="77"/>
        <v/>
      </c>
      <c r="Q83" s="106" t="str">
        <f t="shared" ca="1" si="61"/>
        <v/>
      </c>
      <c r="R83" s="111" t="str">
        <f t="shared" ca="1" si="78"/>
        <v/>
      </c>
      <c r="S83" s="106" t="str">
        <f t="shared" ca="1" si="62"/>
        <v/>
      </c>
      <c r="T83" s="111" t="str">
        <f t="shared" ca="1" si="79"/>
        <v/>
      </c>
      <c r="U83" s="106" t="str">
        <f t="shared" ca="1" si="63"/>
        <v/>
      </c>
      <c r="V83" s="111" t="str">
        <f t="shared" ca="1" si="80"/>
        <v/>
      </c>
      <c r="W83" s="106" t="str">
        <f t="shared" ca="1" si="64"/>
        <v/>
      </c>
      <c r="X83" s="111" t="str">
        <f t="shared" ca="1" si="81"/>
        <v/>
      </c>
      <c r="Y83" s="106" t="str">
        <f t="shared" ca="1" si="65"/>
        <v/>
      </c>
      <c r="Z83" s="111" t="str">
        <f t="shared" ca="1" si="82"/>
        <v/>
      </c>
      <c r="AA83" s="106" t="str">
        <f t="shared" ca="1" si="66"/>
        <v/>
      </c>
      <c r="AB83" s="111" t="str">
        <f t="shared" ca="1" si="83"/>
        <v/>
      </c>
      <c r="AC83" s="106" t="str">
        <f t="shared" ca="1" si="67"/>
        <v/>
      </c>
      <c r="AD83" s="111" t="str">
        <f t="shared" ca="1" si="84"/>
        <v/>
      </c>
      <c r="AE83" s="106" t="str">
        <f t="shared" ca="1" si="68"/>
        <v/>
      </c>
      <c r="AF83" s="111" t="str">
        <f t="shared" ca="1" si="85"/>
        <v/>
      </c>
      <c r="AG83" s="106" t="str">
        <f t="shared" ca="1" si="69"/>
        <v/>
      </c>
      <c r="AH83" s="111" t="str">
        <f t="shared" ca="1" si="86"/>
        <v/>
      </c>
      <c r="AI83" s="106" t="str">
        <f t="shared" ca="1" si="70"/>
        <v/>
      </c>
      <c r="AJ83" s="111" t="str">
        <f t="shared" ca="1" si="87"/>
        <v/>
      </c>
    </row>
    <row r="84" spans="1:36" s="93" customFormat="1" ht="21" customHeight="1">
      <c r="A84" s="471" t="s">
        <v>250</v>
      </c>
      <c r="B84" s="105">
        <f t="shared" ca="1" si="88"/>
        <v>1182637</v>
      </c>
      <c r="C84" s="106">
        <f t="shared" ca="1" si="54"/>
        <v>2849911</v>
      </c>
      <c r="D84" s="111">
        <f t="shared" ca="1" si="71"/>
        <v>0</v>
      </c>
      <c r="E84" s="106" t="str">
        <f t="shared" ca="1" si="55"/>
        <v/>
      </c>
      <c r="F84" s="111" t="str">
        <f t="shared" ca="1" si="72"/>
        <v/>
      </c>
      <c r="G84" s="106" t="str">
        <f t="shared" ca="1" si="56"/>
        <v/>
      </c>
      <c r="H84" s="111" t="str">
        <f t="shared" ca="1" si="73"/>
        <v/>
      </c>
      <c r="I84" s="106" t="str">
        <f t="shared" ca="1" si="57"/>
        <v/>
      </c>
      <c r="J84" s="111" t="str">
        <f t="shared" ca="1" si="74"/>
        <v/>
      </c>
      <c r="K84" s="106">
        <f t="shared" ca="1" si="58"/>
        <v>443000</v>
      </c>
      <c r="L84" s="111">
        <f t="shared" ca="1" si="75"/>
        <v>3.2</v>
      </c>
      <c r="M84" s="106">
        <f t="shared" ca="1" si="59"/>
        <v>255000</v>
      </c>
      <c r="N84" s="111">
        <f t="shared" ca="1" si="76"/>
        <v>3.2</v>
      </c>
      <c r="O84" s="106" t="str">
        <f t="shared" ca="1" si="60"/>
        <v/>
      </c>
      <c r="P84" s="111" t="str">
        <f t="shared" ca="1" si="77"/>
        <v/>
      </c>
      <c r="Q84" s="106" t="str">
        <f t="shared" ca="1" si="61"/>
        <v/>
      </c>
      <c r="R84" s="111" t="str">
        <f t="shared" ca="1" si="78"/>
        <v/>
      </c>
      <c r="S84" s="106" t="str">
        <f t="shared" ca="1" si="62"/>
        <v/>
      </c>
      <c r="T84" s="111" t="str">
        <f t="shared" ca="1" si="79"/>
        <v/>
      </c>
      <c r="U84" s="106" t="str">
        <f t="shared" ca="1" si="63"/>
        <v/>
      </c>
      <c r="V84" s="111" t="str">
        <f t="shared" ca="1" si="80"/>
        <v/>
      </c>
      <c r="W84" s="106" t="str">
        <f t="shared" ca="1" si="64"/>
        <v/>
      </c>
      <c r="X84" s="111" t="str">
        <f t="shared" ca="1" si="81"/>
        <v/>
      </c>
      <c r="Y84" s="106" t="str">
        <f t="shared" ca="1" si="65"/>
        <v/>
      </c>
      <c r="Z84" s="111" t="str">
        <f t="shared" ca="1" si="82"/>
        <v/>
      </c>
      <c r="AA84" s="106" t="str">
        <f t="shared" ca="1" si="66"/>
        <v/>
      </c>
      <c r="AB84" s="111" t="str">
        <f t="shared" ca="1" si="83"/>
        <v/>
      </c>
      <c r="AC84" s="106" t="str">
        <f t="shared" ca="1" si="67"/>
        <v/>
      </c>
      <c r="AD84" s="111" t="str">
        <f t="shared" ca="1" si="84"/>
        <v/>
      </c>
      <c r="AE84" s="106" t="str">
        <f t="shared" ca="1" si="68"/>
        <v/>
      </c>
      <c r="AF84" s="111" t="str">
        <f t="shared" ca="1" si="85"/>
        <v/>
      </c>
      <c r="AG84" s="106" t="str">
        <f t="shared" ca="1" si="69"/>
        <v/>
      </c>
      <c r="AH84" s="111" t="str">
        <f t="shared" ca="1" si="86"/>
        <v/>
      </c>
      <c r="AI84" s="106" t="str">
        <f t="shared" ca="1" si="70"/>
        <v/>
      </c>
      <c r="AJ84" s="111" t="str">
        <f t="shared" ca="1" si="87"/>
        <v/>
      </c>
    </row>
    <row r="85" spans="1:36" s="93" customFormat="1" ht="21" customHeight="1">
      <c r="A85" s="471" t="s">
        <v>252</v>
      </c>
      <c r="B85" s="105">
        <f t="shared" ca="1" si="88"/>
        <v>3560066.67</v>
      </c>
      <c r="C85" s="106">
        <f t="shared" ca="1" si="54"/>
        <v>3280200</v>
      </c>
      <c r="D85" s="111">
        <f t="shared" ca="1" si="71"/>
        <v>3.2</v>
      </c>
      <c r="E85" s="106" t="str">
        <f t="shared" ca="1" si="55"/>
        <v/>
      </c>
      <c r="F85" s="111" t="str">
        <f t="shared" ca="1" si="72"/>
        <v/>
      </c>
      <c r="G85" s="106" t="str">
        <f t="shared" ca="1" si="56"/>
        <v/>
      </c>
      <c r="H85" s="111" t="str">
        <f t="shared" ca="1" si="73"/>
        <v/>
      </c>
      <c r="I85" s="106" t="str">
        <f t="shared" ca="1" si="57"/>
        <v/>
      </c>
      <c r="J85" s="111" t="str">
        <f t="shared" ca="1" si="74"/>
        <v/>
      </c>
      <c r="K85" s="106">
        <f t="shared" ca="1" si="58"/>
        <v>6000000</v>
      </c>
      <c r="L85" s="111">
        <f t="shared" ca="1" si="75"/>
        <v>0</v>
      </c>
      <c r="M85" s="106">
        <f t="shared" ca="1" si="59"/>
        <v>1400000</v>
      </c>
      <c r="N85" s="111">
        <f t="shared" ca="1" si="76"/>
        <v>3.2</v>
      </c>
      <c r="O85" s="106" t="str">
        <f t="shared" ca="1" si="60"/>
        <v/>
      </c>
      <c r="P85" s="111" t="str">
        <f t="shared" ca="1" si="77"/>
        <v/>
      </c>
      <c r="Q85" s="106" t="str">
        <f t="shared" ca="1" si="61"/>
        <v/>
      </c>
      <c r="R85" s="111" t="str">
        <f t="shared" ca="1" si="78"/>
        <v/>
      </c>
      <c r="S85" s="106" t="str">
        <f t="shared" ca="1" si="62"/>
        <v/>
      </c>
      <c r="T85" s="111" t="str">
        <f t="shared" ca="1" si="79"/>
        <v/>
      </c>
      <c r="U85" s="106" t="str">
        <f t="shared" ca="1" si="63"/>
        <v/>
      </c>
      <c r="V85" s="111" t="str">
        <f t="shared" ca="1" si="80"/>
        <v/>
      </c>
      <c r="W85" s="106" t="str">
        <f t="shared" ca="1" si="64"/>
        <v/>
      </c>
      <c r="X85" s="111" t="str">
        <f t="shared" ca="1" si="81"/>
        <v/>
      </c>
      <c r="Y85" s="106" t="str">
        <f t="shared" ca="1" si="65"/>
        <v/>
      </c>
      <c r="Z85" s="111" t="str">
        <f t="shared" ca="1" si="82"/>
        <v/>
      </c>
      <c r="AA85" s="106" t="str">
        <f t="shared" ca="1" si="66"/>
        <v/>
      </c>
      <c r="AB85" s="111" t="str">
        <f t="shared" ca="1" si="83"/>
        <v/>
      </c>
      <c r="AC85" s="106" t="str">
        <f t="shared" ca="1" si="67"/>
        <v/>
      </c>
      <c r="AD85" s="111" t="str">
        <f t="shared" ca="1" si="84"/>
        <v/>
      </c>
      <c r="AE85" s="106" t="str">
        <f t="shared" ca="1" si="68"/>
        <v/>
      </c>
      <c r="AF85" s="111" t="str">
        <f t="shared" ca="1" si="85"/>
        <v/>
      </c>
      <c r="AG85" s="106" t="str">
        <f t="shared" ca="1" si="69"/>
        <v/>
      </c>
      <c r="AH85" s="111" t="str">
        <f t="shared" ca="1" si="86"/>
        <v/>
      </c>
      <c r="AI85" s="106" t="str">
        <f t="shared" ca="1" si="70"/>
        <v/>
      </c>
      <c r="AJ85" s="111" t="str">
        <f t="shared" ca="1" si="87"/>
        <v/>
      </c>
    </row>
    <row r="86" spans="1:36" s="93" customFormat="1" ht="21" customHeight="1">
      <c r="A86" s="471" t="s">
        <v>254</v>
      </c>
      <c r="B86" s="105">
        <f t="shared" ca="1" si="88"/>
        <v>334225</v>
      </c>
      <c r="C86" s="106">
        <f t="shared" ca="1" si="54"/>
        <v>659675</v>
      </c>
      <c r="D86" s="111">
        <f t="shared" ca="1" si="71"/>
        <v>0</v>
      </c>
      <c r="E86" s="106" t="str">
        <f t="shared" ca="1" si="55"/>
        <v/>
      </c>
      <c r="F86" s="111" t="str">
        <f t="shared" ca="1" si="72"/>
        <v/>
      </c>
      <c r="G86" s="106" t="str">
        <f t="shared" ca="1" si="56"/>
        <v/>
      </c>
      <c r="H86" s="111" t="str">
        <f t="shared" ca="1" si="73"/>
        <v/>
      </c>
      <c r="I86" s="106" t="str">
        <f t="shared" ca="1" si="57"/>
        <v/>
      </c>
      <c r="J86" s="111" t="str">
        <f t="shared" ca="1" si="74"/>
        <v/>
      </c>
      <c r="K86" s="106">
        <f t="shared" ca="1" si="58"/>
        <v>173000</v>
      </c>
      <c r="L86" s="111">
        <f t="shared" ca="1" si="75"/>
        <v>3.2</v>
      </c>
      <c r="M86" s="106">
        <f t="shared" ca="1" si="59"/>
        <v>170000</v>
      </c>
      <c r="N86" s="111">
        <f t="shared" ca="1" si="76"/>
        <v>3.2</v>
      </c>
      <c r="O86" s="106" t="str">
        <f t="shared" ca="1" si="60"/>
        <v/>
      </c>
      <c r="P86" s="111" t="str">
        <f t="shared" ca="1" si="77"/>
        <v/>
      </c>
      <c r="Q86" s="106" t="str">
        <f t="shared" ca="1" si="61"/>
        <v/>
      </c>
      <c r="R86" s="111" t="str">
        <f t="shared" ca="1" si="78"/>
        <v/>
      </c>
      <c r="S86" s="106" t="str">
        <f t="shared" ca="1" si="62"/>
        <v/>
      </c>
      <c r="T86" s="111" t="str">
        <f t="shared" ca="1" si="79"/>
        <v/>
      </c>
      <c r="U86" s="106" t="str">
        <f t="shared" ca="1" si="63"/>
        <v/>
      </c>
      <c r="V86" s="111" t="str">
        <f t="shared" ca="1" si="80"/>
        <v/>
      </c>
      <c r="W86" s="106" t="str">
        <f t="shared" ca="1" si="64"/>
        <v/>
      </c>
      <c r="X86" s="111" t="str">
        <f t="shared" ca="1" si="81"/>
        <v/>
      </c>
      <c r="Y86" s="106" t="str">
        <f t="shared" ca="1" si="65"/>
        <v/>
      </c>
      <c r="Z86" s="111" t="str">
        <f t="shared" ca="1" si="82"/>
        <v/>
      </c>
      <c r="AA86" s="106" t="str">
        <f t="shared" ca="1" si="66"/>
        <v/>
      </c>
      <c r="AB86" s="111" t="str">
        <f t="shared" ca="1" si="83"/>
        <v/>
      </c>
      <c r="AC86" s="106" t="str">
        <f t="shared" ca="1" si="67"/>
        <v/>
      </c>
      <c r="AD86" s="111" t="str">
        <f t="shared" ca="1" si="84"/>
        <v/>
      </c>
      <c r="AE86" s="106" t="str">
        <f t="shared" ca="1" si="68"/>
        <v/>
      </c>
      <c r="AF86" s="111" t="str">
        <f t="shared" ca="1" si="85"/>
        <v/>
      </c>
      <c r="AG86" s="106" t="str">
        <f t="shared" ca="1" si="69"/>
        <v/>
      </c>
      <c r="AH86" s="111" t="str">
        <f t="shared" ca="1" si="86"/>
        <v/>
      </c>
      <c r="AI86" s="106" t="str">
        <f t="shared" ca="1" si="70"/>
        <v/>
      </c>
      <c r="AJ86" s="111" t="str">
        <f t="shared" ca="1" si="87"/>
        <v/>
      </c>
    </row>
    <row r="87" spans="1:36" s="93" customFormat="1" ht="21" customHeight="1">
      <c r="A87" s="471" t="s">
        <v>261</v>
      </c>
      <c r="B87" s="105">
        <f t="shared" ca="1" si="88"/>
        <v>1685.33</v>
      </c>
      <c r="C87" s="106">
        <f t="shared" ca="1" si="54"/>
        <v>2056</v>
      </c>
      <c r="D87" s="111">
        <f t="shared" ca="1" si="71"/>
        <v>0</v>
      </c>
      <c r="E87" s="106" t="str">
        <f t="shared" ca="1" si="55"/>
        <v/>
      </c>
      <c r="F87" s="111" t="str">
        <f t="shared" ca="1" si="72"/>
        <v/>
      </c>
      <c r="G87" s="106" t="str">
        <f t="shared" ca="1" si="56"/>
        <v/>
      </c>
      <c r="H87" s="111" t="str">
        <f t="shared" ca="1" si="73"/>
        <v/>
      </c>
      <c r="I87" s="106" t="str">
        <f t="shared" ca="1" si="57"/>
        <v/>
      </c>
      <c r="J87" s="111" t="str">
        <f t="shared" ca="1" si="74"/>
        <v/>
      </c>
      <c r="K87" s="106">
        <f t="shared" ca="1" si="58"/>
        <v>500</v>
      </c>
      <c r="L87" s="111">
        <f t="shared" ca="1" si="75"/>
        <v>3.2</v>
      </c>
      <c r="M87" s="106">
        <f t="shared" ca="1" si="59"/>
        <v>2500</v>
      </c>
      <c r="N87" s="111">
        <f t="shared" ca="1" si="76"/>
        <v>0</v>
      </c>
      <c r="O87" s="106" t="str">
        <f t="shared" ca="1" si="60"/>
        <v/>
      </c>
      <c r="P87" s="111" t="str">
        <f t="shared" ca="1" si="77"/>
        <v/>
      </c>
      <c r="Q87" s="106" t="str">
        <f t="shared" ca="1" si="61"/>
        <v/>
      </c>
      <c r="R87" s="111" t="str">
        <f t="shared" ca="1" si="78"/>
        <v/>
      </c>
      <c r="S87" s="106" t="str">
        <f t="shared" ca="1" si="62"/>
        <v/>
      </c>
      <c r="T87" s="111" t="str">
        <f t="shared" ca="1" si="79"/>
        <v/>
      </c>
      <c r="U87" s="106" t="str">
        <f t="shared" ca="1" si="63"/>
        <v/>
      </c>
      <c r="V87" s="111" t="str">
        <f t="shared" ca="1" si="80"/>
        <v/>
      </c>
      <c r="W87" s="106" t="str">
        <f t="shared" ca="1" si="64"/>
        <v/>
      </c>
      <c r="X87" s="111" t="str">
        <f t="shared" ca="1" si="81"/>
        <v/>
      </c>
      <c r="Y87" s="106" t="str">
        <f t="shared" ca="1" si="65"/>
        <v/>
      </c>
      <c r="Z87" s="111" t="str">
        <f t="shared" ca="1" si="82"/>
        <v/>
      </c>
      <c r="AA87" s="106" t="str">
        <f t="shared" ca="1" si="66"/>
        <v/>
      </c>
      <c r="AB87" s="111" t="str">
        <f t="shared" ca="1" si="83"/>
        <v/>
      </c>
      <c r="AC87" s="106" t="str">
        <f t="shared" ca="1" si="67"/>
        <v/>
      </c>
      <c r="AD87" s="111" t="str">
        <f t="shared" ca="1" si="84"/>
        <v/>
      </c>
      <c r="AE87" s="106" t="str">
        <f t="shared" ca="1" si="68"/>
        <v/>
      </c>
      <c r="AF87" s="111" t="str">
        <f t="shared" ca="1" si="85"/>
        <v/>
      </c>
      <c r="AG87" s="106" t="str">
        <f t="shared" ca="1" si="69"/>
        <v/>
      </c>
      <c r="AH87" s="111" t="str">
        <f t="shared" ca="1" si="86"/>
        <v/>
      </c>
      <c r="AI87" s="106" t="str">
        <f t="shared" ca="1" si="70"/>
        <v/>
      </c>
      <c r="AJ87" s="111" t="str">
        <f t="shared" ca="1" si="87"/>
        <v/>
      </c>
    </row>
    <row r="88" spans="1:36" s="93" customFormat="1" ht="21" customHeight="1">
      <c r="A88" s="471" t="s">
        <v>265</v>
      </c>
      <c r="B88" s="105">
        <f t="shared" ca="1" si="88"/>
        <v>26043.67</v>
      </c>
      <c r="C88" s="106">
        <f t="shared" ca="1" si="54"/>
        <v>25931</v>
      </c>
      <c r="D88" s="111">
        <f t="shared" ca="1" si="71"/>
        <v>3.2</v>
      </c>
      <c r="E88" s="106" t="str">
        <f t="shared" ca="1" si="55"/>
        <v/>
      </c>
      <c r="F88" s="111" t="str">
        <f t="shared" ca="1" si="72"/>
        <v/>
      </c>
      <c r="G88" s="106" t="str">
        <f t="shared" ca="1" si="56"/>
        <v/>
      </c>
      <c r="H88" s="111" t="str">
        <f t="shared" ca="1" si="73"/>
        <v/>
      </c>
      <c r="I88" s="106" t="str">
        <f t="shared" ca="1" si="57"/>
        <v/>
      </c>
      <c r="J88" s="111" t="str">
        <f t="shared" ca="1" si="74"/>
        <v/>
      </c>
      <c r="K88" s="106">
        <f t="shared" ca="1" si="58"/>
        <v>15200</v>
      </c>
      <c r="L88" s="111">
        <f t="shared" ca="1" si="75"/>
        <v>3.2</v>
      </c>
      <c r="M88" s="106">
        <f t="shared" ca="1" si="59"/>
        <v>37000</v>
      </c>
      <c r="N88" s="111">
        <f t="shared" ca="1" si="76"/>
        <v>0</v>
      </c>
      <c r="O88" s="106" t="str">
        <f t="shared" ca="1" si="60"/>
        <v/>
      </c>
      <c r="P88" s="111" t="str">
        <f t="shared" ca="1" si="77"/>
        <v/>
      </c>
      <c r="Q88" s="106" t="str">
        <f t="shared" ca="1" si="61"/>
        <v/>
      </c>
      <c r="R88" s="111" t="str">
        <f t="shared" ca="1" si="78"/>
        <v/>
      </c>
      <c r="S88" s="106" t="str">
        <f t="shared" ca="1" si="62"/>
        <v/>
      </c>
      <c r="T88" s="111" t="str">
        <f t="shared" ca="1" si="79"/>
        <v/>
      </c>
      <c r="U88" s="106" t="str">
        <f t="shared" ca="1" si="63"/>
        <v/>
      </c>
      <c r="V88" s="111" t="str">
        <f t="shared" ca="1" si="80"/>
        <v/>
      </c>
      <c r="W88" s="106" t="str">
        <f t="shared" ca="1" si="64"/>
        <v/>
      </c>
      <c r="X88" s="111" t="str">
        <f t="shared" ca="1" si="81"/>
        <v/>
      </c>
      <c r="Y88" s="106" t="str">
        <f t="shared" ca="1" si="65"/>
        <v/>
      </c>
      <c r="Z88" s="111" t="str">
        <f t="shared" ca="1" si="82"/>
        <v/>
      </c>
      <c r="AA88" s="106" t="str">
        <f t="shared" ca="1" si="66"/>
        <v/>
      </c>
      <c r="AB88" s="111" t="str">
        <f t="shared" ca="1" si="83"/>
        <v/>
      </c>
      <c r="AC88" s="106" t="str">
        <f t="shared" ca="1" si="67"/>
        <v/>
      </c>
      <c r="AD88" s="111" t="str">
        <f t="shared" ca="1" si="84"/>
        <v/>
      </c>
      <c r="AE88" s="106" t="str">
        <f t="shared" ca="1" si="68"/>
        <v/>
      </c>
      <c r="AF88" s="111" t="str">
        <f t="shared" ca="1" si="85"/>
        <v/>
      </c>
      <c r="AG88" s="106" t="str">
        <f t="shared" ca="1" si="69"/>
        <v/>
      </c>
      <c r="AH88" s="111" t="str">
        <f t="shared" ca="1" si="86"/>
        <v/>
      </c>
      <c r="AI88" s="106" t="str">
        <f t="shared" ca="1" si="70"/>
        <v/>
      </c>
      <c r="AJ88" s="111" t="str">
        <f t="shared" ca="1" si="87"/>
        <v/>
      </c>
    </row>
    <row r="89" spans="1:36" s="93" customFormat="1" ht="21" customHeight="1">
      <c r="A89" s="471" t="s">
        <v>266</v>
      </c>
      <c r="B89" s="105">
        <f t="shared" ca="1" si="88"/>
        <v>44141.67</v>
      </c>
      <c r="C89" s="106">
        <f t="shared" ca="1" si="54"/>
        <v>48925</v>
      </c>
      <c r="D89" s="111">
        <f t="shared" ca="1" si="71"/>
        <v>0</v>
      </c>
      <c r="E89" s="106" t="str">
        <f t="shared" ca="1" si="55"/>
        <v/>
      </c>
      <c r="F89" s="111" t="str">
        <f t="shared" ca="1" si="72"/>
        <v/>
      </c>
      <c r="G89" s="106" t="str">
        <f t="shared" ca="1" si="56"/>
        <v/>
      </c>
      <c r="H89" s="111" t="str">
        <f t="shared" ca="1" si="73"/>
        <v/>
      </c>
      <c r="I89" s="106" t="str">
        <f t="shared" ca="1" si="57"/>
        <v/>
      </c>
      <c r="J89" s="111" t="str">
        <f t="shared" ca="1" si="74"/>
        <v/>
      </c>
      <c r="K89" s="106">
        <f t="shared" ca="1" si="58"/>
        <v>18500</v>
      </c>
      <c r="L89" s="111">
        <f t="shared" ca="1" si="75"/>
        <v>3.2</v>
      </c>
      <c r="M89" s="106">
        <f t="shared" ca="1" si="59"/>
        <v>65000</v>
      </c>
      <c r="N89" s="111">
        <f t="shared" ca="1" si="76"/>
        <v>0</v>
      </c>
      <c r="O89" s="106" t="str">
        <f t="shared" ca="1" si="60"/>
        <v/>
      </c>
      <c r="P89" s="111" t="str">
        <f t="shared" ca="1" si="77"/>
        <v/>
      </c>
      <c r="Q89" s="106" t="str">
        <f t="shared" ca="1" si="61"/>
        <v/>
      </c>
      <c r="R89" s="111" t="str">
        <f t="shared" ca="1" si="78"/>
        <v/>
      </c>
      <c r="S89" s="106" t="str">
        <f t="shared" ca="1" si="62"/>
        <v/>
      </c>
      <c r="T89" s="111" t="str">
        <f t="shared" ca="1" si="79"/>
        <v/>
      </c>
      <c r="U89" s="106" t="str">
        <f t="shared" ca="1" si="63"/>
        <v/>
      </c>
      <c r="V89" s="111" t="str">
        <f t="shared" ca="1" si="80"/>
        <v/>
      </c>
      <c r="W89" s="106" t="str">
        <f t="shared" ca="1" si="64"/>
        <v/>
      </c>
      <c r="X89" s="111" t="str">
        <f t="shared" ca="1" si="81"/>
        <v/>
      </c>
      <c r="Y89" s="106" t="str">
        <f t="shared" ca="1" si="65"/>
        <v/>
      </c>
      <c r="Z89" s="111" t="str">
        <f t="shared" ca="1" si="82"/>
        <v/>
      </c>
      <c r="AA89" s="106" t="str">
        <f t="shared" ca="1" si="66"/>
        <v/>
      </c>
      <c r="AB89" s="111" t="str">
        <f t="shared" ca="1" si="83"/>
        <v/>
      </c>
      <c r="AC89" s="106" t="str">
        <f t="shared" ca="1" si="67"/>
        <v/>
      </c>
      <c r="AD89" s="111" t="str">
        <f t="shared" ca="1" si="84"/>
        <v/>
      </c>
      <c r="AE89" s="106" t="str">
        <f t="shared" ca="1" si="68"/>
        <v/>
      </c>
      <c r="AF89" s="111" t="str">
        <f t="shared" ca="1" si="85"/>
        <v/>
      </c>
      <c r="AG89" s="106" t="str">
        <f t="shared" ca="1" si="69"/>
        <v/>
      </c>
      <c r="AH89" s="111" t="str">
        <f t="shared" ca="1" si="86"/>
        <v/>
      </c>
      <c r="AI89" s="106" t="str">
        <f t="shared" ca="1" si="70"/>
        <v/>
      </c>
      <c r="AJ89" s="111" t="str">
        <f t="shared" ca="1" si="87"/>
        <v/>
      </c>
    </row>
    <row r="90" spans="1:36" s="93" customFormat="1" ht="21" customHeight="1">
      <c r="A90" s="471" t="s">
        <v>268</v>
      </c>
      <c r="B90" s="105">
        <f t="shared" ca="1" si="88"/>
        <v>47226.33</v>
      </c>
      <c r="C90" s="106">
        <f t="shared" ca="1" si="54"/>
        <v>36179</v>
      </c>
      <c r="D90" s="111">
        <f t="shared" ca="1" si="71"/>
        <v>3.2</v>
      </c>
      <c r="E90" s="106" t="str">
        <f t="shared" ca="1" si="55"/>
        <v/>
      </c>
      <c r="F90" s="111" t="str">
        <f t="shared" ca="1" si="72"/>
        <v/>
      </c>
      <c r="G90" s="106" t="str">
        <f t="shared" ca="1" si="56"/>
        <v/>
      </c>
      <c r="H90" s="111" t="str">
        <f t="shared" ca="1" si="73"/>
        <v/>
      </c>
      <c r="I90" s="106" t="str">
        <f t="shared" ca="1" si="57"/>
        <v/>
      </c>
      <c r="J90" s="111" t="str">
        <f t="shared" ca="1" si="74"/>
        <v/>
      </c>
      <c r="K90" s="106">
        <f t="shared" ca="1" si="58"/>
        <v>35500</v>
      </c>
      <c r="L90" s="111">
        <f t="shared" ca="1" si="75"/>
        <v>3.2</v>
      </c>
      <c r="M90" s="106">
        <f t="shared" ca="1" si="59"/>
        <v>70000</v>
      </c>
      <c r="N90" s="111">
        <f t="shared" ca="1" si="76"/>
        <v>0</v>
      </c>
      <c r="O90" s="106" t="str">
        <f t="shared" ca="1" si="60"/>
        <v/>
      </c>
      <c r="P90" s="111" t="str">
        <f t="shared" ca="1" si="77"/>
        <v/>
      </c>
      <c r="Q90" s="106" t="str">
        <f t="shared" ca="1" si="61"/>
        <v/>
      </c>
      <c r="R90" s="111" t="str">
        <f t="shared" ca="1" si="78"/>
        <v/>
      </c>
      <c r="S90" s="106" t="str">
        <f t="shared" ca="1" si="62"/>
        <v/>
      </c>
      <c r="T90" s="111" t="str">
        <f t="shared" ca="1" si="79"/>
        <v/>
      </c>
      <c r="U90" s="106" t="str">
        <f t="shared" ca="1" si="63"/>
        <v/>
      </c>
      <c r="V90" s="111" t="str">
        <f t="shared" ca="1" si="80"/>
        <v/>
      </c>
      <c r="W90" s="106" t="str">
        <f t="shared" ca="1" si="64"/>
        <v/>
      </c>
      <c r="X90" s="111" t="str">
        <f t="shared" ca="1" si="81"/>
        <v/>
      </c>
      <c r="Y90" s="106" t="str">
        <f t="shared" ca="1" si="65"/>
        <v/>
      </c>
      <c r="Z90" s="111" t="str">
        <f t="shared" ca="1" si="82"/>
        <v/>
      </c>
      <c r="AA90" s="106" t="str">
        <f t="shared" ca="1" si="66"/>
        <v/>
      </c>
      <c r="AB90" s="111" t="str">
        <f t="shared" ca="1" si="83"/>
        <v/>
      </c>
      <c r="AC90" s="106" t="str">
        <f t="shared" ca="1" si="67"/>
        <v/>
      </c>
      <c r="AD90" s="111" t="str">
        <f t="shared" ca="1" si="84"/>
        <v/>
      </c>
      <c r="AE90" s="106" t="str">
        <f t="shared" ca="1" si="68"/>
        <v/>
      </c>
      <c r="AF90" s="111" t="str">
        <f t="shared" ca="1" si="85"/>
        <v/>
      </c>
      <c r="AG90" s="106" t="str">
        <f t="shared" ca="1" si="69"/>
        <v/>
      </c>
      <c r="AH90" s="111" t="str">
        <f t="shared" ca="1" si="86"/>
        <v/>
      </c>
      <c r="AI90" s="106" t="str">
        <f t="shared" ca="1" si="70"/>
        <v/>
      </c>
      <c r="AJ90" s="111" t="str">
        <f t="shared" ca="1" si="87"/>
        <v/>
      </c>
    </row>
    <row r="91" spans="1:36" s="93" customFormat="1" ht="21" customHeight="1">
      <c r="A91" s="471" t="s">
        <v>270</v>
      </c>
      <c r="B91" s="105">
        <f t="shared" ca="1" si="88"/>
        <v>22328.33</v>
      </c>
      <c r="C91" s="106">
        <f t="shared" ca="1" si="54"/>
        <v>28485</v>
      </c>
      <c r="D91" s="111">
        <f t="shared" ca="1" si="71"/>
        <v>0</v>
      </c>
      <c r="E91" s="106" t="str">
        <f t="shared" ca="1" si="55"/>
        <v/>
      </c>
      <c r="F91" s="111" t="str">
        <f t="shared" ca="1" si="72"/>
        <v/>
      </c>
      <c r="G91" s="106" t="str">
        <f t="shared" ca="1" si="56"/>
        <v/>
      </c>
      <c r="H91" s="111" t="str">
        <f t="shared" ca="1" si="73"/>
        <v/>
      </c>
      <c r="I91" s="106" t="str">
        <f t="shared" ca="1" si="57"/>
        <v/>
      </c>
      <c r="J91" s="111" t="str">
        <f t="shared" ca="1" si="74"/>
        <v/>
      </c>
      <c r="K91" s="106">
        <f t="shared" ca="1" si="58"/>
        <v>12500</v>
      </c>
      <c r="L91" s="111">
        <f t="shared" ca="1" si="75"/>
        <v>3.2</v>
      </c>
      <c r="M91" s="106">
        <f t="shared" ca="1" si="59"/>
        <v>26000</v>
      </c>
      <c r="N91" s="111">
        <f t="shared" ca="1" si="76"/>
        <v>0</v>
      </c>
      <c r="O91" s="106" t="str">
        <f t="shared" ca="1" si="60"/>
        <v/>
      </c>
      <c r="P91" s="111" t="str">
        <f t="shared" ca="1" si="77"/>
        <v/>
      </c>
      <c r="Q91" s="106" t="str">
        <f t="shared" ca="1" si="61"/>
        <v/>
      </c>
      <c r="R91" s="111" t="str">
        <f t="shared" ca="1" si="78"/>
        <v/>
      </c>
      <c r="S91" s="106" t="str">
        <f t="shared" ca="1" si="62"/>
        <v/>
      </c>
      <c r="T91" s="111" t="str">
        <f t="shared" ca="1" si="79"/>
        <v/>
      </c>
      <c r="U91" s="106" t="str">
        <f t="shared" ca="1" si="63"/>
        <v/>
      </c>
      <c r="V91" s="111" t="str">
        <f t="shared" ca="1" si="80"/>
        <v/>
      </c>
      <c r="W91" s="106" t="str">
        <f t="shared" ca="1" si="64"/>
        <v/>
      </c>
      <c r="X91" s="111" t="str">
        <f t="shared" ca="1" si="81"/>
        <v/>
      </c>
      <c r="Y91" s="106" t="str">
        <f t="shared" ca="1" si="65"/>
        <v/>
      </c>
      <c r="Z91" s="111" t="str">
        <f t="shared" ca="1" si="82"/>
        <v/>
      </c>
      <c r="AA91" s="106" t="str">
        <f t="shared" ca="1" si="66"/>
        <v/>
      </c>
      <c r="AB91" s="111" t="str">
        <f t="shared" ca="1" si="83"/>
        <v/>
      </c>
      <c r="AC91" s="106" t="str">
        <f t="shared" ca="1" si="67"/>
        <v/>
      </c>
      <c r="AD91" s="111" t="str">
        <f t="shared" ca="1" si="84"/>
        <v/>
      </c>
      <c r="AE91" s="106" t="str">
        <f t="shared" ca="1" si="68"/>
        <v/>
      </c>
      <c r="AF91" s="111" t="str">
        <f t="shared" ca="1" si="85"/>
        <v/>
      </c>
      <c r="AG91" s="106" t="str">
        <f t="shared" ca="1" si="69"/>
        <v/>
      </c>
      <c r="AH91" s="111" t="str">
        <f t="shared" ca="1" si="86"/>
        <v/>
      </c>
      <c r="AI91" s="106" t="str">
        <f t="shared" ca="1" si="70"/>
        <v/>
      </c>
      <c r="AJ91" s="111" t="str">
        <f t="shared" ca="1" si="87"/>
        <v/>
      </c>
    </row>
    <row r="92" spans="1:36" s="93" customFormat="1" ht="21" customHeight="1">
      <c r="A92" s="471" t="s">
        <v>272</v>
      </c>
      <c r="B92" s="105">
        <f t="shared" ca="1" si="88"/>
        <v>548732.67000000004</v>
      </c>
      <c r="C92" s="106">
        <f t="shared" ca="1" si="54"/>
        <v>486198</v>
      </c>
      <c r="D92" s="111">
        <f t="shared" ca="1" si="71"/>
        <v>3.2</v>
      </c>
      <c r="E92" s="106" t="str">
        <f t="shared" ca="1" si="55"/>
        <v/>
      </c>
      <c r="F92" s="111" t="str">
        <f t="shared" ca="1" si="72"/>
        <v/>
      </c>
      <c r="G92" s="106" t="str">
        <f t="shared" ca="1" si="56"/>
        <v/>
      </c>
      <c r="H92" s="111" t="str">
        <f t="shared" ca="1" si="73"/>
        <v/>
      </c>
      <c r="I92" s="106" t="str">
        <f t="shared" ca="1" si="57"/>
        <v/>
      </c>
      <c r="J92" s="111" t="str">
        <f t="shared" ca="1" si="74"/>
        <v/>
      </c>
      <c r="K92" s="106">
        <f t="shared" ca="1" si="58"/>
        <v>560000</v>
      </c>
      <c r="L92" s="111">
        <f t="shared" ca="1" si="75"/>
        <v>0</v>
      </c>
      <c r="M92" s="106">
        <f t="shared" ca="1" si="59"/>
        <v>600000</v>
      </c>
      <c r="N92" s="111">
        <f t="shared" ca="1" si="76"/>
        <v>0</v>
      </c>
      <c r="O92" s="106" t="str">
        <f t="shared" ca="1" si="60"/>
        <v/>
      </c>
      <c r="P92" s="111" t="str">
        <f t="shared" ca="1" si="77"/>
        <v/>
      </c>
      <c r="Q92" s="106" t="str">
        <f t="shared" ca="1" si="61"/>
        <v/>
      </c>
      <c r="R92" s="111" t="str">
        <f t="shared" ca="1" si="78"/>
        <v/>
      </c>
      <c r="S92" s="106" t="str">
        <f t="shared" ca="1" si="62"/>
        <v/>
      </c>
      <c r="T92" s="111" t="str">
        <f t="shared" ca="1" si="79"/>
        <v/>
      </c>
      <c r="U92" s="106" t="str">
        <f t="shared" ca="1" si="63"/>
        <v/>
      </c>
      <c r="V92" s="111" t="str">
        <f t="shared" ca="1" si="80"/>
        <v/>
      </c>
      <c r="W92" s="106" t="str">
        <f t="shared" ca="1" si="64"/>
        <v/>
      </c>
      <c r="X92" s="111" t="str">
        <f t="shared" ca="1" si="81"/>
        <v/>
      </c>
      <c r="Y92" s="106" t="str">
        <f t="shared" ca="1" si="65"/>
        <v/>
      </c>
      <c r="Z92" s="111" t="str">
        <f t="shared" ca="1" si="82"/>
        <v/>
      </c>
      <c r="AA92" s="106" t="str">
        <f t="shared" ca="1" si="66"/>
        <v/>
      </c>
      <c r="AB92" s="111" t="str">
        <f t="shared" ca="1" si="83"/>
        <v/>
      </c>
      <c r="AC92" s="106" t="str">
        <f t="shared" ca="1" si="67"/>
        <v/>
      </c>
      <c r="AD92" s="111" t="str">
        <f t="shared" ca="1" si="84"/>
        <v/>
      </c>
      <c r="AE92" s="106" t="str">
        <f t="shared" ca="1" si="68"/>
        <v/>
      </c>
      <c r="AF92" s="111" t="str">
        <f t="shared" ca="1" si="85"/>
        <v/>
      </c>
      <c r="AG92" s="106" t="str">
        <f t="shared" ca="1" si="69"/>
        <v/>
      </c>
      <c r="AH92" s="111" t="str">
        <f t="shared" ca="1" si="86"/>
        <v/>
      </c>
      <c r="AI92" s="106" t="str">
        <f t="shared" ca="1" si="70"/>
        <v/>
      </c>
      <c r="AJ92" s="111" t="str">
        <f t="shared" ca="1" si="87"/>
        <v/>
      </c>
    </row>
    <row r="93" spans="1:36" s="93" customFormat="1" ht="21" customHeight="1">
      <c r="A93" s="421" t="s">
        <v>283</v>
      </c>
      <c r="B93" s="105">
        <f t="shared" ca="1" si="88"/>
        <v>47226.33</v>
      </c>
      <c r="C93" s="106">
        <f t="shared" ca="1" si="54"/>
        <v>36179</v>
      </c>
      <c r="D93" s="111">
        <f t="shared" ca="1" si="71"/>
        <v>3.2</v>
      </c>
      <c r="E93" s="106" t="str">
        <f t="shared" ca="1" si="55"/>
        <v/>
      </c>
      <c r="F93" s="111" t="str">
        <f t="shared" ca="1" si="72"/>
        <v/>
      </c>
      <c r="G93" s="106" t="str">
        <f t="shared" ca="1" si="56"/>
        <v/>
      </c>
      <c r="H93" s="111" t="str">
        <f t="shared" ca="1" si="73"/>
        <v/>
      </c>
      <c r="I93" s="106" t="str">
        <f t="shared" ca="1" si="57"/>
        <v/>
      </c>
      <c r="J93" s="111" t="str">
        <f t="shared" ca="1" si="74"/>
        <v/>
      </c>
      <c r="K93" s="106">
        <f t="shared" ca="1" si="58"/>
        <v>35500</v>
      </c>
      <c r="L93" s="111">
        <f t="shared" ca="1" si="75"/>
        <v>3.2</v>
      </c>
      <c r="M93" s="106">
        <f t="shared" ca="1" si="59"/>
        <v>70000</v>
      </c>
      <c r="N93" s="111">
        <f t="shared" ca="1" si="76"/>
        <v>0</v>
      </c>
      <c r="O93" s="106" t="str">
        <f t="shared" ca="1" si="60"/>
        <v/>
      </c>
      <c r="P93" s="111" t="str">
        <f t="shared" ca="1" si="77"/>
        <v/>
      </c>
      <c r="Q93" s="106" t="str">
        <f t="shared" ca="1" si="61"/>
        <v/>
      </c>
      <c r="R93" s="111" t="str">
        <f t="shared" ca="1" si="78"/>
        <v/>
      </c>
      <c r="S93" s="106" t="str">
        <f t="shared" ca="1" si="62"/>
        <v/>
      </c>
      <c r="T93" s="111" t="str">
        <f t="shared" ca="1" si="79"/>
        <v/>
      </c>
      <c r="U93" s="106" t="str">
        <f t="shared" ca="1" si="63"/>
        <v/>
      </c>
      <c r="V93" s="111" t="str">
        <f t="shared" ca="1" si="80"/>
        <v/>
      </c>
      <c r="W93" s="106" t="str">
        <f t="shared" ca="1" si="64"/>
        <v/>
      </c>
      <c r="X93" s="111" t="str">
        <f t="shared" ca="1" si="81"/>
        <v/>
      </c>
      <c r="Y93" s="106" t="str">
        <f t="shared" ca="1" si="65"/>
        <v/>
      </c>
      <c r="Z93" s="111" t="str">
        <f t="shared" ca="1" si="82"/>
        <v/>
      </c>
      <c r="AA93" s="106" t="str">
        <f t="shared" ca="1" si="66"/>
        <v/>
      </c>
      <c r="AB93" s="111" t="str">
        <f t="shared" ca="1" si="83"/>
        <v/>
      </c>
      <c r="AC93" s="106" t="str">
        <f t="shared" ca="1" si="67"/>
        <v/>
      </c>
      <c r="AD93" s="111" t="str">
        <f t="shared" ca="1" si="84"/>
        <v/>
      </c>
      <c r="AE93" s="106" t="str">
        <f t="shared" ca="1" si="68"/>
        <v/>
      </c>
      <c r="AF93" s="111" t="str">
        <f t="shared" ca="1" si="85"/>
        <v/>
      </c>
      <c r="AG93" s="106" t="str">
        <f t="shared" ca="1" si="69"/>
        <v/>
      </c>
      <c r="AH93" s="111" t="str">
        <f t="shared" ca="1" si="86"/>
        <v/>
      </c>
      <c r="AI93" s="106" t="str">
        <f t="shared" ca="1" si="70"/>
        <v/>
      </c>
      <c r="AJ93" s="111" t="str">
        <f t="shared" ca="1" si="87"/>
        <v/>
      </c>
    </row>
    <row r="94" spans="1:36" s="93" customFormat="1" ht="21" customHeight="1">
      <c r="A94" s="421" t="s">
        <v>285</v>
      </c>
      <c r="B94" s="105">
        <f t="shared" ca="1" si="88"/>
        <v>548732.67000000004</v>
      </c>
      <c r="C94" s="106">
        <f t="shared" ca="1" si="54"/>
        <v>486198</v>
      </c>
      <c r="D94" s="111">
        <f t="shared" ca="1" si="71"/>
        <v>3.2</v>
      </c>
      <c r="E94" s="106" t="str">
        <f t="shared" ca="1" si="55"/>
        <v/>
      </c>
      <c r="F94" s="111" t="str">
        <f t="shared" ca="1" si="72"/>
        <v/>
      </c>
      <c r="G94" s="106" t="str">
        <f t="shared" ca="1" si="56"/>
        <v/>
      </c>
      <c r="H94" s="111" t="str">
        <f t="shared" ca="1" si="73"/>
        <v/>
      </c>
      <c r="I94" s="106" t="str">
        <f t="shared" ca="1" si="57"/>
        <v/>
      </c>
      <c r="J94" s="111" t="str">
        <f t="shared" ca="1" si="74"/>
        <v/>
      </c>
      <c r="K94" s="106">
        <f t="shared" ca="1" si="58"/>
        <v>560000</v>
      </c>
      <c r="L94" s="111">
        <f t="shared" ca="1" si="75"/>
        <v>0</v>
      </c>
      <c r="M94" s="106">
        <f t="shared" ca="1" si="59"/>
        <v>600000</v>
      </c>
      <c r="N94" s="111">
        <f t="shared" ca="1" si="76"/>
        <v>0</v>
      </c>
      <c r="O94" s="106" t="str">
        <f t="shared" ca="1" si="60"/>
        <v/>
      </c>
      <c r="P94" s="111" t="str">
        <f t="shared" ca="1" si="77"/>
        <v/>
      </c>
      <c r="Q94" s="106" t="str">
        <f t="shared" ca="1" si="61"/>
        <v/>
      </c>
      <c r="R94" s="111" t="str">
        <f t="shared" ca="1" si="78"/>
        <v/>
      </c>
      <c r="S94" s="106" t="str">
        <f t="shared" ca="1" si="62"/>
        <v/>
      </c>
      <c r="T94" s="111" t="str">
        <f t="shared" ca="1" si="79"/>
        <v/>
      </c>
      <c r="U94" s="106" t="str">
        <f t="shared" ca="1" si="63"/>
        <v/>
      </c>
      <c r="V94" s="111" t="str">
        <f t="shared" ca="1" si="80"/>
        <v/>
      </c>
      <c r="W94" s="106" t="str">
        <f t="shared" ca="1" si="64"/>
        <v/>
      </c>
      <c r="X94" s="111" t="str">
        <f t="shared" ca="1" si="81"/>
        <v/>
      </c>
      <c r="Y94" s="106" t="str">
        <f t="shared" ca="1" si="65"/>
        <v/>
      </c>
      <c r="Z94" s="111" t="str">
        <f t="shared" ca="1" si="82"/>
        <v/>
      </c>
      <c r="AA94" s="106" t="str">
        <f t="shared" ca="1" si="66"/>
        <v/>
      </c>
      <c r="AB94" s="111" t="str">
        <f t="shared" ca="1" si="83"/>
        <v/>
      </c>
      <c r="AC94" s="106" t="str">
        <f t="shared" ca="1" si="67"/>
        <v/>
      </c>
      <c r="AD94" s="111" t="str">
        <f t="shared" ca="1" si="84"/>
        <v/>
      </c>
      <c r="AE94" s="106" t="str">
        <f t="shared" ca="1" si="68"/>
        <v/>
      </c>
      <c r="AF94" s="111" t="str">
        <f t="shared" ca="1" si="85"/>
        <v/>
      </c>
      <c r="AG94" s="106" t="str">
        <f t="shared" ca="1" si="69"/>
        <v/>
      </c>
      <c r="AH94" s="111" t="str">
        <f t="shared" ca="1" si="86"/>
        <v/>
      </c>
      <c r="AI94" s="106" t="str">
        <f t="shared" ca="1" si="70"/>
        <v/>
      </c>
      <c r="AJ94" s="111" t="str">
        <f t="shared" ca="1" si="87"/>
        <v/>
      </c>
    </row>
    <row r="95" spans="1:36" s="93" customFormat="1" ht="21" customHeight="1">
      <c r="A95" s="421" t="s">
        <v>287</v>
      </c>
      <c r="B95" s="105">
        <f t="shared" ca="1" si="88"/>
        <v>206802.33</v>
      </c>
      <c r="C95" s="106">
        <f t="shared" ca="1" si="54"/>
        <v>366407</v>
      </c>
      <c r="D95" s="111">
        <f t="shared" ca="1" si="71"/>
        <v>0</v>
      </c>
      <c r="E95" s="106" t="str">
        <f t="shared" ca="1" si="55"/>
        <v/>
      </c>
      <c r="F95" s="111" t="str">
        <f t="shared" ca="1" si="72"/>
        <v/>
      </c>
      <c r="G95" s="106" t="str">
        <f t="shared" ca="1" si="56"/>
        <v/>
      </c>
      <c r="H95" s="111" t="str">
        <f t="shared" ca="1" si="73"/>
        <v/>
      </c>
      <c r="I95" s="106" t="str">
        <f t="shared" ca="1" si="57"/>
        <v/>
      </c>
      <c r="J95" s="111" t="str">
        <f t="shared" ca="1" si="74"/>
        <v/>
      </c>
      <c r="K95" s="106">
        <f t="shared" ca="1" si="58"/>
        <v>89000</v>
      </c>
      <c r="L95" s="111">
        <f t="shared" ca="1" si="75"/>
        <v>3.2</v>
      </c>
      <c r="M95" s="106">
        <f t="shared" ca="1" si="59"/>
        <v>165000</v>
      </c>
      <c r="N95" s="111">
        <f t="shared" ca="1" si="76"/>
        <v>3.2</v>
      </c>
      <c r="O95" s="106" t="str">
        <f t="shared" ca="1" si="60"/>
        <v/>
      </c>
      <c r="P95" s="111" t="str">
        <f t="shared" ca="1" si="77"/>
        <v/>
      </c>
      <c r="Q95" s="106" t="str">
        <f t="shared" ca="1" si="61"/>
        <v/>
      </c>
      <c r="R95" s="111" t="str">
        <f t="shared" ca="1" si="78"/>
        <v/>
      </c>
      <c r="S95" s="106" t="str">
        <f t="shared" ca="1" si="62"/>
        <v/>
      </c>
      <c r="T95" s="111" t="str">
        <f t="shared" ca="1" si="79"/>
        <v/>
      </c>
      <c r="U95" s="106" t="str">
        <f t="shared" ca="1" si="63"/>
        <v/>
      </c>
      <c r="V95" s="111" t="str">
        <f t="shared" ca="1" si="80"/>
        <v/>
      </c>
      <c r="W95" s="106" t="str">
        <f t="shared" ca="1" si="64"/>
        <v/>
      </c>
      <c r="X95" s="111" t="str">
        <f t="shared" ca="1" si="81"/>
        <v/>
      </c>
      <c r="Y95" s="106" t="str">
        <f t="shared" ca="1" si="65"/>
        <v/>
      </c>
      <c r="Z95" s="111" t="str">
        <f t="shared" ca="1" si="82"/>
        <v/>
      </c>
      <c r="AA95" s="106" t="str">
        <f t="shared" ca="1" si="66"/>
        <v/>
      </c>
      <c r="AB95" s="111" t="str">
        <f t="shared" ca="1" si="83"/>
        <v/>
      </c>
      <c r="AC95" s="106" t="str">
        <f t="shared" ca="1" si="67"/>
        <v/>
      </c>
      <c r="AD95" s="111" t="str">
        <f t="shared" ca="1" si="84"/>
        <v/>
      </c>
      <c r="AE95" s="106" t="str">
        <f t="shared" ca="1" si="68"/>
        <v/>
      </c>
      <c r="AF95" s="111" t="str">
        <f t="shared" ca="1" si="85"/>
        <v/>
      </c>
      <c r="AG95" s="106" t="str">
        <f t="shared" ca="1" si="69"/>
        <v/>
      </c>
      <c r="AH95" s="111" t="str">
        <f t="shared" ca="1" si="86"/>
        <v/>
      </c>
      <c r="AI95" s="106" t="str">
        <f t="shared" ca="1" si="70"/>
        <v/>
      </c>
      <c r="AJ95" s="111" t="str">
        <f t="shared" ca="1" si="87"/>
        <v/>
      </c>
    </row>
    <row r="96" spans="1:36" s="93" customFormat="1" ht="21" customHeight="1">
      <c r="A96" s="421" t="s">
        <v>167</v>
      </c>
      <c r="B96" s="105">
        <f t="shared" ca="1" si="88"/>
        <v>478400</v>
      </c>
      <c r="C96" s="106">
        <f t="shared" ca="1" si="54"/>
        <v>795200</v>
      </c>
      <c r="D96" s="111">
        <f t="shared" ca="1" si="71"/>
        <v>0</v>
      </c>
      <c r="E96" s="106" t="str">
        <f t="shared" ca="1" si="55"/>
        <v/>
      </c>
      <c r="F96" s="111" t="str">
        <f t="shared" ca="1" si="72"/>
        <v/>
      </c>
      <c r="G96" s="106" t="str">
        <f t="shared" ca="1" si="56"/>
        <v/>
      </c>
      <c r="H96" s="111" t="str">
        <f t="shared" ca="1" si="73"/>
        <v/>
      </c>
      <c r="I96" s="106" t="str">
        <f t="shared" ca="1" si="57"/>
        <v/>
      </c>
      <c r="J96" s="111" t="str">
        <f t="shared" ca="1" si="74"/>
        <v/>
      </c>
      <c r="K96" s="106">
        <f t="shared" ca="1" si="58"/>
        <v>460000</v>
      </c>
      <c r="L96" s="111">
        <f t="shared" ca="1" si="75"/>
        <v>3.2</v>
      </c>
      <c r="M96" s="106">
        <f t="shared" ca="1" si="59"/>
        <v>180000</v>
      </c>
      <c r="N96" s="111">
        <f t="shared" ca="1" si="76"/>
        <v>3.2</v>
      </c>
      <c r="O96" s="106" t="str">
        <f t="shared" ca="1" si="60"/>
        <v/>
      </c>
      <c r="P96" s="111" t="str">
        <f t="shared" ca="1" si="77"/>
        <v/>
      </c>
      <c r="Q96" s="106" t="str">
        <f t="shared" ca="1" si="61"/>
        <v/>
      </c>
      <c r="R96" s="111" t="str">
        <f t="shared" ca="1" si="78"/>
        <v/>
      </c>
      <c r="S96" s="106" t="str">
        <f t="shared" ca="1" si="62"/>
        <v/>
      </c>
      <c r="T96" s="111" t="str">
        <f t="shared" ca="1" si="79"/>
        <v/>
      </c>
      <c r="U96" s="106" t="str">
        <f t="shared" ca="1" si="63"/>
        <v/>
      </c>
      <c r="V96" s="111" t="str">
        <f t="shared" ca="1" si="80"/>
        <v/>
      </c>
      <c r="W96" s="106" t="str">
        <f t="shared" ca="1" si="64"/>
        <v/>
      </c>
      <c r="X96" s="111" t="str">
        <f t="shared" ca="1" si="81"/>
        <v/>
      </c>
      <c r="Y96" s="106" t="str">
        <f t="shared" ca="1" si="65"/>
        <v/>
      </c>
      <c r="Z96" s="111" t="str">
        <f t="shared" ca="1" si="82"/>
        <v/>
      </c>
      <c r="AA96" s="106" t="str">
        <f t="shared" ca="1" si="66"/>
        <v/>
      </c>
      <c r="AB96" s="111" t="str">
        <f t="shared" ca="1" si="83"/>
        <v/>
      </c>
      <c r="AC96" s="106" t="str">
        <f t="shared" ca="1" si="67"/>
        <v/>
      </c>
      <c r="AD96" s="111" t="str">
        <f t="shared" ca="1" si="84"/>
        <v/>
      </c>
      <c r="AE96" s="106" t="str">
        <f t="shared" ca="1" si="68"/>
        <v/>
      </c>
      <c r="AF96" s="111" t="str">
        <f t="shared" ca="1" si="85"/>
        <v/>
      </c>
      <c r="AG96" s="106" t="str">
        <f t="shared" ca="1" si="69"/>
        <v/>
      </c>
      <c r="AH96" s="111" t="str">
        <f t="shared" ca="1" si="86"/>
        <v/>
      </c>
      <c r="AI96" s="106" t="str">
        <f t="shared" ca="1" si="70"/>
        <v/>
      </c>
      <c r="AJ96" s="111" t="str">
        <f t="shared" ca="1" si="87"/>
        <v/>
      </c>
    </row>
    <row r="97" spans="1:36" s="93" customFormat="1" ht="21" customHeight="1">
      <c r="A97" s="421" t="s">
        <v>168</v>
      </c>
      <c r="B97" s="105">
        <f t="shared" ca="1" si="88"/>
        <v>307533.33</v>
      </c>
      <c r="C97" s="106">
        <f t="shared" ca="1" si="54"/>
        <v>397600</v>
      </c>
      <c r="D97" s="111">
        <f t="shared" ca="1" si="71"/>
        <v>0</v>
      </c>
      <c r="E97" s="106" t="str">
        <f t="shared" ca="1" si="55"/>
        <v/>
      </c>
      <c r="F97" s="111" t="str">
        <f t="shared" ca="1" si="72"/>
        <v/>
      </c>
      <c r="G97" s="106" t="str">
        <f t="shared" ca="1" si="56"/>
        <v/>
      </c>
      <c r="H97" s="111" t="str">
        <f t="shared" ca="1" si="73"/>
        <v/>
      </c>
      <c r="I97" s="106" t="str">
        <f t="shared" ca="1" si="57"/>
        <v/>
      </c>
      <c r="J97" s="111" t="str">
        <f t="shared" ca="1" si="74"/>
        <v/>
      </c>
      <c r="K97" s="106">
        <f t="shared" ca="1" si="58"/>
        <v>75000</v>
      </c>
      <c r="L97" s="111">
        <f t="shared" ca="1" si="75"/>
        <v>3.2</v>
      </c>
      <c r="M97" s="106">
        <f t="shared" ca="1" si="59"/>
        <v>450000</v>
      </c>
      <c r="N97" s="111">
        <f t="shared" ca="1" si="76"/>
        <v>0</v>
      </c>
      <c r="O97" s="106" t="str">
        <f t="shared" ca="1" si="60"/>
        <v/>
      </c>
      <c r="P97" s="111" t="str">
        <f t="shared" ca="1" si="77"/>
        <v/>
      </c>
      <c r="Q97" s="106" t="str">
        <f t="shared" ca="1" si="61"/>
        <v/>
      </c>
      <c r="R97" s="111" t="str">
        <f t="shared" ca="1" si="78"/>
        <v/>
      </c>
      <c r="S97" s="106" t="str">
        <f t="shared" ca="1" si="62"/>
        <v/>
      </c>
      <c r="T97" s="111" t="str">
        <f t="shared" ca="1" si="79"/>
        <v/>
      </c>
      <c r="U97" s="106" t="str">
        <f t="shared" ca="1" si="63"/>
        <v/>
      </c>
      <c r="V97" s="111" t="str">
        <f t="shared" ca="1" si="80"/>
        <v/>
      </c>
      <c r="W97" s="106" t="str">
        <f t="shared" ca="1" si="64"/>
        <v/>
      </c>
      <c r="X97" s="111" t="str">
        <f t="shared" ca="1" si="81"/>
        <v/>
      </c>
      <c r="Y97" s="106" t="str">
        <f t="shared" ca="1" si="65"/>
        <v/>
      </c>
      <c r="Z97" s="111" t="str">
        <f t="shared" ca="1" si="82"/>
        <v/>
      </c>
      <c r="AA97" s="106" t="str">
        <f t="shared" ca="1" si="66"/>
        <v/>
      </c>
      <c r="AB97" s="111" t="str">
        <f t="shared" ca="1" si="83"/>
        <v/>
      </c>
      <c r="AC97" s="106" t="str">
        <f t="shared" ca="1" si="67"/>
        <v/>
      </c>
      <c r="AD97" s="111" t="str">
        <f t="shared" ca="1" si="84"/>
        <v/>
      </c>
      <c r="AE97" s="106" t="str">
        <f t="shared" ca="1" si="68"/>
        <v/>
      </c>
      <c r="AF97" s="111" t="str">
        <f t="shared" ca="1" si="85"/>
        <v/>
      </c>
      <c r="AG97" s="106" t="str">
        <f t="shared" ca="1" si="69"/>
        <v/>
      </c>
      <c r="AH97" s="111" t="str">
        <f t="shared" ca="1" si="86"/>
        <v/>
      </c>
      <c r="AI97" s="106" t="str">
        <f t="shared" ca="1" si="70"/>
        <v/>
      </c>
      <c r="AJ97" s="111" t="str">
        <f t="shared" ca="1" si="87"/>
        <v/>
      </c>
    </row>
    <row r="98" spans="1:36" s="93" customFormat="1" ht="21" hidden="1" customHeight="1">
      <c r="A98" s="97"/>
      <c r="B98" s="105" t="str">
        <f t="shared" si="88"/>
        <v/>
      </c>
      <c r="C98" s="106" t="str">
        <f t="shared" ca="1" si="54"/>
        <v/>
      </c>
      <c r="D98" s="111" t="str">
        <f t="shared" si="71"/>
        <v/>
      </c>
      <c r="E98" s="106" t="str">
        <f t="shared" ca="1" si="55"/>
        <v/>
      </c>
      <c r="F98" s="111" t="str">
        <f t="shared" si="72"/>
        <v/>
      </c>
      <c r="G98" s="106" t="str">
        <f t="shared" ca="1" si="56"/>
        <v/>
      </c>
      <c r="H98" s="111" t="str">
        <f t="shared" si="73"/>
        <v/>
      </c>
      <c r="I98" s="106" t="str">
        <f t="shared" ca="1" si="57"/>
        <v/>
      </c>
      <c r="J98" s="111" t="str">
        <f t="shared" si="74"/>
        <v/>
      </c>
      <c r="K98" s="106" t="str">
        <f t="shared" ca="1" si="58"/>
        <v/>
      </c>
      <c r="L98" s="111" t="str">
        <f t="shared" si="75"/>
        <v/>
      </c>
      <c r="M98" s="106" t="str">
        <f t="shared" ca="1" si="59"/>
        <v/>
      </c>
      <c r="N98" s="111" t="str">
        <f t="shared" si="76"/>
        <v/>
      </c>
      <c r="O98" s="106" t="str">
        <f t="shared" ca="1" si="60"/>
        <v/>
      </c>
      <c r="P98" s="111" t="str">
        <f t="shared" si="77"/>
        <v/>
      </c>
      <c r="Q98" s="106" t="str">
        <f t="shared" ca="1" si="61"/>
        <v/>
      </c>
      <c r="R98" s="111" t="str">
        <f t="shared" si="78"/>
        <v/>
      </c>
      <c r="S98" s="106" t="str">
        <f t="shared" ca="1" si="62"/>
        <v/>
      </c>
      <c r="T98" s="111" t="str">
        <f t="shared" si="79"/>
        <v/>
      </c>
      <c r="U98" s="106" t="str">
        <f t="shared" ca="1" si="63"/>
        <v/>
      </c>
      <c r="V98" s="111" t="str">
        <f t="shared" si="80"/>
        <v/>
      </c>
      <c r="W98" s="106" t="str">
        <f t="shared" ca="1" si="64"/>
        <v/>
      </c>
      <c r="X98" s="111" t="str">
        <f t="shared" si="81"/>
        <v/>
      </c>
      <c r="Y98" s="106" t="str">
        <f t="shared" ca="1" si="65"/>
        <v/>
      </c>
      <c r="Z98" s="111" t="str">
        <f t="shared" si="82"/>
        <v/>
      </c>
      <c r="AA98" s="106" t="str">
        <f t="shared" ca="1" si="66"/>
        <v/>
      </c>
      <c r="AB98" s="111" t="str">
        <f t="shared" si="83"/>
        <v/>
      </c>
      <c r="AC98" s="106" t="str">
        <f t="shared" ca="1" si="67"/>
        <v/>
      </c>
      <c r="AD98" s="111" t="str">
        <f t="shared" si="84"/>
        <v/>
      </c>
      <c r="AE98" s="106" t="str">
        <f t="shared" ca="1" si="68"/>
        <v/>
      </c>
      <c r="AF98" s="111" t="str">
        <f t="shared" si="85"/>
        <v/>
      </c>
      <c r="AG98" s="106" t="str">
        <f t="shared" ca="1" si="69"/>
        <v/>
      </c>
      <c r="AH98" s="111" t="str">
        <f t="shared" si="86"/>
        <v/>
      </c>
      <c r="AI98" s="106" t="str">
        <f t="shared" ca="1" si="70"/>
        <v/>
      </c>
      <c r="AJ98" s="111" t="str">
        <f t="shared" si="87"/>
        <v/>
      </c>
    </row>
    <row r="99" spans="1:36" s="93" customFormat="1" ht="21" hidden="1" customHeight="1">
      <c r="A99" s="97"/>
      <c r="B99" s="105" t="str">
        <f t="shared" si="88"/>
        <v/>
      </c>
      <c r="C99" s="106" t="str">
        <f t="shared" ca="1" si="54"/>
        <v/>
      </c>
      <c r="D99" s="111" t="str">
        <f t="shared" si="71"/>
        <v/>
      </c>
      <c r="E99" s="106" t="str">
        <f t="shared" ca="1" si="55"/>
        <v/>
      </c>
      <c r="F99" s="111" t="str">
        <f t="shared" si="72"/>
        <v/>
      </c>
      <c r="G99" s="106" t="str">
        <f t="shared" ca="1" si="56"/>
        <v/>
      </c>
      <c r="H99" s="111" t="str">
        <f t="shared" si="73"/>
        <v/>
      </c>
      <c r="I99" s="106" t="str">
        <f t="shared" ca="1" si="57"/>
        <v/>
      </c>
      <c r="J99" s="111" t="str">
        <f t="shared" si="74"/>
        <v/>
      </c>
      <c r="K99" s="106" t="str">
        <f t="shared" ca="1" si="58"/>
        <v/>
      </c>
      <c r="L99" s="111" t="str">
        <f t="shared" si="75"/>
        <v/>
      </c>
      <c r="M99" s="106" t="str">
        <f t="shared" ca="1" si="59"/>
        <v/>
      </c>
      <c r="N99" s="111" t="str">
        <f t="shared" si="76"/>
        <v/>
      </c>
      <c r="O99" s="106" t="str">
        <f t="shared" ca="1" si="60"/>
        <v/>
      </c>
      <c r="P99" s="111" t="str">
        <f t="shared" si="77"/>
        <v/>
      </c>
      <c r="Q99" s="106" t="str">
        <f t="shared" ca="1" si="61"/>
        <v/>
      </c>
      <c r="R99" s="111" t="str">
        <f t="shared" si="78"/>
        <v/>
      </c>
      <c r="S99" s="106" t="str">
        <f t="shared" ca="1" si="62"/>
        <v/>
      </c>
      <c r="T99" s="111" t="str">
        <f t="shared" si="79"/>
        <v/>
      </c>
      <c r="U99" s="106" t="str">
        <f t="shared" ca="1" si="63"/>
        <v/>
      </c>
      <c r="V99" s="111" t="str">
        <f t="shared" si="80"/>
        <v/>
      </c>
      <c r="W99" s="106" t="str">
        <f t="shared" ca="1" si="64"/>
        <v/>
      </c>
      <c r="X99" s="111" t="str">
        <f t="shared" si="81"/>
        <v/>
      </c>
      <c r="Y99" s="106" t="str">
        <f t="shared" ca="1" si="65"/>
        <v/>
      </c>
      <c r="Z99" s="111" t="str">
        <f t="shared" si="82"/>
        <v/>
      </c>
      <c r="AA99" s="106" t="str">
        <f t="shared" ca="1" si="66"/>
        <v/>
      </c>
      <c r="AB99" s="111" t="str">
        <f t="shared" si="83"/>
        <v/>
      </c>
      <c r="AC99" s="106" t="str">
        <f t="shared" ca="1" si="67"/>
        <v/>
      </c>
      <c r="AD99" s="111" t="str">
        <f t="shared" si="84"/>
        <v/>
      </c>
      <c r="AE99" s="106" t="str">
        <f t="shared" ca="1" si="68"/>
        <v/>
      </c>
      <c r="AF99" s="111" t="str">
        <f t="shared" si="85"/>
        <v/>
      </c>
      <c r="AG99" s="106" t="str">
        <f t="shared" ca="1" si="69"/>
        <v/>
      </c>
      <c r="AH99" s="111" t="str">
        <f t="shared" si="86"/>
        <v/>
      </c>
      <c r="AI99" s="106" t="str">
        <f t="shared" ca="1" si="70"/>
        <v/>
      </c>
      <c r="AJ99" s="111" t="str">
        <f t="shared" si="87"/>
        <v/>
      </c>
    </row>
    <row r="100" spans="1:36" s="93" customFormat="1" ht="21" hidden="1" customHeight="1">
      <c r="A100" s="97"/>
      <c r="B100" s="105" t="str">
        <f t="shared" si="88"/>
        <v/>
      </c>
      <c r="C100" s="106" t="str">
        <f t="shared" ca="1" si="54"/>
        <v/>
      </c>
      <c r="D100" s="111" t="str">
        <f t="shared" si="71"/>
        <v/>
      </c>
      <c r="E100" s="106" t="str">
        <f t="shared" ca="1" si="55"/>
        <v/>
      </c>
      <c r="F100" s="111" t="str">
        <f t="shared" si="72"/>
        <v/>
      </c>
      <c r="G100" s="106" t="str">
        <f t="shared" ca="1" si="56"/>
        <v/>
      </c>
      <c r="H100" s="111" t="str">
        <f t="shared" si="73"/>
        <v/>
      </c>
      <c r="I100" s="106" t="str">
        <f t="shared" ca="1" si="57"/>
        <v/>
      </c>
      <c r="J100" s="111" t="str">
        <f t="shared" si="74"/>
        <v/>
      </c>
      <c r="K100" s="106" t="str">
        <f t="shared" ca="1" si="58"/>
        <v/>
      </c>
      <c r="L100" s="111" t="str">
        <f t="shared" si="75"/>
        <v/>
      </c>
      <c r="M100" s="106" t="str">
        <f t="shared" ca="1" si="59"/>
        <v/>
      </c>
      <c r="N100" s="111" t="str">
        <f t="shared" si="76"/>
        <v/>
      </c>
      <c r="O100" s="106" t="str">
        <f t="shared" ca="1" si="60"/>
        <v/>
      </c>
      <c r="P100" s="111" t="str">
        <f t="shared" si="77"/>
        <v/>
      </c>
      <c r="Q100" s="106" t="str">
        <f t="shared" ca="1" si="61"/>
        <v/>
      </c>
      <c r="R100" s="111" t="str">
        <f t="shared" si="78"/>
        <v/>
      </c>
      <c r="S100" s="106" t="str">
        <f t="shared" ca="1" si="62"/>
        <v/>
      </c>
      <c r="T100" s="111" t="str">
        <f t="shared" si="79"/>
        <v/>
      </c>
      <c r="U100" s="106" t="str">
        <f t="shared" ca="1" si="63"/>
        <v/>
      </c>
      <c r="V100" s="111" t="str">
        <f t="shared" si="80"/>
        <v/>
      </c>
      <c r="W100" s="106" t="str">
        <f t="shared" ca="1" si="64"/>
        <v/>
      </c>
      <c r="X100" s="111" t="str">
        <f t="shared" si="81"/>
        <v/>
      </c>
      <c r="Y100" s="106" t="str">
        <f t="shared" ca="1" si="65"/>
        <v/>
      </c>
      <c r="Z100" s="111" t="str">
        <f t="shared" si="82"/>
        <v/>
      </c>
      <c r="AA100" s="106" t="str">
        <f t="shared" ca="1" si="66"/>
        <v/>
      </c>
      <c r="AB100" s="111" t="str">
        <f t="shared" si="83"/>
        <v/>
      </c>
      <c r="AC100" s="106" t="str">
        <f t="shared" ca="1" si="67"/>
        <v/>
      </c>
      <c r="AD100" s="111" t="str">
        <f t="shared" si="84"/>
        <v/>
      </c>
      <c r="AE100" s="106" t="str">
        <f t="shared" ca="1" si="68"/>
        <v/>
      </c>
      <c r="AF100" s="111" t="str">
        <f t="shared" si="85"/>
        <v/>
      </c>
      <c r="AG100" s="106" t="str">
        <f t="shared" ca="1" si="69"/>
        <v/>
      </c>
      <c r="AH100" s="111" t="str">
        <f t="shared" si="86"/>
        <v/>
      </c>
      <c r="AI100" s="106" t="str">
        <f t="shared" ca="1" si="70"/>
        <v/>
      </c>
      <c r="AJ100" s="111" t="str">
        <f t="shared" si="87"/>
        <v/>
      </c>
    </row>
    <row r="101" spans="1:36" s="93" customFormat="1" ht="21" hidden="1" customHeight="1">
      <c r="A101" s="97"/>
      <c r="B101" s="105" t="str">
        <f t="shared" si="88"/>
        <v/>
      </c>
      <c r="C101" s="106" t="str">
        <f t="shared" ca="1" si="54"/>
        <v/>
      </c>
      <c r="D101" s="111" t="str">
        <f t="shared" si="71"/>
        <v/>
      </c>
      <c r="E101" s="106" t="str">
        <f t="shared" ca="1" si="55"/>
        <v/>
      </c>
      <c r="F101" s="111" t="str">
        <f t="shared" si="72"/>
        <v/>
      </c>
      <c r="G101" s="106" t="str">
        <f t="shared" ca="1" si="56"/>
        <v/>
      </c>
      <c r="H101" s="111" t="str">
        <f t="shared" si="73"/>
        <v/>
      </c>
      <c r="I101" s="106" t="str">
        <f t="shared" ca="1" si="57"/>
        <v/>
      </c>
      <c r="J101" s="111" t="str">
        <f t="shared" si="74"/>
        <v/>
      </c>
      <c r="K101" s="106" t="str">
        <f t="shared" ca="1" si="58"/>
        <v/>
      </c>
      <c r="L101" s="111" t="str">
        <f t="shared" si="75"/>
        <v/>
      </c>
      <c r="M101" s="106" t="str">
        <f t="shared" ca="1" si="59"/>
        <v/>
      </c>
      <c r="N101" s="111" t="str">
        <f t="shared" si="76"/>
        <v/>
      </c>
      <c r="O101" s="106" t="str">
        <f t="shared" ca="1" si="60"/>
        <v/>
      </c>
      <c r="P101" s="111" t="str">
        <f t="shared" si="77"/>
        <v/>
      </c>
      <c r="Q101" s="106" t="str">
        <f t="shared" ca="1" si="61"/>
        <v/>
      </c>
      <c r="R101" s="111" t="str">
        <f t="shared" si="78"/>
        <v/>
      </c>
      <c r="S101" s="106" t="str">
        <f t="shared" ca="1" si="62"/>
        <v/>
      </c>
      <c r="T101" s="111" t="str">
        <f t="shared" si="79"/>
        <v/>
      </c>
      <c r="U101" s="106" t="str">
        <f t="shared" ca="1" si="63"/>
        <v/>
      </c>
      <c r="V101" s="111" t="str">
        <f t="shared" si="80"/>
        <v/>
      </c>
      <c r="W101" s="106" t="str">
        <f t="shared" ca="1" si="64"/>
        <v/>
      </c>
      <c r="X101" s="111" t="str">
        <f t="shared" si="81"/>
        <v/>
      </c>
      <c r="Y101" s="106" t="str">
        <f t="shared" ca="1" si="65"/>
        <v/>
      </c>
      <c r="Z101" s="111" t="str">
        <f t="shared" si="82"/>
        <v/>
      </c>
      <c r="AA101" s="106" t="str">
        <f t="shared" ca="1" si="66"/>
        <v/>
      </c>
      <c r="AB101" s="111" t="str">
        <f t="shared" si="83"/>
        <v/>
      </c>
      <c r="AC101" s="106" t="str">
        <f t="shared" ca="1" si="67"/>
        <v/>
      </c>
      <c r="AD101" s="111" t="str">
        <f t="shared" si="84"/>
        <v/>
      </c>
      <c r="AE101" s="106" t="str">
        <f t="shared" ca="1" si="68"/>
        <v/>
      </c>
      <c r="AF101" s="111" t="str">
        <f t="shared" si="85"/>
        <v/>
      </c>
      <c r="AG101" s="106" t="str">
        <f t="shared" ca="1" si="69"/>
        <v/>
      </c>
      <c r="AH101" s="111" t="str">
        <f t="shared" si="86"/>
        <v/>
      </c>
      <c r="AI101" s="106" t="str">
        <f t="shared" ca="1" si="70"/>
        <v/>
      </c>
      <c r="AJ101" s="111" t="str">
        <f t="shared" si="87"/>
        <v/>
      </c>
    </row>
    <row r="102" spans="1:36" s="93" customFormat="1" ht="21" hidden="1" customHeight="1">
      <c r="A102" s="97"/>
      <c r="B102" s="105" t="str">
        <f t="shared" si="88"/>
        <v/>
      </c>
      <c r="C102" s="106" t="str">
        <f t="shared" ca="1" si="54"/>
        <v/>
      </c>
      <c r="D102" s="111" t="str">
        <f t="shared" si="71"/>
        <v/>
      </c>
      <c r="E102" s="106" t="str">
        <f t="shared" ca="1" si="55"/>
        <v/>
      </c>
      <c r="F102" s="111" t="str">
        <f t="shared" si="72"/>
        <v/>
      </c>
      <c r="G102" s="106" t="str">
        <f t="shared" ca="1" si="56"/>
        <v/>
      </c>
      <c r="H102" s="111" t="str">
        <f t="shared" si="73"/>
        <v/>
      </c>
      <c r="I102" s="106" t="str">
        <f t="shared" ca="1" si="57"/>
        <v/>
      </c>
      <c r="J102" s="111" t="str">
        <f t="shared" si="74"/>
        <v/>
      </c>
      <c r="K102" s="106" t="str">
        <f t="shared" ca="1" si="58"/>
        <v/>
      </c>
      <c r="L102" s="111" t="str">
        <f t="shared" si="75"/>
        <v/>
      </c>
      <c r="M102" s="106" t="str">
        <f t="shared" ca="1" si="59"/>
        <v/>
      </c>
      <c r="N102" s="111" t="str">
        <f t="shared" si="76"/>
        <v/>
      </c>
      <c r="O102" s="106" t="str">
        <f t="shared" ca="1" si="60"/>
        <v/>
      </c>
      <c r="P102" s="111" t="str">
        <f t="shared" si="77"/>
        <v/>
      </c>
      <c r="Q102" s="106" t="str">
        <f t="shared" ca="1" si="61"/>
        <v/>
      </c>
      <c r="R102" s="111" t="str">
        <f t="shared" si="78"/>
        <v/>
      </c>
      <c r="S102" s="106" t="str">
        <f t="shared" ca="1" si="62"/>
        <v/>
      </c>
      <c r="T102" s="111" t="str">
        <f t="shared" si="79"/>
        <v/>
      </c>
      <c r="U102" s="106" t="str">
        <f t="shared" ca="1" si="63"/>
        <v/>
      </c>
      <c r="V102" s="111" t="str">
        <f t="shared" si="80"/>
        <v/>
      </c>
      <c r="W102" s="106" t="str">
        <f t="shared" ca="1" si="64"/>
        <v/>
      </c>
      <c r="X102" s="111" t="str">
        <f t="shared" si="81"/>
        <v/>
      </c>
      <c r="Y102" s="106" t="str">
        <f t="shared" ca="1" si="65"/>
        <v/>
      </c>
      <c r="Z102" s="111" t="str">
        <f t="shared" si="82"/>
        <v/>
      </c>
      <c r="AA102" s="106" t="str">
        <f t="shared" ca="1" si="66"/>
        <v/>
      </c>
      <c r="AB102" s="111" t="str">
        <f t="shared" si="83"/>
        <v/>
      </c>
      <c r="AC102" s="106" t="str">
        <f t="shared" ca="1" si="67"/>
        <v/>
      </c>
      <c r="AD102" s="111" t="str">
        <f t="shared" si="84"/>
        <v/>
      </c>
      <c r="AE102" s="106" t="str">
        <f t="shared" ca="1" si="68"/>
        <v/>
      </c>
      <c r="AF102" s="111" t="str">
        <f t="shared" si="85"/>
        <v/>
      </c>
      <c r="AG102" s="106" t="str">
        <f t="shared" ca="1" si="69"/>
        <v/>
      </c>
      <c r="AH102" s="111" t="str">
        <f t="shared" si="86"/>
        <v/>
      </c>
      <c r="AI102" s="106" t="str">
        <f t="shared" ca="1" si="70"/>
        <v/>
      </c>
      <c r="AJ102" s="111" t="str">
        <f t="shared" si="87"/>
        <v/>
      </c>
    </row>
    <row r="103" spans="1:36" s="93" customFormat="1" ht="21" hidden="1" customHeight="1">
      <c r="A103" s="97"/>
      <c r="B103" s="105" t="str">
        <f t="shared" si="88"/>
        <v/>
      </c>
      <c r="C103" s="106" t="str">
        <f t="shared" ca="1" si="54"/>
        <v/>
      </c>
      <c r="D103" s="111" t="str">
        <f t="shared" si="71"/>
        <v/>
      </c>
      <c r="E103" s="106" t="str">
        <f t="shared" ca="1" si="55"/>
        <v/>
      </c>
      <c r="F103" s="111" t="str">
        <f t="shared" si="72"/>
        <v/>
      </c>
      <c r="G103" s="106" t="str">
        <f t="shared" ca="1" si="56"/>
        <v/>
      </c>
      <c r="H103" s="111" t="str">
        <f t="shared" si="73"/>
        <v/>
      </c>
      <c r="I103" s="106" t="str">
        <f t="shared" ca="1" si="57"/>
        <v/>
      </c>
      <c r="J103" s="111" t="str">
        <f t="shared" si="74"/>
        <v/>
      </c>
      <c r="K103" s="106" t="str">
        <f t="shared" ca="1" si="58"/>
        <v/>
      </c>
      <c r="L103" s="111" t="str">
        <f t="shared" si="75"/>
        <v/>
      </c>
      <c r="M103" s="106" t="str">
        <f t="shared" ca="1" si="59"/>
        <v/>
      </c>
      <c r="N103" s="111" t="str">
        <f t="shared" si="76"/>
        <v/>
      </c>
      <c r="O103" s="106" t="str">
        <f t="shared" ca="1" si="60"/>
        <v/>
      </c>
      <c r="P103" s="111" t="str">
        <f t="shared" si="77"/>
        <v/>
      </c>
      <c r="Q103" s="106" t="str">
        <f t="shared" ca="1" si="61"/>
        <v/>
      </c>
      <c r="R103" s="111" t="str">
        <f t="shared" si="78"/>
        <v/>
      </c>
      <c r="S103" s="106" t="str">
        <f t="shared" ca="1" si="62"/>
        <v/>
      </c>
      <c r="T103" s="111" t="str">
        <f t="shared" si="79"/>
        <v/>
      </c>
      <c r="U103" s="106" t="str">
        <f t="shared" ca="1" si="63"/>
        <v/>
      </c>
      <c r="V103" s="111" t="str">
        <f t="shared" si="80"/>
        <v/>
      </c>
      <c r="W103" s="106" t="str">
        <f t="shared" ca="1" si="64"/>
        <v/>
      </c>
      <c r="X103" s="111" t="str">
        <f t="shared" si="81"/>
        <v/>
      </c>
      <c r="Y103" s="106" t="str">
        <f t="shared" ca="1" si="65"/>
        <v/>
      </c>
      <c r="Z103" s="111" t="str">
        <f t="shared" si="82"/>
        <v/>
      </c>
      <c r="AA103" s="106" t="str">
        <f t="shared" ca="1" si="66"/>
        <v/>
      </c>
      <c r="AB103" s="111" t="str">
        <f t="shared" si="83"/>
        <v/>
      </c>
      <c r="AC103" s="106" t="str">
        <f t="shared" ca="1" si="67"/>
        <v/>
      </c>
      <c r="AD103" s="111" t="str">
        <f t="shared" si="84"/>
        <v/>
      </c>
      <c r="AE103" s="106" t="str">
        <f t="shared" ca="1" si="68"/>
        <v/>
      </c>
      <c r="AF103" s="111" t="str">
        <f t="shared" si="85"/>
        <v/>
      </c>
      <c r="AG103" s="106" t="str">
        <f t="shared" ca="1" si="69"/>
        <v/>
      </c>
      <c r="AH103" s="111" t="str">
        <f t="shared" si="86"/>
        <v/>
      </c>
      <c r="AI103" s="106" t="str">
        <f t="shared" ca="1" si="70"/>
        <v/>
      </c>
      <c r="AJ103" s="111" t="str">
        <f t="shared" si="87"/>
        <v/>
      </c>
    </row>
    <row r="104" spans="1:36" s="93" customFormat="1" ht="21" hidden="1" customHeight="1">
      <c r="A104" s="97"/>
      <c r="B104" s="105" t="str">
        <f t="shared" si="88"/>
        <v/>
      </c>
      <c r="C104" s="106" t="str">
        <f t="shared" ca="1" si="54"/>
        <v/>
      </c>
      <c r="D104" s="111" t="str">
        <f t="shared" si="71"/>
        <v/>
      </c>
      <c r="E104" s="106" t="str">
        <f t="shared" ca="1" si="55"/>
        <v/>
      </c>
      <c r="F104" s="111" t="str">
        <f t="shared" si="72"/>
        <v/>
      </c>
      <c r="G104" s="106" t="str">
        <f t="shared" ca="1" si="56"/>
        <v/>
      </c>
      <c r="H104" s="111" t="str">
        <f t="shared" si="73"/>
        <v/>
      </c>
      <c r="I104" s="106" t="str">
        <f t="shared" ca="1" si="57"/>
        <v/>
      </c>
      <c r="J104" s="111" t="str">
        <f t="shared" si="74"/>
        <v/>
      </c>
      <c r="K104" s="106" t="str">
        <f t="shared" ca="1" si="58"/>
        <v/>
      </c>
      <c r="L104" s="111" t="str">
        <f t="shared" si="75"/>
        <v/>
      </c>
      <c r="M104" s="106" t="str">
        <f t="shared" ca="1" si="59"/>
        <v/>
      </c>
      <c r="N104" s="111" t="str">
        <f t="shared" si="76"/>
        <v/>
      </c>
      <c r="O104" s="106" t="str">
        <f t="shared" ca="1" si="60"/>
        <v/>
      </c>
      <c r="P104" s="111" t="str">
        <f t="shared" si="77"/>
        <v/>
      </c>
      <c r="Q104" s="106" t="str">
        <f t="shared" ca="1" si="61"/>
        <v/>
      </c>
      <c r="R104" s="111" t="str">
        <f t="shared" si="78"/>
        <v/>
      </c>
      <c r="S104" s="106" t="str">
        <f t="shared" ca="1" si="62"/>
        <v/>
      </c>
      <c r="T104" s="111" t="str">
        <f t="shared" si="79"/>
        <v/>
      </c>
      <c r="U104" s="106" t="str">
        <f t="shared" ca="1" si="63"/>
        <v/>
      </c>
      <c r="V104" s="111" t="str">
        <f t="shared" si="80"/>
        <v/>
      </c>
      <c r="W104" s="106" t="str">
        <f t="shared" ca="1" si="64"/>
        <v/>
      </c>
      <c r="X104" s="111" t="str">
        <f t="shared" si="81"/>
        <v/>
      </c>
      <c r="Y104" s="106" t="str">
        <f t="shared" ca="1" si="65"/>
        <v/>
      </c>
      <c r="Z104" s="111" t="str">
        <f t="shared" si="82"/>
        <v/>
      </c>
      <c r="AA104" s="106" t="str">
        <f t="shared" ca="1" si="66"/>
        <v/>
      </c>
      <c r="AB104" s="111" t="str">
        <f t="shared" si="83"/>
        <v/>
      </c>
      <c r="AC104" s="106" t="str">
        <f t="shared" ca="1" si="67"/>
        <v/>
      </c>
      <c r="AD104" s="111" t="str">
        <f t="shared" si="84"/>
        <v/>
      </c>
      <c r="AE104" s="106" t="str">
        <f t="shared" ca="1" si="68"/>
        <v/>
      </c>
      <c r="AF104" s="111" t="str">
        <f t="shared" si="85"/>
        <v/>
      </c>
      <c r="AG104" s="106" t="str">
        <f t="shared" ca="1" si="69"/>
        <v/>
      </c>
      <c r="AH104" s="111" t="str">
        <f t="shared" si="86"/>
        <v/>
      </c>
      <c r="AI104" s="106" t="str">
        <f t="shared" ca="1" si="70"/>
        <v/>
      </c>
      <c r="AJ104" s="111" t="str">
        <f t="shared" si="87"/>
        <v/>
      </c>
    </row>
    <row r="105" spans="1:36" s="93" customFormat="1" ht="21" hidden="1" customHeight="1">
      <c r="A105" s="97"/>
      <c r="B105" s="105" t="str">
        <f t="shared" si="88"/>
        <v/>
      </c>
      <c r="C105" s="106" t="str">
        <f t="shared" ref="C105:C136" ca="1" si="89">IF($C$8="Habilitado",IF($A105="","",ROUND(VLOOKUP($A105,UNITARIO_1,5,FALSE),2)),"")</f>
        <v/>
      </c>
      <c r="D105" s="111" t="str">
        <f t="shared" si="71"/>
        <v/>
      </c>
      <c r="E105" s="106" t="str">
        <f t="shared" ref="E105:E136" ca="1" si="90">IF($E$8="Habilitado",IF($A105="","",ROUND(VLOOKUP($A105,UNITARIO_2,5,FALSE),2)),"")</f>
        <v/>
      </c>
      <c r="F105" s="111" t="str">
        <f t="shared" si="72"/>
        <v/>
      </c>
      <c r="G105" s="106" t="str">
        <f t="shared" ref="G105:G136" ca="1" si="91">IF($G$8="Habilitado",IF($A105="","",ROUND(VLOOKUP($A105,UNITARIO_3,5,FALSE),2)),"")</f>
        <v/>
      </c>
      <c r="H105" s="111" t="str">
        <f t="shared" si="73"/>
        <v/>
      </c>
      <c r="I105" s="106" t="str">
        <f t="shared" ref="I105:I136" ca="1" si="92">IF($I$8="Habilitado",IF($A105="","",ROUND(VLOOKUP($A105,UNITARIO_4,5,FALSE),2)),"")</f>
        <v/>
      </c>
      <c r="J105" s="111" t="str">
        <f t="shared" si="74"/>
        <v/>
      </c>
      <c r="K105" s="106" t="str">
        <f t="shared" ref="K105:K136" ca="1" si="93">IF($K$8="Habilitado",IF($A105="","",ROUND(VLOOKUP($A105,UNITARIO_5,5,FALSE),2)),"")</f>
        <v/>
      </c>
      <c r="L105" s="111" t="str">
        <f t="shared" si="75"/>
        <v/>
      </c>
      <c r="M105" s="106" t="str">
        <f t="shared" ref="M105:M136" ca="1" si="94">IF($M$8="Habilitado",IF($A105="","",ROUND(VLOOKUP($A105,UNITARIO_6,5,FALSE),2)),"")</f>
        <v/>
      </c>
      <c r="N105" s="111" t="str">
        <f t="shared" si="76"/>
        <v/>
      </c>
      <c r="O105" s="106" t="str">
        <f t="shared" ref="O105:O136" ca="1" si="95">IF($O$8="Habilitado",IF($A105="","",ROUND(VLOOKUP($A105,UNITARIO_7,5,FALSE),2)),"")</f>
        <v/>
      </c>
      <c r="P105" s="111" t="str">
        <f t="shared" si="77"/>
        <v/>
      </c>
      <c r="Q105" s="106" t="str">
        <f t="shared" ref="Q105:Q136" ca="1" si="96">IF($Q$8="Habilitado",IF($A105="","",ROUND(VLOOKUP($A105,UNITARIO_8,5,FALSE),2)),"")</f>
        <v/>
      </c>
      <c r="R105" s="111" t="str">
        <f t="shared" si="78"/>
        <v/>
      </c>
      <c r="S105" s="106" t="str">
        <f t="shared" ref="S105:S136" ca="1" si="97">IF($S$8="Habilitado",IF($A105="","",ROUND(VLOOKUP($A105,UNITARIO_9,5,FALSE),2)),"")</f>
        <v/>
      </c>
      <c r="T105" s="111" t="str">
        <f t="shared" si="79"/>
        <v/>
      </c>
      <c r="U105" s="106" t="str">
        <f t="shared" ref="U105:U136" ca="1" si="98">IF($U$8="Habilitado",IF($A105="","",ROUND(VLOOKUP($A105,UNITARIO_10,5,FALSE),2)),"")</f>
        <v/>
      </c>
      <c r="V105" s="111" t="str">
        <f t="shared" si="80"/>
        <v/>
      </c>
      <c r="W105" s="106" t="str">
        <f t="shared" ref="W105:W136" ca="1" si="99">IF($W$8="Habilitado",IF($A105="","",ROUND(VLOOKUP($A105,UNITARIO_11,5,FALSE),2)),"")</f>
        <v/>
      </c>
      <c r="X105" s="111" t="str">
        <f t="shared" si="81"/>
        <v/>
      </c>
      <c r="Y105" s="106" t="str">
        <f t="shared" ref="Y105:Y136" ca="1" si="100">IF($Y$8="Habilitado",IF($A105="","",ROUND(VLOOKUP($A105,UNITARIO_12,5,FALSE),2)),"")</f>
        <v/>
      </c>
      <c r="Z105" s="111" t="str">
        <f t="shared" si="82"/>
        <v/>
      </c>
      <c r="AA105" s="106" t="str">
        <f t="shared" ca="1" si="66"/>
        <v/>
      </c>
      <c r="AB105" s="111" t="str">
        <f t="shared" si="83"/>
        <v/>
      </c>
      <c r="AC105" s="106" t="str">
        <f t="shared" ref="AC105:AC162" ca="1" si="101">IF($AC$8="Habilitado",IF($A105="","",ROUND(VLOOKUP($A105,UNITARIO_14,5,FALSE),2)),"")</f>
        <v/>
      </c>
      <c r="AD105" s="111" t="str">
        <f t="shared" si="84"/>
        <v/>
      </c>
      <c r="AE105" s="106" t="str">
        <f t="shared" ref="AE105:AE136" ca="1" si="102">IF($AC$8="Habilitado",IF($A105="","",ROUND(VLOOKUP($A105,UNITARIO_15,5,FALSE),2)),"")</f>
        <v/>
      </c>
      <c r="AF105" s="111" t="str">
        <f t="shared" si="85"/>
        <v/>
      </c>
      <c r="AG105" s="106" t="str">
        <f t="shared" ref="AG105:AG136" ca="1" si="103">IF($AC$8="Habilitado",IF($A105="","",ROUND(VLOOKUP($A105,UNITARIO_16,5,FALSE),2)),"")</f>
        <v/>
      </c>
      <c r="AH105" s="111" t="str">
        <f t="shared" si="86"/>
        <v/>
      </c>
      <c r="AI105" s="106" t="str">
        <f t="shared" ref="AI105:AI136" ca="1" si="104">IF($AC$8="Habilitado",IF($A105="","",ROUND(VLOOKUP($A105,UNITARIO_17,5,FALSE),2)),"")</f>
        <v/>
      </c>
      <c r="AJ105" s="111" t="str">
        <f t="shared" si="87"/>
        <v/>
      </c>
    </row>
    <row r="106" spans="1:36" s="93" customFormat="1" ht="21" hidden="1" customHeight="1">
      <c r="A106" s="97"/>
      <c r="B106" s="105" t="str">
        <f t="shared" si="88"/>
        <v/>
      </c>
      <c r="C106" s="106" t="str">
        <f t="shared" ca="1" si="89"/>
        <v/>
      </c>
      <c r="D106" s="111" t="str">
        <f t="shared" si="71"/>
        <v/>
      </c>
      <c r="E106" s="106" t="str">
        <f t="shared" ca="1" si="90"/>
        <v/>
      </c>
      <c r="F106" s="111" t="str">
        <f t="shared" si="72"/>
        <v/>
      </c>
      <c r="G106" s="106" t="str">
        <f t="shared" ca="1" si="91"/>
        <v/>
      </c>
      <c r="H106" s="111" t="str">
        <f t="shared" si="73"/>
        <v/>
      </c>
      <c r="I106" s="106" t="str">
        <f t="shared" ca="1" si="92"/>
        <v/>
      </c>
      <c r="J106" s="111" t="str">
        <f t="shared" si="74"/>
        <v/>
      </c>
      <c r="K106" s="106" t="str">
        <f t="shared" ca="1" si="93"/>
        <v/>
      </c>
      <c r="L106" s="111" t="str">
        <f t="shared" si="75"/>
        <v/>
      </c>
      <c r="M106" s="106" t="str">
        <f t="shared" ca="1" si="94"/>
        <v/>
      </c>
      <c r="N106" s="111" t="str">
        <f t="shared" si="76"/>
        <v/>
      </c>
      <c r="O106" s="106" t="str">
        <f t="shared" ca="1" si="95"/>
        <v/>
      </c>
      <c r="P106" s="111" t="str">
        <f t="shared" si="77"/>
        <v/>
      </c>
      <c r="Q106" s="106" t="str">
        <f t="shared" ca="1" si="96"/>
        <v/>
      </c>
      <c r="R106" s="111" t="str">
        <f t="shared" si="78"/>
        <v/>
      </c>
      <c r="S106" s="106" t="str">
        <f t="shared" ca="1" si="97"/>
        <v/>
      </c>
      <c r="T106" s="111" t="str">
        <f t="shared" si="79"/>
        <v/>
      </c>
      <c r="U106" s="106" t="str">
        <f t="shared" ca="1" si="98"/>
        <v/>
      </c>
      <c r="V106" s="111" t="str">
        <f t="shared" si="80"/>
        <v/>
      </c>
      <c r="W106" s="106" t="str">
        <f t="shared" ca="1" si="99"/>
        <v/>
      </c>
      <c r="X106" s="111" t="str">
        <f t="shared" si="81"/>
        <v/>
      </c>
      <c r="Y106" s="106" t="str">
        <f t="shared" ca="1" si="100"/>
        <v/>
      </c>
      <c r="Z106" s="111" t="str">
        <f t="shared" si="82"/>
        <v/>
      </c>
      <c r="AA106" s="106" t="str">
        <f t="shared" ca="1" si="66"/>
        <v/>
      </c>
      <c r="AB106" s="111" t="str">
        <f t="shared" si="83"/>
        <v/>
      </c>
      <c r="AC106" s="106" t="str">
        <f t="shared" ca="1" si="101"/>
        <v/>
      </c>
      <c r="AD106" s="111" t="str">
        <f t="shared" si="84"/>
        <v/>
      </c>
      <c r="AE106" s="106" t="str">
        <f t="shared" ca="1" si="102"/>
        <v/>
      </c>
      <c r="AF106" s="111" t="str">
        <f t="shared" si="85"/>
        <v/>
      </c>
      <c r="AG106" s="106" t="str">
        <f t="shared" ca="1" si="103"/>
        <v/>
      </c>
      <c r="AH106" s="111" t="str">
        <f t="shared" si="86"/>
        <v/>
      </c>
      <c r="AI106" s="106" t="str">
        <f t="shared" ca="1" si="104"/>
        <v/>
      </c>
      <c r="AJ106" s="111" t="str">
        <f t="shared" si="87"/>
        <v/>
      </c>
    </row>
    <row r="107" spans="1:36" s="93" customFormat="1" ht="21" hidden="1" customHeight="1">
      <c r="A107" s="97"/>
      <c r="B107" s="105" t="str">
        <f t="shared" si="88"/>
        <v/>
      </c>
      <c r="C107" s="106" t="str">
        <f t="shared" ca="1" si="89"/>
        <v/>
      </c>
      <c r="D107" s="111" t="str">
        <f t="shared" si="71"/>
        <v/>
      </c>
      <c r="E107" s="106" t="str">
        <f t="shared" ca="1" si="90"/>
        <v/>
      </c>
      <c r="F107" s="111" t="str">
        <f t="shared" si="72"/>
        <v/>
      </c>
      <c r="G107" s="106" t="str">
        <f t="shared" ca="1" si="91"/>
        <v/>
      </c>
      <c r="H107" s="111" t="str">
        <f t="shared" si="73"/>
        <v/>
      </c>
      <c r="I107" s="106" t="str">
        <f t="shared" ca="1" si="92"/>
        <v/>
      </c>
      <c r="J107" s="111" t="str">
        <f t="shared" si="74"/>
        <v/>
      </c>
      <c r="K107" s="106" t="str">
        <f t="shared" ca="1" si="93"/>
        <v/>
      </c>
      <c r="L107" s="111" t="str">
        <f t="shared" si="75"/>
        <v/>
      </c>
      <c r="M107" s="106" t="str">
        <f t="shared" ca="1" si="94"/>
        <v/>
      </c>
      <c r="N107" s="111" t="str">
        <f t="shared" si="76"/>
        <v/>
      </c>
      <c r="O107" s="106" t="str">
        <f t="shared" ca="1" si="95"/>
        <v/>
      </c>
      <c r="P107" s="111" t="str">
        <f t="shared" si="77"/>
        <v/>
      </c>
      <c r="Q107" s="106" t="str">
        <f t="shared" ca="1" si="96"/>
        <v/>
      </c>
      <c r="R107" s="111" t="str">
        <f t="shared" si="78"/>
        <v/>
      </c>
      <c r="S107" s="106" t="str">
        <f t="shared" ca="1" si="97"/>
        <v/>
      </c>
      <c r="T107" s="111" t="str">
        <f t="shared" si="79"/>
        <v/>
      </c>
      <c r="U107" s="106" t="str">
        <f t="shared" ca="1" si="98"/>
        <v/>
      </c>
      <c r="V107" s="111" t="str">
        <f t="shared" si="80"/>
        <v/>
      </c>
      <c r="W107" s="106" t="str">
        <f t="shared" ca="1" si="99"/>
        <v/>
      </c>
      <c r="X107" s="111" t="str">
        <f t="shared" si="81"/>
        <v/>
      </c>
      <c r="Y107" s="106" t="str">
        <f t="shared" ca="1" si="100"/>
        <v/>
      </c>
      <c r="Z107" s="111" t="str">
        <f t="shared" si="82"/>
        <v/>
      </c>
      <c r="AA107" s="106" t="str">
        <f t="shared" ca="1" si="66"/>
        <v/>
      </c>
      <c r="AB107" s="111" t="str">
        <f t="shared" si="83"/>
        <v/>
      </c>
      <c r="AC107" s="106" t="str">
        <f t="shared" ca="1" si="101"/>
        <v/>
      </c>
      <c r="AD107" s="111" t="str">
        <f t="shared" si="84"/>
        <v/>
      </c>
      <c r="AE107" s="106" t="str">
        <f t="shared" ca="1" si="102"/>
        <v/>
      </c>
      <c r="AF107" s="111" t="str">
        <f t="shared" si="85"/>
        <v/>
      </c>
      <c r="AG107" s="106" t="str">
        <f t="shared" ca="1" si="103"/>
        <v/>
      </c>
      <c r="AH107" s="111" t="str">
        <f t="shared" si="86"/>
        <v/>
      </c>
      <c r="AI107" s="106" t="str">
        <f t="shared" ca="1" si="104"/>
        <v/>
      </c>
      <c r="AJ107" s="111" t="str">
        <f t="shared" si="87"/>
        <v/>
      </c>
    </row>
    <row r="108" spans="1:36" s="93" customFormat="1" ht="21" hidden="1" customHeight="1">
      <c r="A108" s="97"/>
      <c r="B108" s="105" t="str">
        <f t="shared" si="88"/>
        <v/>
      </c>
      <c r="C108" s="106" t="str">
        <f t="shared" ca="1" si="89"/>
        <v/>
      </c>
      <c r="D108" s="111" t="str">
        <f t="shared" si="71"/>
        <v/>
      </c>
      <c r="E108" s="106" t="str">
        <f t="shared" ca="1" si="90"/>
        <v/>
      </c>
      <c r="F108" s="111" t="str">
        <f t="shared" si="72"/>
        <v/>
      </c>
      <c r="G108" s="106" t="str">
        <f t="shared" ca="1" si="91"/>
        <v/>
      </c>
      <c r="H108" s="111" t="str">
        <f t="shared" si="73"/>
        <v/>
      </c>
      <c r="I108" s="106" t="str">
        <f t="shared" ca="1" si="92"/>
        <v/>
      </c>
      <c r="J108" s="111" t="str">
        <f t="shared" si="74"/>
        <v/>
      </c>
      <c r="K108" s="106" t="str">
        <f t="shared" ca="1" si="93"/>
        <v/>
      </c>
      <c r="L108" s="111" t="str">
        <f t="shared" si="75"/>
        <v/>
      </c>
      <c r="M108" s="106" t="str">
        <f t="shared" ca="1" si="94"/>
        <v/>
      </c>
      <c r="N108" s="111" t="str">
        <f t="shared" si="76"/>
        <v/>
      </c>
      <c r="O108" s="106" t="str">
        <f t="shared" ca="1" si="95"/>
        <v/>
      </c>
      <c r="P108" s="111" t="str">
        <f t="shared" si="77"/>
        <v/>
      </c>
      <c r="Q108" s="106" t="str">
        <f t="shared" ca="1" si="96"/>
        <v/>
      </c>
      <c r="R108" s="111" t="str">
        <f t="shared" si="78"/>
        <v/>
      </c>
      <c r="S108" s="106" t="str">
        <f t="shared" ca="1" si="97"/>
        <v/>
      </c>
      <c r="T108" s="111" t="str">
        <f t="shared" si="79"/>
        <v/>
      </c>
      <c r="U108" s="106" t="str">
        <f t="shared" ca="1" si="98"/>
        <v/>
      </c>
      <c r="V108" s="111" t="str">
        <f t="shared" si="80"/>
        <v/>
      </c>
      <c r="W108" s="106" t="str">
        <f t="shared" ca="1" si="99"/>
        <v/>
      </c>
      <c r="X108" s="111" t="str">
        <f t="shared" si="81"/>
        <v/>
      </c>
      <c r="Y108" s="106" t="str">
        <f t="shared" ca="1" si="100"/>
        <v/>
      </c>
      <c r="Z108" s="111" t="str">
        <f t="shared" si="82"/>
        <v/>
      </c>
      <c r="AA108" s="106" t="str">
        <f t="shared" ca="1" si="66"/>
        <v/>
      </c>
      <c r="AB108" s="111" t="str">
        <f t="shared" si="83"/>
        <v/>
      </c>
      <c r="AC108" s="106" t="str">
        <f t="shared" ca="1" si="101"/>
        <v/>
      </c>
      <c r="AD108" s="111" t="str">
        <f t="shared" si="84"/>
        <v/>
      </c>
      <c r="AE108" s="106" t="str">
        <f t="shared" ca="1" si="102"/>
        <v/>
      </c>
      <c r="AF108" s="111" t="str">
        <f t="shared" si="85"/>
        <v/>
      </c>
      <c r="AG108" s="106" t="str">
        <f t="shared" ca="1" si="103"/>
        <v/>
      </c>
      <c r="AH108" s="111" t="str">
        <f t="shared" si="86"/>
        <v/>
      </c>
      <c r="AI108" s="106" t="str">
        <f t="shared" ca="1" si="104"/>
        <v/>
      </c>
      <c r="AJ108" s="111" t="str">
        <f t="shared" si="87"/>
        <v/>
      </c>
    </row>
    <row r="109" spans="1:36" s="93" customFormat="1" ht="21" hidden="1" customHeight="1">
      <c r="A109" s="97"/>
      <c r="B109" s="105" t="str">
        <f t="shared" si="88"/>
        <v/>
      </c>
      <c r="C109" s="106" t="str">
        <f t="shared" ca="1" si="89"/>
        <v/>
      </c>
      <c r="D109" s="111" t="str">
        <f t="shared" si="71"/>
        <v/>
      </c>
      <c r="E109" s="106" t="str">
        <f t="shared" ca="1" si="90"/>
        <v/>
      </c>
      <c r="F109" s="111" t="str">
        <f t="shared" si="72"/>
        <v/>
      </c>
      <c r="G109" s="106" t="str">
        <f t="shared" ca="1" si="91"/>
        <v/>
      </c>
      <c r="H109" s="111" t="str">
        <f t="shared" si="73"/>
        <v/>
      </c>
      <c r="I109" s="106" t="str">
        <f t="shared" ca="1" si="92"/>
        <v/>
      </c>
      <c r="J109" s="111" t="str">
        <f t="shared" si="74"/>
        <v/>
      </c>
      <c r="K109" s="106" t="str">
        <f t="shared" ca="1" si="93"/>
        <v/>
      </c>
      <c r="L109" s="111" t="str">
        <f t="shared" si="75"/>
        <v/>
      </c>
      <c r="M109" s="106" t="str">
        <f t="shared" ca="1" si="94"/>
        <v/>
      </c>
      <c r="N109" s="111" t="str">
        <f t="shared" si="76"/>
        <v/>
      </c>
      <c r="O109" s="106" t="str">
        <f t="shared" ca="1" si="95"/>
        <v/>
      </c>
      <c r="P109" s="111" t="str">
        <f t="shared" si="77"/>
        <v/>
      </c>
      <c r="Q109" s="106" t="str">
        <f t="shared" ca="1" si="96"/>
        <v/>
      </c>
      <c r="R109" s="111" t="str">
        <f t="shared" si="78"/>
        <v/>
      </c>
      <c r="S109" s="106" t="str">
        <f t="shared" ca="1" si="97"/>
        <v/>
      </c>
      <c r="T109" s="111" t="str">
        <f t="shared" si="79"/>
        <v/>
      </c>
      <c r="U109" s="106" t="str">
        <f t="shared" ca="1" si="98"/>
        <v/>
      </c>
      <c r="V109" s="111" t="str">
        <f t="shared" si="80"/>
        <v/>
      </c>
      <c r="W109" s="106" t="str">
        <f t="shared" ca="1" si="99"/>
        <v/>
      </c>
      <c r="X109" s="111" t="str">
        <f t="shared" si="81"/>
        <v/>
      </c>
      <c r="Y109" s="106" t="str">
        <f t="shared" ca="1" si="100"/>
        <v/>
      </c>
      <c r="Z109" s="111" t="str">
        <f t="shared" si="82"/>
        <v/>
      </c>
      <c r="AA109" s="106" t="str">
        <f t="shared" ca="1" si="66"/>
        <v/>
      </c>
      <c r="AB109" s="111" t="str">
        <f t="shared" si="83"/>
        <v/>
      </c>
      <c r="AC109" s="106" t="str">
        <f t="shared" ca="1" si="101"/>
        <v/>
      </c>
      <c r="AD109" s="111" t="str">
        <f t="shared" si="84"/>
        <v/>
      </c>
      <c r="AE109" s="106" t="str">
        <f t="shared" ca="1" si="102"/>
        <v/>
      </c>
      <c r="AF109" s="111" t="str">
        <f t="shared" si="85"/>
        <v/>
      </c>
      <c r="AG109" s="106" t="str">
        <f t="shared" ca="1" si="103"/>
        <v/>
      </c>
      <c r="AH109" s="111" t="str">
        <f t="shared" si="86"/>
        <v/>
      </c>
      <c r="AI109" s="106" t="str">
        <f t="shared" ca="1" si="104"/>
        <v/>
      </c>
      <c r="AJ109" s="111" t="str">
        <f t="shared" si="87"/>
        <v/>
      </c>
    </row>
    <row r="110" spans="1:36" s="93" customFormat="1" ht="21" hidden="1" customHeight="1">
      <c r="A110" s="97"/>
      <c r="B110" s="105" t="str">
        <f t="shared" si="88"/>
        <v/>
      </c>
      <c r="C110" s="106" t="str">
        <f t="shared" ca="1" si="89"/>
        <v/>
      </c>
      <c r="D110" s="111" t="str">
        <f t="shared" si="71"/>
        <v/>
      </c>
      <c r="E110" s="106" t="str">
        <f t="shared" ca="1" si="90"/>
        <v/>
      </c>
      <c r="F110" s="111" t="str">
        <f t="shared" si="72"/>
        <v/>
      </c>
      <c r="G110" s="106" t="str">
        <f t="shared" ca="1" si="91"/>
        <v/>
      </c>
      <c r="H110" s="111" t="str">
        <f t="shared" si="73"/>
        <v/>
      </c>
      <c r="I110" s="106" t="str">
        <f t="shared" ca="1" si="92"/>
        <v/>
      </c>
      <c r="J110" s="111" t="str">
        <f t="shared" si="74"/>
        <v/>
      </c>
      <c r="K110" s="106" t="str">
        <f t="shared" ca="1" si="93"/>
        <v/>
      </c>
      <c r="L110" s="111" t="str">
        <f t="shared" si="75"/>
        <v/>
      </c>
      <c r="M110" s="106" t="str">
        <f t="shared" ca="1" si="94"/>
        <v/>
      </c>
      <c r="N110" s="111" t="str">
        <f t="shared" si="76"/>
        <v/>
      </c>
      <c r="O110" s="106" t="str">
        <f t="shared" ca="1" si="95"/>
        <v/>
      </c>
      <c r="P110" s="111" t="str">
        <f t="shared" si="77"/>
        <v/>
      </c>
      <c r="Q110" s="106" t="str">
        <f t="shared" ca="1" si="96"/>
        <v/>
      </c>
      <c r="R110" s="111" t="str">
        <f t="shared" si="78"/>
        <v/>
      </c>
      <c r="S110" s="106" t="str">
        <f t="shared" ca="1" si="97"/>
        <v/>
      </c>
      <c r="T110" s="111" t="str">
        <f t="shared" si="79"/>
        <v/>
      </c>
      <c r="U110" s="106" t="str">
        <f t="shared" ca="1" si="98"/>
        <v/>
      </c>
      <c r="V110" s="111" t="str">
        <f t="shared" si="80"/>
        <v/>
      </c>
      <c r="W110" s="106" t="str">
        <f t="shared" ca="1" si="99"/>
        <v/>
      </c>
      <c r="X110" s="111" t="str">
        <f t="shared" si="81"/>
        <v/>
      </c>
      <c r="Y110" s="106" t="str">
        <f t="shared" ca="1" si="100"/>
        <v/>
      </c>
      <c r="Z110" s="111" t="str">
        <f t="shared" si="82"/>
        <v/>
      </c>
      <c r="AA110" s="106" t="str">
        <f t="shared" ca="1" si="66"/>
        <v/>
      </c>
      <c r="AB110" s="111" t="str">
        <f t="shared" si="83"/>
        <v/>
      </c>
      <c r="AC110" s="106" t="str">
        <f t="shared" ca="1" si="101"/>
        <v/>
      </c>
      <c r="AD110" s="111" t="str">
        <f t="shared" si="84"/>
        <v/>
      </c>
      <c r="AE110" s="106" t="str">
        <f t="shared" ca="1" si="102"/>
        <v/>
      </c>
      <c r="AF110" s="111" t="str">
        <f t="shared" si="85"/>
        <v/>
      </c>
      <c r="AG110" s="106" t="str">
        <f t="shared" ca="1" si="103"/>
        <v/>
      </c>
      <c r="AH110" s="111" t="str">
        <f t="shared" si="86"/>
        <v/>
      </c>
      <c r="AI110" s="106" t="str">
        <f t="shared" ca="1" si="104"/>
        <v/>
      </c>
      <c r="AJ110" s="111" t="str">
        <f t="shared" si="87"/>
        <v/>
      </c>
    </row>
    <row r="111" spans="1:36" s="93" customFormat="1" ht="21" hidden="1" customHeight="1">
      <c r="A111" s="97"/>
      <c r="B111" s="105" t="str">
        <f t="shared" si="88"/>
        <v/>
      </c>
      <c r="C111" s="106" t="str">
        <f t="shared" ca="1" si="89"/>
        <v/>
      </c>
      <c r="D111" s="111" t="str">
        <f t="shared" si="71"/>
        <v/>
      </c>
      <c r="E111" s="106" t="str">
        <f t="shared" ca="1" si="90"/>
        <v/>
      </c>
      <c r="F111" s="111" t="str">
        <f t="shared" si="72"/>
        <v/>
      </c>
      <c r="G111" s="106" t="str">
        <f t="shared" ca="1" si="91"/>
        <v/>
      </c>
      <c r="H111" s="111" t="str">
        <f t="shared" si="73"/>
        <v/>
      </c>
      <c r="I111" s="106" t="str">
        <f t="shared" ca="1" si="92"/>
        <v/>
      </c>
      <c r="J111" s="111" t="str">
        <f t="shared" si="74"/>
        <v/>
      </c>
      <c r="K111" s="106" t="str">
        <f t="shared" ca="1" si="93"/>
        <v/>
      </c>
      <c r="L111" s="111" t="str">
        <f t="shared" si="75"/>
        <v/>
      </c>
      <c r="M111" s="106" t="str">
        <f t="shared" ca="1" si="94"/>
        <v/>
      </c>
      <c r="N111" s="111" t="str">
        <f t="shared" si="76"/>
        <v/>
      </c>
      <c r="O111" s="106" t="str">
        <f t="shared" ca="1" si="95"/>
        <v/>
      </c>
      <c r="P111" s="111" t="str">
        <f t="shared" si="77"/>
        <v/>
      </c>
      <c r="Q111" s="106" t="str">
        <f t="shared" ca="1" si="96"/>
        <v/>
      </c>
      <c r="R111" s="111" t="str">
        <f t="shared" si="78"/>
        <v/>
      </c>
      <c r="S111" s="106" t="str">
        <f t="shared" ca="1" si="97"/>
        <v/>
      </c>
      <c r="T111" s="111" t="str">
        <f t="shared" si="79"/>
        <v/>
      </c>
      <c r="U111" s="106" t="str">
        <f t="shared" ca="1" si="98"/>
        <v/>
      </c>
      <c r="V111" s="111" t="str">
        <f t="shared" si="80"/>
        <v/>
      </c>
      <c r="W111" s="106" t="str">
        <f t="shared" ca="1" si="99"/>
        <v/>
      </c>
      <c r="X111" s="111" t="str">
        <f t="shared" si="81"/>
        <v/>
      </c>
      <c r="Y111" s="106" t="str">
        <f t="shared" ca="1" si="100"/>
        <v/>
      </c>
      <c r="Z111" s="111" t="str">
        <f t="shared" si="82"/>
        <v/>
      </c>
      <c r="AA111" s="106" t="str">
        <f t="shared" ca="1" si="66"/>
        <v/>
      </c>
      <c r="AB111" s="111" t="str">
        <f t="shared" si="83"/>
        <v/>
      </c>
      <c r="AC111" s="106" t="str">
        <f t="shared" ca="1" si="101"/>
        <v/>
      </c>
      <c r="AD111" s="111" t="str">
        <f t="shared" si="84"/>
        <v/>
      </c>
      <c r="AE111" s="106" t="str">
        <f t="shared" ca="1" si="102"/>
        <v/>
      </c>
      <c r="AF111" s="111" t="str">
        <f t="shared" si="85"/>
        <v/>
      </c>
      <c r="AG111" s="106" t="str">
        <f t="shared" ca="1" si="103"/>
        <v/>
      </c>
      <c r="AH111" s="111" t="str">
        <f t="shared" si="86"/>
        <v/>
      </c>
      <c r="AI111" s="106" t="str">
        <f t="shared" ca="1" si="104"/>
        <v/>
      </c>
      <c r="AJ111" s="111" t="str">
        <f t="shared" si="87"/>
        <v/>
      </c>
    </row>
    <row r="112" spans="1:36" s="93" customFormat="1" ht="21" hidden="1" customHeight="1">
      <c r="A112" s="97"/>
      <c r="B112" s="105" t="str">
        <f t="shared" si="88"/>
        <v/>
      </c>
      <c r="C112" s="106" t="str">
        <f t="shared" ca="1" si="89"/>
        <v/>
      </c>
      <c r="D112" s="111" t="str">
        <f t="shared" si="71"/>
        <v/>
      </c>
      <c r="E112" s="106" t="str">
        <f t="shared" ca="1" si="90"/>
        <v/>
      </c>
      <c r="F112" s="111" t="str">
        <f t="shared" si="72"/>
        <v/>
      </c>
      <c r="G112" s="106" t="str">
        <f t="shared" ca="1" si="91"/>
        <v/>
      </c>
      <c r="H112" s="111" t="str">
        <f t="shared" si="73"/>
        <v/>
      </c>
      <c r="I112" s="106" t="str">
        <f t="shared" ca="1" si="92"/>
        <v/>
      </c>
      <c r="J112" s="111" t="str">
        <f t="shared" si="74"/>
        <v/>
      </c>
      <c r="K112" s="106" t="str">
        <f t="shared" ca="1" si="93"/>
        <v/>
      </c>
      <c r="L112" s="111" t="str">
        <f t="shared" si="75"/>
        <v/>
      </c>
      <c r="M112" s="106" t="str">
        <f t="shared" ca="1" si="94"/>
        <v/>
      </c>
      <c r="N112" s="111" t="str">
        <f t="shared" si="76"/>
        <v/>
      </c>
      <c r="O112" s="106" t="str">
        <f t="shared" ca="1" si="95"/>
        <v/>
      </c>
      <c r="P112" s="111" t="str">
        <f t="shared" si="77"/>
        <v/>
      </c>
      <c r="Q112" s="106" t="str">
        <f t="shared" ca="1" si="96"/>
        <v/>
      </c>
      <c r="R112" s="111" t="str">
        <f t="shared" si="78"/>
        <v/>
      </c>
      <c r="S112" s="106" t="str">
        <f t="shared" ca="1" si="97"/>
        <v/>
      </c>
      <c r="T112" s="111" t="str">
        <f t="shared" si="79"/>
        <v/>
      </c>
      <c r="U112" s="106" t="str">
        <f t="shared" ca="1" si="98"/>
        <v/>
      </c>
      <c r="V112" s="111" t="str">
        <f t="shared" si="80"/>
        <v/>
      </c>
      <c r="W112" s="106" t="str">
        <f t="shared" ca="1" si="99"/>
        <v/>
      </c>
      <c r="X112" s="111" t="str">
        <f t="shared" si="81"/>
        <v/>
      </c>
      <c r="Y112" s="106" t="str">
        <f t="shared" ca="1" si="100"/>
        <v/>
      </c>
      <c r="Z112" s="111" t="str">
        <f t="shared" si="82"/>
        <v/>
      </c>
      <c r="AA112" s="106" t="str">
        <f t="shared" ca="1" si="66"/>
        <v/>
      </c>
      <c r="AB112" s="111" t="str">
        <f t="shared" si="83"/>
        <v/>
      </c>
      <c r="AC112" s="106" t="str">
        <f t="shared" ca="1" si="101"/>
        <v/>
      </c>
      <c r="AD112" s="111" t="str">
        <f t="shared" si="84"/>
        <v/>
      </c>
      <c r="AE112" s="106" t="str">
        <f t="shared" ca="1" si="102"/>
        <v/>
      </c>
      <c r="AF112" s="111" t="str">
        <f t="shared" si="85"/>
        <v/>
      </c>
      <c r="AG112" s="106" t="str">
        <f t="shared" ca="1" si="103"/>
        <v/>
      </c>
      <c r="AH112" s="111" t="str">
        <f t="shared" si="86"/>
        <v/>
      </c>
      <c r="AI112" s="106" t="str">
        <f t="shared" ca="1" si="104"/>
        <v/>
      </c>
      <c r="AJ112" s="111" t="str">
        <f t="shared" si="87"/>
        <v/>
      </c>
    </row>
    <row r="113" spans="1:36" s="93" customFormat="1" ht="21" hidden="1" customHeight="1">
      <c r="A113" s="97"/>
      <c r="B113" s="105" t="str">
        <f t="shared" si="88"/>
        <v/>
      </c>
      <c r="C113" s="106" t="str">
        <f t="shared" ca="1" si="89"/>
        <v/>
      </c>
      <c r="D113" s="111" t="str">
        <f t="shared" si="71"/>
        <v/>
      </c>
      <c r="E113" s="106" t="str">
        <f t="shared" ca="1" si="90"/>
        <v/>
      </c>
      <c r="F113" s="111" t="str">
        <f t="shared" si="72"/>
        <v/>
      </c>
      <c r="G113" s="106" t="str">
        <f t="shared" ca="1" si="91"/>
        <v/>
      </c>
      <c r="H113" s="111" t="str">
        <f t="shared" si="73"/>
        <v/>
      </c>
      <c r="I113" s="106" t="str">
        <f t="shared" ca="1" si="92"/>
        <v/>
      </c>
      <c r="J113" s="111" t="str">
        <f t="shared" si="74"/>
        <v/>
      </c>
      <c r="K113" s="106" t="str">
        <f t="shared" ca="1" si="93"/>
        <v/>
      </c>
      <c r="L113" s="111" t="str">
        <f t="shared" si="75"/>
        <v/>
      </c>
      <c r="M113" s="106" t="str">
        <f t="shared" ca="1" si="94"/>
        <v/>
      </c>
      <c r="N113" s="111" t="str">
        <f t="shared" si="76"/>
        <v/>
      </c>
      <c r="O113" s="106" t="str">
        <f t="shared" ca="1" si="95"/>
        <v/>
      </c>
      <c r="P113" s="111" t="str">
        <f t="shared" si="77"/>
        <v/>
      </c>
      <c r="Q113" s="106" t="str">
        <f t="shared" ca="1" si="96"/>
        <v/>
      </c>
      <c r="R113" s="111" t="str">
        <f t="shared" si="78"/>
        <v/>
      </c>
      <c r="S113" s="106" t="str">
        <f t="shared" ca="1" si="97"/>
        <v/>
      </c>
      <c r="T113" s="111" t="str">
        <f t="shared" si="79"/>
        <v/>
      </c>
      <c r="U113" s="106" t="str">
        <f t="shared" ca="1" si="98"/>
        <v/>
      </c>
      <c r="V113" s="111" t="str">
        <f t="shared" si="80"/>
        <v/>
      </c>
      <c r="W113" s="106" t="str">
        <f t="shared" ca="1" si="99"/>
        <v/>
      </c>
      <c r="X113" s="111" t="str">
        <f t="shared" si="81"/>
        <v/>
      </c>
      <c r="Y113" s="106" t="str">
        <f t="shared" ca="1" si="100"/>
        <v/>
      </c>
      <c r="Z113" s="111" t="str">
        <f t="shared" si="82"/>
        <v/>
      </c>
      <c r="AA113" s="106" t="str">
        <f t="shared" ca="1" si="66"/>
        <v/>
      </c>
      <c r="AB113" s="111" t="str">
        <f t="shared" si="83"/>
        <v/>
      </c>
      <c r="AC113" s="106" t="str">
        <f t="shared" ca="1" si="101"/>
        <v/>
      </c>
      <c r="AD113" s="111" t="str">
        <f t="shared" si="84"/>
        <v/>
      </c>
      <c r="AE113" s="106" t="str">
        <f t="shared" ca="1" si="102"/>
        <v/>
      </c>
      <c r="AF113" s="111" t="str">
        <f t="shared" si="85"/>
        <v/>
      </c>
      <c r="AG113" s="106" t="str">
        <f t="shared" ca="1" si="103"/>
        <v/>
      </c>
      <c r="AH113" s="111" t="str">
        <f t="shared" si="86"/>
        <v/>
      </c>
      <c r="AI113" s="106" t="str">
        <f t="shared" ca="1" si="104"/>
        <v/>
      </c>
      <c r="AJ113" s="111" t="str">
        <f t="shared" si="87"/>
        <v/>
      </c>
    </row>
    <row r="114" spans="1:36" s="93" customFormat="1" ht="21" hidden="1" customHeight="1">
      <c r="A114" s="97"/>
      <c r="B114" s="105" t="str">
        <f t="shared" si="88"/>
        <v/>
      </c>
      <c r="C114" s="106" t="str">
        <f t="shared" ca="1" si="89"/>
        <v/>
      </c>
      <c r="D114" s="111" t="str">
        <f t="shared" si="71"/>
        <v/>
      </c>
      <c r="E114" s="106" t="str">
        <f t="shared" ca="1" si="90"/>
        <v/>
      </c>
      <c r="F114" s="111" t="str">
        <f t="shared" si="72"/>
        <v/>
      </c>
      <c r="G114" s="106" t="str">
        <f t="shared" ca="1" si="91"/>
        <v/>
      </c>
      <c r="H114" s="111" t="str">
        <f t="shared" si="73"/>
        <v/>
      </c>
      <c r="I114" s="106" t="str">
        <f t="shared" ca="1" si="92"/>
        <v/>
      </c>
      <c r="J114" s="111" t="str">
        <f t="shared" si="74"/>
        <v/>
      </c>
      <c r="K114" s="106" t="str">
        <f t="shared" ca="1" si="93"/>
        <v/>
      </c>
      <c r="L114" s="111" t="str">
        <f t="shared" si="75"/>
        <v/>
      </c>
      <c r="M114" s="106" t="str">
        <f t="shared" ca="1" si="94"/>
        <v/>
      </c>
      <c r="N114" s="111" t="str">
        <f t="shared" si="76"/>
        <v/>
      </c>
      <c r="O114" s="106" t="str">
        <f t="shared" ca="1" si="95"/>
        <v/>
      </c>
      <c r="P114" s="111" t="str">
        <f t="shared" si="77"/>
        <v/>
      </c>
      <c r="Q114" s="106" t="str">
        <f t="shared" ca="1" si="96"/>
        <v/>
      </c>
      <c r="R114" s="111" t="str">
        <f t="shared" si="78"/>
        <v/>
      </c>
      <c r="S114" s="106" t="str">
        <f t="shared" ca="1" si="97"/>
        <v/>
      </c>
      <c r="T114" s="111" t="str">
        <f t="shared" si="79"/>
        <v/>
      </c>
      <c r="U114" s="106" t="str">
        <f t="shared" ca="1" si="98"/>
        <v/>
      </c>
      <c r="V114" s="111" t="str">
        <f t="shared" si="80"/>
        <v/>
      </c>
      <c r="W114" s="106" t="str">
        <f t="shared" ca="1" si="99"/>
        <v/>
      </c>
      <c r="X114" s="111" t="str">
        <f t="shared" si="81"/>
        <v/>
      </c>
      <c r="Y114" s="106" t="str">
        <f t="shared" ca="1" si="100"/>
        <v/>
      </c>
      <c r="Z114" s="111" t="str">
        <f t="shared" si="82"/>
        <v/>
      </c>
      <c r="AA114" s="106" t="str">
        <f t="shared" ca="1" si="66"/>
        <v/>
      </c>
      <c r="AB114" s="111" t="str">
        <f t="shared" si="83"/>
        <v/>
      </c>
      <c r="AC114" s="106" t="str">
        <f t="shared" ca="1" si="101"/>
        <v/>
      </c>
      <c r="AD114" s="111" t="str">
        <f t="shared" si="84"/>
        <v/>
      </c>
      <c r="AE114" s="106" t="str">
        <f t="shared" ca="1" si="102"/>
        <v/>
      </c>
      <c r="AF114" s="111" t="str">
        <f t="shared" si="85"/>
        <v/>
      </c>
      <c r="AG114" s="106" t="str">
        <f t="shared" ca="1" si="103"/>
        <v/>
      </c>
      <c r="AH114" s="111" t="str">
        <f t="shared" si="86"/>
        <v/>
      </c>
      <c r="AI114" s="106" t="str">
        <f t="shared" ca="1" si="104"/>
        <v/>
      </c>
      <c r="AJ114" s="111" t="str">
        <f t="shared" si="87"/>
        <v/>
      </c>
    </row>
    <row r="115" spans="1:36" s="93" customFormat="1" ht="21" hidden="1" customHeight="1">
      <c r="A115" s="97"/>
      <c r="B115" s="105" t="str">
        <f t="shared" si="88"/>
        <v/>
      </c>
      <c r="C115" s="106" t="str">
        <f t="shared" ca="1" si="89"/>
        <v/>
      </c>
      <c r="D115" s="111" t="str">
        <f t="shared" si="71"/>
        <v/>
      </c>
      <c r="E115" s="106" t="str">
        <f t="shared" ca="1" si="90"/>
        <v/>
      </c>
      <c r="F115" s="111" t="str">
        <f t="shared" si="72"/>
        <v/>
      </c>
      <c r="G115" s="106" t="str">
        <f t="shared" ca="1" si="91"/>
        <v/>
      </c>
      <c r="H115" s="111" t="str">
        <f t="shared" si="73"/>
        <v/>
      </c>
      <c r="I115" s="106" t="str">
        <f t="shared" ca="1" si="92"/>
        <v/>
      </c>
      <c r="J115" s="111" t="str">
        <f t="shared" si="74"/>
        <v/>
      </c>
      <c r="K115" s="106" t="str">
        <f t="shared" ca="1" si="93"/>
        <v/>
      </c>
      <c r="L115" s="111" t="str">
        <f t="shared" si="75"/>
        <v/>
      </c>
      <c r="M115" s="106" t="str">
        <f t="shared" ca="1" si="94"/>
        <v/>
      </c>
      <c r="N115" s="111" t="str">
        <f t="shared" si="76"/>
        <v/>
      </c>
      <c r="O115" s="106" t="str">
        <f t="shared" ca="1" si="95"/>
        <v/>
      </c>
      <c r="P115" s="111" t="str">
        <f t="shared" si="77"/>
        <v/>
      </c>
      <c r="Q115" s="106" t="str">
        <f t="shared" ca="1" si="96"/>
        <v/>
      </c>
      <c r="R115" s="111" t="str">
        <f t="shared" si="78"/>
        <v/>
      </c>
      <c r="S115" s="106" t="str">
        <f t="shared" ca="1" si="97"/>
        <v/>
      </c>
      <c r="T115" s="111" t="str">
        <f t="shared" si="79"/>
        <v/>
      </c>
      <c r="U115" s="106" t="str">
        <f t="shared" ca="1" si="98"/>
        <v/>
      </c>
      <c r="V115" s="111" t="str">
        <f t="shared" si="80"/>
        <v/>
      </c>
      <c r="W115" s="106" t="str">
        <f t="shared" ca="1" si="99"/>
        <v/>
      </c>
      <c r="X115" s="111" t="str">
        <f t="shared" si="81"/>
        <v/>
      </c>
      <c r="Y115" s="106" t="str">
        <f t="shared" ca="1" si="100"/>
        <v/>
      </c>
      <c r="Z115" s="111" t="str">
        <f t="shared" si="82"/>
        <v/>
      </c>
      <c r="AA115" s="106" t="str">
        <f t="shared" ca="1" si="66"/>
        <v/>
      </c>
      <c r="AB115" s="111" t="str">
        <f t="shared" si="83"/>
        <v/>
      </c>
      <c r="AC115" s="106" t="str">
        <f t="shared" ca="1" si="101"/>
        <v/>
      </c>
      <c r="AD115" s="111" t="str">
        <f t="shared" si="84"/>
        <v/>
      </c>
      <c r="AE115" s="106" t="str">
        <f t="shared" ca="1" si="102"/>
        <v/>
      </c>
      <c r="AF115" s="111" t="str">
        <f t="shared" si="85"/>
        <v/>
      </c>
      <c r="AG115" s="106" t="str">
        <f t="shared" ca="1" si="103"/>
        <v/>
      </c>
      <c r="AH115" s="111" t="str">
        <f t="shared" si="86"/>
        <v/>
      </c>
      <c r="AI115" s="106" t="str">
        <f t="shared" ca="1" si="104"/>
        <v/>
      </c>
      <c r="AJ115" s="111" t="str">
        <f t="shared" si="87"/>
        <v/>
      </c>
    </row>
    <row r="116" spans="1:36" s="93" customFormat="1" ht="21" hidden="1" customHeight="1">
      <c r="A116" s="97"/>
      <c r="B116" s="105" t="str">
        <f t="shared" si="88"/>
        <v/>
      </c>
      <c r="C116" s="106" t="str">
        <f t="shared" ca="1" si="89"/>
        <v/>
      </c>
      <c r="D116" s="111" t="str">
        <f t="shared" si="71"/>
        <v/>
      </c>
      <c r="E116" s="106" t="str">
        <f t="shared" ca="1" si="90"/>
        <v/>
      </c>
      <c r="F116" s="111" t="str">
        <f t="shared" si="72"/>
        <v/>
      </c>
      <c r="G116" s="106" t="str">
        <f t="shared" ca="1" si="91"/>
        <v/>
      </c>
      <c r="H116" s="111" t="str">
        <f t="shared" si="73"/>
        <v/>
      </c>
      <c r="I116" s="106" t="str">
        <f t="shared" ca="1" si="92"/>
        <v/>
      </c>
      <c r="J116" s="111" t="str">
        <f t="shared" si="74"/>
        <v/>
      </c>
      <c r="K116" s="106" t="str">
        <f t="shared" ca="1" si="93"/>
        <v/>
      </c>
      <c r="L116" s="111" t="str">
        <f t="shared" si="75"/>
        <v/>
      </c>
      <c r="M116" s="106" t="str">
        <f t="shared" ca="1" si="94"/>
        <v/>
      </c>
      <c r="N116" s="111" t="str">
        <f t="shared" si="76"/>
        <v/>
      </c>
      <c r="O116" s="106" t="str">
        <f t="shared" ca="1" si="95"/>
        <v/>
      </c>
      <c r="P116" s="111" t="str">
        <f t="shared" si="77"/>
        <v/>
      </c>
      <c r="Q116" s="106" t="str">
        <f t="shared" ca="1" si="96"/>
        <v/>
      </c>
      <c r="R116" s="111" t="str">
        <f t="shared" si="78"/>
        <v/>
      </c>
      <c r="S116" s="106" t="str">
        <f t="shared" ca="1" si="97"/>
        <v/>
      </c>
      <c r="T116" s="111" t="str">
        <f t="shared" si="79"/>
        <v/>
      </c>
      <c r="U116" s="106" t="str">
        <f t="shared" ca="1" si="98"/>
        <v/>
      </c>
      <c r="V116" s="111" t="str">
        <f t="shared" si="80"/>
        <v/>
      </c>
      <c r="W116" s="106" t="str">
        <f t="shared" ca="1" si="99"/>
        <v/>
      </c>
      <c r="X116" s="111" t="str">
        <f t="shared" si="81"/>
        <v/>
      </c>
      <c r="Y116" s="106" t="str">
        <f t="shared" ca="1" si="100"/>
        <v/>
      </c>
      <c r="Z116" s="111" t="str">
        <f t="shared" si="82"/>
        <v/>
      </c>
      <c r="AA116" s="106" t="str">
        <f t="shared" ca="1" si="66"/>
        <v/>
      </c>
      <c r="AB116" s="111" t="str">
        <f t="shared" si="83"/>
        <v/>
      </c>
      <c r="AC116" s="106" t="str">
        <f t="shared" ca="1" si="101"/>
        <v/>
      </c>
      <c r="AD116" s="111" t="str">
        <f t="shared" si="84"/>
        <v/>
      </c>
      <c r="AE116" s="106" t="str">
        <f t="shared" ca="1" si="102"/>
        <v/>
      </c>
      <c r="AF116" s="111" t="str">
        <f t="shared" si="85"/>
        <v/>
      </c>
      <c r="AG116" s="106" t="str">
        <f t="shared" ca="1" si="103"/>
        <v/>
      </c>
      <c r="AH116" s="111" t="str">
        <f t="shared" si="86"/>
        <v/>
      </c>
      <c r="AI116" s="106" t="str">
        <f t="shared" ca="1" si="104"/>
        <v/>
      </c>
      <c r="AJ116" s="111" t="str">
        <f t="shared" si="87"/>
        <v/>
      </c>
    </row>
    <row r="117" spans="1:36" s="93" customFormat="1" ht="21" hidden="1" customHeight="1">
      <c r="A117" s="97"/>
      <c r="B117" s="105" t="str">
        <f t="shared" si="88"/>
        <v/>
      </c>
      <c r="C117" s="106" t="str">
        <f t="shared" ca="1" si="89"/>
        <v/>
      </c>
      <c r="D117" s="111" t="str">
        <f t="shared" si="71"/>
        <v/>
      </c>
      <c r="E117" s="106" t="str">
        <f t="shared" ca="1" si="90"/>
        <v/>
      </c>
      <c r="F117" s="111" t="str">
        <f t="shared" si="72"/>
        <v/>
      </c>
      <c r="G117" s="106" t="str">
        <f t="shared" ca="1" si="91"/>
        <v/>
      </c>
      <c r="H117" s="111" t="str">
        <f t="shared" si="73"/>
        <v/>
      </c>
      <c r="I117" s="106" t="str">
        <f t="shared" ca="1" si="92"/>
        <v/>
      </c>
      <c r="J117" s="111" t="str">
        <f t="shared" si="74"/>
        <v/>
      </c>
      <c r="K117" s="106" t="str">
        <f t="shared" ca="1" si="93"/>
        <v/>
      </c>
      <c r="L117" s="111" t="str">
        <f t="shared" si="75"/>
        <v/>
      </c>
      <c r="M117" s="106" t="str">
        <f t="shared" ca="1" si="94"/>
        <v/>
      </c>
      <c r="N117" s="111" t="str">
        <f t="shared" si="76"/>
        <v/>
      </c>
      <c r="O117" s="106" t="str">
        <f t="shared" ca="1" si="95"/>
        <v/>
      </c>
      <c r="P117" s="111" t="str">
        <f t="shared" si="77"/>
        <v/>
      </c>
      <c r="Q117" s="106" t="str">
        <f t="shared" ca="1" si="96"/>
        <v/>
      </c>
      <c r="R117" s="111" t="str">
        <f t="shared" si="78"/>
        <v/>
      </c>
      <c r="S117" s="106" t="str">
        <f t="shared" ca="1" si="97"/>
        <v/>
      </c>
      <c r="T117" s="111" t="str">
        <f t="shared" si="79"/>
        <v/>
      </c>
      <c r="U117" s="106" t="str">
        <f t="shared" ca="1" si="98"/>
        <v/>
      </c>
      <c r="V117" s="111" t="str">
        <f t="shared" si="80"/>
        <v/>
      </c>
      <c r="W117" s="106" t="str">
        <f t="shared" ca="1" si="99"/>
        <v/>
      </c>
      <c r="X117" s="111" t="str">
        <f t="shared" si="81"/>
        <v/>
      </c>
      <c r="Y117" s="106" t="str">
        <f t="shared" ca="1" si="100"/>
        <v/>
      </c>
      <c r="Z117" s="111" t="str">
        <f t="shared" si="82"/>
        <v/>
      </c>
      <c r="AA117" s="106" t="str">
        <f t="shared" ca="1" si="66"/>
        <v/>
      </c>
      <c r="AB117" s="111" t="str">
        <f t="shared" si="83"/>
        <v/>
      </c>
      <c r="AC117" s="106" t="str">
        <f t="shared" ca="1" si="101"/>
        <v/>
      </c>
      <c r="AD117" s="111" t="str">
        <f t="shared" si="84"/>
        <v/>
      </c>
      <c r="AE117" s="106" t="str">
        <f t="shared" ca="1" si="102"/>
        <v/>
      </c>
      <c r="AF117" s="111" t="str">
        <f t="shared" si="85"/>
        <v/>
      </c>
      <c r="AG117" s="106" t="str">
        <f t="shared" ca="1" si="103"/>
        <v/>
      </c>
      <c r="AH117" s="111" t="str">
        <f t="shared" si="86"/>
        <v/>
      </c>
      <c r="AI117" s="106" t="str">
        <f t="shared" ca="1" si="104"/>
        <v/>
      </c>
      <c r="AJ117" s="111" t="str">
        <f t="shared" si="87"/>
        <v/>
      </c>
    </row>
    <row r="118" spans="1:36" s="93" customFormat="1" ht="21" hidden="1" customHeight="1">
      <c r="A118" s="97"/>
      <c r="B118" s="105" t="str">
        <f t="shared" si="88"/>
        <v/>
      </c>
      <c r="C118" s="106" t="str">
        <f t="shared" ca="1" si="89"/>
        <v/>
      </c>
      <c r="D118" s="111" t="str">
        <f t="shared" si="71"/>
        <v/>
      </c>
      <c r="E118" s="106" t="str">
        <f t="shared" ca="1" si="90"/>
        <v/>
      </c>
      <c r="F118" s="111" t="str">
        <f t="shared" si="72"/>
        <v/>
      </c>
      <c r="G118" s="106" t="str">
        <f t="shared" ca="1" si="91"/>
        <v/>
      </c>
      <c r="H118" s="111" t="str">
        <f t="shared" si="73"/>
        <v/>
      </c>
      <c r="I118" s="106" t="str">
        <f t="shared" ca="1" si="92"/>
        <v/>
      </c>
      <c r="J118" s="111" t="str">
        <f t="shared" si="74"/>
        <v/>
      </c>
      <c r="K118" s="106" t="str">
        <f t="shared" ca="1" si="93"/>
        <v/>
      </c>
      <c r="L118" s="111" t="str">
        <f t="shared" si="75"/>
        <v/>
      </c>
      <c r="M118" s="106" t="str">
        <f t="shared" ca="1" si="94"/>
        <v/>
      </c>
      <c r="N118" s="111" t="str">
        <f t="shared" si="76"/>
        <v/>
      </c>
      <c r="O118" s="106" t="str">
        <f t="shared" ca="1" si="95"/>
        <v/>
      </c>
      <c r="P118" s="111" t="str">
        <f t="shared" si="77"/>
        <v/>
      </c>
      <c r="Q118" s="106" t="str">
        <f t="shared" ca="1" si="96"/>
        <v/>
      </c>
      <c r="R118" s="111" t="str">
        <f t="shared" si="78"/>
        <v/>
      </c>
      <c r="S118" s="106" t="str">
        <f t="shared" ca="1" si="97"/>
        <v/>
      </c>
      <c r="T118" s="111" t="str">
        <f t="shared" si="79"/>
        <v/>
      </c>
      <c r="U118" s="106" t="str">
        <f t="shared" ca="1" si="98"/>
        <v/>
      </c>
      <c r="V118" s="111" t="str">
        <f t="shared" si="80"/>
        <v/>
      </c>
      <c r="W118" s="106" t="str">
        <f t="shared" ca="1" si="99"/>
        <v/>
      </c>
      <c r="X118" s="111" t="str">
        <f t="shared" si="81"/>
        <v/>
      </c>
      <c r="Y118" s="106" t="str">
        <f t="shared" ca="1" si="100"/>
        <v/>
      </c>
      <c r="Z118" s="111" t="str">
        <f t="shared" si="82"/>
        <v/>
      </c>
      <c r="AA118" s="106" t="str">
        <f t="shared" ca="1" si="66"/>
        <v/>
      </c>
      <c r="AB118" s="111" t="str">
        <f t="shared" si="83"/>
        <v/>
      </c>
      <c r="AC118" s="106" t="str">
        <f t="shared" ca="1" si="101"/>
        <v/>
      </c>
      <c r="AD118" s="111" t="str">
        <f t="shared" si="84"/>
        <v/>
      </c>
      <c r="AE118" s="106" t="str">
        <f t="shared" ca="1" si="102"/>
        <v/>
      </c>
      <c r="AF118" s="111" t="str">
        <f t="shared" si="85"/>
        <v/>
      </c>
      <c r="AG118" s="106" t="str">
        <f t="shared" ca="1" si="103"/>
        <v/>
      </c>
      <c r="AH118" s="111" t="str">
        <f t="shared" si="86"/>
        <v/>
      </c>
      <c r="AI118" s="106" t="str">
        <f t="shared" ca="1" si="104"/>
        <v/>
      </c>
      <c r="AJ118" s="111" t="str">
        <f t="shared" si="87"/>
        <v/>
      </c>
    </row>
    <row r="119" spans="1:36" s="93" customFormat="1" ht="21" hidden="1" customHeight="1">
      <c r="A119" s="97"/>
      <c r="B119" s="105" t="str">
        <f t="shared" si="88"/>
        <v/>
      </c>
      <c r="C119" s="106" t="str">
        <f t="shared" ca="1" si="89"/>
        <v/>
      </c>
      <c r="D119" s="111" t="str">
        <f t="shared" si="71"/>
        <v/>
      </c>
      <c r="E119" s="106" t="str">
        <f t="shared" ca="1" si="90"/>
        <v/>
      </c>
      <c r="F119" s="111" t="str">
        <f t="shared" si="72"/>
        <v/>
      </c>
      <c r="G119" s="106" t="str">
        <f t="shared" ca="1" si="91"/>
        <v/>
      </c>
      <c r="H119" s="111" t="str">
        <f t="shared" si="73"/>
        <v/>
      </c>
      <c r="I119" s="106" t="str">
        <f t="shared" ca="1" si="92"/>
        <v/>
      </c>
      <c r="J119" s="111" t="str">
        <f t="shared" si="74"/>
        <v/>
      </c>
      <c r="K119" s="106" t="str">
        <f t="shared" ca="1" si="93"/>
        <v/>
      </c>
      <c r="L119" s="111" t="str">
        <f t="shared" si="75"/>
        <v/>
      </c>
      <c r="M119" s="106" t="str">
        <f t="shared" ca="1" si="94"/>
        <v/>
      </c>
      <c r="N119" s="111" t="str">
        <f t="shared" si="76"/>
        <v/>
      </c>
      <c r="O119" s="106" t="str">
        <f t="shared" ca="1" si="95"/>
        <v/>
      </c>
      <c r="P119" s="111" t="str">
        <f t="shared" si="77"/>
        <v/>
      </c>
      <c r="Q119" s="106" t="str">
        <f t="shared" ca="1" si="96"/>
        <v/>
      </c>
      <c r="R119" s="111" t="str">
        <f t="shared" si="78"/>
        <v/>
      </c>
      <c r="S119" s="106" t="str">
        <f t="shared" ca="1" si="97"/>
        <v/>
      </c>
      <c r="T119" s="111" t="str">
        <f t="shared" si="79"/>
        <v/>
      </c>
      <c r="U119" s="106" t="str">
        <f t="shared" ca="1" si="98"/>
        <v/>
      </c>
      <c r="V119" s="111" t="str">
        <f t="shared" si="80"/>
        <v/>
      </c>
      <c r="W119" s="106" t="str">
        <f t="shared" ca="1" si="99"/>
        <v/>
      </c>
      <c r="X119" s="111" t="str">
        <f t="shared" si="81"/>
        <v/>
      </c>
      <c r="Y119" s="106" t="str">
        <f t="shared" ca="1" si="100"/>
        <v/>
      </c>
      <c r="Z119" s="111" t="str">
        <f t="shared" si="82"/>
        <v/>
      </c>
      <c r="AA119" s="106" t="str">
        <f t="shared" ca="1" si="66"/>
        <v/>
      </c>
      <c r="AB119" s="111" t="str">
        <f t="shared" si="83"/>
        <v/>
      </c>
      <c r="AC119" s="106" t="str">
        <f t="shared" ca="1" si="101"/>
        <v/>
      </c>
      <c r="AD119" s="111" t="str">
        <f t="shared" si="84"/>
        <v/>
      </c>
      <c r="AE119" s="106" t="str">
        <f t="shared" ca="1" si="102"/>
        <v/>
      </c>
      <c r="AF119" s="111" t="str">
        <f t="shared" si="85"/>
        <v/>
      </c>
      <c r="AG119" s="106" t="str">
        <f t="shared" ca="1" si="103"/>
        <v/>
      </c>
      <c r="AH119" s="111" t="str">
        <f t="shared" si="86"/>
        <v/>
      </c>
      <c r="AI119" s="106" t="str">
        <f t="shared" ca="1" si="104"/>
        <v/>
      </c>
      <c r="AJ119" s="111" t="str">
        <f t="shared" si="87"/>
        <v/>
      </c>
    </row>
    <row r="120" spans="1:36" s="93" customFormat="1" ht="21" hidden="1" customHeight="1">
      <c r="A120" s="97"/>
      <c r="B120" s="105" t="str">
        <f t="shared" si="88"/>
        <v/>
      </c>
      <c r="C120" s="106" t="str">
        <f t="shared" ca="1" si="89"/>
        <v/>
      </c>
      <c r="D120" s="111" t="str">
        <f t="shared" si="71"/>
        <v/>
      </c>
      <c r="E120" s="106" t="str">
        <f t="shared" ca="1" si="90"/>
        <v/>
      </c>
      <c r="F120" s="111" t="str">
        <f t="shared" si="72"/>
        <v/>
      </c>
      <c r="G120" s="106" t="str">
        <f t="shared" ca="1" si="91"/>
        <v/>
      </c>
      <c r="H120" s="111" t="str">
        <f t="shared" si="73"/>
        <v/>
      </c>
      <c r="I120" s="106" t="str">
        <f t="shared" ca="1" si="92"/>
        <v/>
      </c>
      <c r="J120" s="111" t="str">
        <f t="shared" si="74"/>
        <v/>
      </c>
      <c r="K120" s="106" t="str">
        <f t="shared" ca="1" si="93"/>
        <v/>
      </c>
      <c r="L120" s="111" t="str">
        <f t="shared" si="75"/>
        <v/>
      </c>
      <c r="M120" s="106" t="str">
        <f t="shared" ca="1" si="94"/>
        <v/>
      </c>
      <c r="N120" s="111" t="str">
        <f t="shared" si="76"/>
        <v/>
      </c>
      <c r="O120" s="106" t="str">
        <f t="shared" ca="1" si="95"/>
        <v/>
      </c>
      <c r="P120" s="111" t="str">
        <f t="shared" si="77"/>
        <v/>
      </c>
      <c r="Q120" s="106" t="str">
        <f t="shared" ca="1" si="96"/>
        <v/>
      </c>
      <c r="R120" s="111" t="str">
        <f t="shared" si="78"/>
        <v/>
      </c>
      <c r="S120" s="106" t="str">
        <f t="shared" ca="1" si="97"/>
        <v/>
      </c>
      <c r="T120" s="111" t="str">
        <f t="shared" si="79"/>
        <v/>
      </c>
      <c r="U120" s="106" t="str">
        <f t="shared" ca="1" si="98"/>
        <v/>
      </c>
      <c r="V120" s="111" t="str">
        <f t="shared" si="80"/>
        <v/>
      </c>
      <c r="W120" s="106" t="str">
        <f t="shared" ca="1" si="99"/>
        <v/>
      </c>
      <c r="X120" s="111" t="str">
        <f t="shared" si="81"/>
        <v/>
      </c>
      <c r="Y120" s="106" t="str">
        <f t="shared" ca="1" si="100"/>
        <v/>
      </c>
      <c r="Z120" s="111" t="str">
        <f t="shared" si="82"/>
        <v/>
      </c>
      <c r="AA120" s="106" t="str">
        <f t="shared" ca="1" si="66"/>
        <v/>
      </c>
      <c r="AB120" s="111" t="str">
        <f t="shared" si="83"/>
        <v/>
      </c>
      <c r="AC120" s="106" t="str">
        <f t="shared" ca="1" si="101"/>
        <v/>
      </c>
      <c r="AD120" s="111" t="str">
        <f t="shared" si="84"/>
        <v/>
      </c>
      <c r="AE120" s="106" t="str">
        <f t="shared" ca="1" si="102"/>
        <v/>
      </c>
      <c r="AF120" s="111" t="str">
        <f t="shared" si="85"/>
        <v/>
      </c>
      <c r="AG120" s="106" t="str">
        <f t="shared" ca="1" si="103"/>
        <v/>
      </c>
      <c r="AH120" s="111" t="str">
        <f t="shared" si="86"/>
        <v/>
      </c>
      <c r="AI120" s="106" t="str">
        <f t="shared" ca="1" si="104"/>
        <v/>
      </c>
      <c r="AJ120" s="111" t="str">
        <f t="shared" si="87"/>
        <v/>
      </c>
    </row>
    <row r="121" spans="1:36" s="93" customFormat="1" ht="21" hidden="1" customHeight="1">
      <c r="A121" s="97"/>
      <c r="B121" s="105" t="str">
        <f t="shared" si="88"/>
        <v/>
      </c>
      <c r="C121" s="106" t="str">
        <f t="shared" ca="1" si="89"/>
        <v/>
      </c>
      <c r="D121" s="111" t="str">
        <f t="shared" si="71"/>
        <v/>
      </c>
      <c r="E121" s="106" t="str">
        <f t="shared" ca="1" si="90"/>
        <v/>
      </c>
      <c r="F121" s="111" t="str">
        <f t="shared" si="72"/>
        <v/>
      </c>
      <c r="G121" s="106" t="str">
        <f t="shared" ca="1" si="91"/>
        <v/>
      </c>
      <c r="H121" s="111" t="str">
        <f t="shared" si="73"/>
        <v/>
      </c>
      <c r="I121" s="106" t="str">
        <f t="shared" ca="1" si="92"/>
        <v/>
      </c>
      <c r="J121" s="111" t="str">
        <f t="shared" si="74"/>
        <v/>
      </c>
      <c r="K121" s="106" t="str">
        <f t="shared" ca="1" si="93"/>
        <v/>
      </c>
      <c r="L121" s="111" t="str">
        <f t="shared" si="75"/>
        <v/>
      </c>
      <c r="M121" s="106" t="str">
        <f t="shared" ca="1" si="94"/>
        <v/>
      </c>
      <c r="N121" s="111" t="str">
        <f t="shared" si="76"/>
        <v/>
      </c>
      <c r="O121" s="106" t="str">
        <f t="shared" ca="1" si="95"/>
        <v/>
      </c>
      <c r="P121" s="111" t="str">
        <f t="shared" si="77"/>
        <v/>
      </c>
      <c r="Q121" s="106" t="str">
        <f t="shared" ca="1" si="96"/>
        <v/>
      </c>
      <c r="R121" s="111" t="str">
        <f t="shared" si="78"/>
        <v/>
      </c>
      <c r="S121" s="106" t="str">
        <f t="shared" ca="1" si="97"/>
        <v/>
      </c>
      <c r="T121" s="111" t="str">
        <f t="shared" si="79"/>
        <v/>
      </c>
      <c r="U121" s="106" t="str">
        <f t="shared" ca="1" si="98"/>
        <v/>
      </c>
      <c r="V121" s="111" t="str">
        <f t="shared" si="80"/>
        <v/>
      </c>
      <c r="W121" s="106" t="str">
        <f t="shared" ca="1" si="99"/>
        <v/>
      </c>
      <c r="X121" s="111" t="str">
        <f t="shared" si="81"/>
        <v/>
      </c>
      <c r="Y121" s="106" t="str">
        <f t="shared" ca="1" si="100"/>
        <v/>
      </c>
      <c r="Z121" s="111" t="str">
        <f t="shared" si="82"/>
        <v/>
      </c>
      <c r="AA121" s="106" t="str">
        <f t="shared" ca="1" si="66"/>
        <v/>
      </c>
      <c r="AB121" s="111" t="str">
        <f t="shared" si="83"/>
        <v/>
      </c>
      <c r="AC121" s="106" t="str">
        <f t="shared" ca="1" si="101"/>
        <v/>
      </c>
      <c r="AD121" s="111" t="str">
        <f t="shared" si="84"/>
        <v/>
      </c>
      <c r="AE121" s="106" t="str">
        <f t="shared" ca="1" si="102"/>
        <v/>
      </c>
      <c r="AF121" s="111" t="str">
        <f t="shared" si="85"/>
        <v/>
      </c>
      <c r="AG121" s="106" t="str">
        <f t="shared" ca="1" si="103"/>
        <v/>
      </c>
      <c r="AH121" s="111" t="str">
        <f t="shared" si="86"/>
        <v/>
      </c>
      <c r="AI121" s="106" t="str">
        <f t="shared" ca="1" si="104"/>
        <v/>
      </c>
      <c r="AJ121" s="111" t="str">
        <f t="shared" si="87"/>
        <v/>
      </c>
    </row>
    <row r="122" spans="1:36" s="93" customFormat="1" ht="21" hidden="1" customHeight="1">
      <c r="A122" s="97"/>
      <c r="B122" s="105" t="str">
        <f t="shared" si="88"/>
        <v/>
      </c>
      <c r="C122" s="106" t="str">
        <f t="shared" ca="1" si="89"/>
        <v/>
      </c>
      <c r="D122" s="111" t="str">
        <f t="shared" si="71"/>
        <v/>
      </c>
      <c r="E122" s="106" t="str">
        <f t="shared" ca="1" si="90"/>
        <v/>
      </c>
      <c r="F122" s="111" t="str">
        <f t="shared" si="72"/>
        <v/>
      </c>
      <c r="G122" s="106" t="str">
        <f t="shared" ca="1" si="91"/>
        <v/>
      </c>
      <c r="H122" s="111" t="str">
        <f t="shared" si="73"/>
        <v/>
      </c>
      <c r="I122" s="106" t="str">
        <f t="shared" ca="1" si="92"/>
        <v/>
      </c>
      <c r="J122" s="111" t="str">
        <f t="shared" si="74"/>
        <v/>
      </c>
      <c r="K122" s="106" t="str">
        <f t="shared" ca="1" si="93"/>
        <v/>
      </c>
      <c r="L122" s="111" t="str">
        <f t="shared" si="75"/>
        <v/>
      </c>
      <c r="M122" s="106" t="str">
        <f t="shared" ca="1" si="94"/>
        <v/>
      </c>
      <c r="N122" s="111" t="str">
        <f t="shared" si="76"/>
        <v/>
      </c>
      <c r="O122" s="106" t="str">
        <f t="shared" ca="1" si="95"/>
        <v/>
      </c>
      <c r="P122" s="111" t="str">
        <f t="shared" si="77"/>
        <v/>
      </c>
      <c r="Q122" s="106" t="str">
        <f t="shared" ca="1" si="96"/>
        <v/>
      </c>
      <c r="R122" s="111" t="str">
        <f t="shared" si="78"/>
        <v/>
      </c>
      <c r="S122" s="106" t="str">
        <f t="shared" ca="1" si="97"/>
        <v/>
      </c>
      <c r="T122" s="111" t="str">
        <f t="shared" si="79"/>
        <v/>
      </c>
      <c r="U122" s="106" t="str">
        <f t="shared" ca="1" si="98"/>
        <v/>
      </c>
      <c r="V122" s="111" t="str">
        <f t="shared" si="80"/>
        <v/>
      </c>
      <c r="W122" s="106" t="str">
        <f t="shared" ca="1" si="99"/>
        <v/>
      </c>
      <c r="X122" s="111" t="str">
        <f t="shared" si="81"/>
        <v/>
      </c>
      <c r="Y122" s="106" t="str">
        <f t="shared" ca="1" si="100"/>
        <v/>
      </c>
      <c r="Z122" s="111" t="str">
        <f t="shared" si="82"/>
        <v/>
      </c>
      <c r="AA122" s="106" t="str">
        <f t="shared" ca="1" si="66"/>
        <v/>
      </c>
      <c r="AB122" s="111" t="str">
        <f t="shared" si="83"/>
        <v/>
      </c>
      <c r="AC122" s="106" t="str">
        <f t="shared" ca="1" si="101"/>
        <v/>
      </c>
      <c r="AD122" s="111" t="str">
        <f t="shared" si="84"/>
        <v/>
      </c>
      <c r="AE122" s="106" t="str">
        <f t="shared" ca="1" si="102"/>
        <v/>
      </c>
      <c r="AF122" s="111" t="str">
        <f t="shared" si="85"/>
        <v/>
      </c>
      <c r="AG122" s="106" t="str">
        <f t="shared" ca="1" si="103"/>
        <v/>
      </c>
      <c r="AH122" s="111" t="str">
        <f t="shared" si="86"/>
        <v/>
      </c>
      <c r="AI122" s="106" t="str">
        <f t="shared" ca="1" si="104"/>
        <v/>
      </c>
      <c r="AJ122" s="111" t="str">
        <f t="shared" si="87"/>
        <v/>
      </c>
    </row>
    <row r="123" spans="1:36" s="93" customFormat="1" ht="21" hidden="1" customHeight="1">
      <c r="A123" s="97"/>
      <c r="B123" s="105" t="str">
        <f t="shared" si="88"/>
        <v/>
      </c>
      <c r="C123" s="106" t="str">
        <f t="shared" ca="1" si="89"/>
        <v/>
      </c>
      <c r="D123" s="111" t="str">
        <f t="shared" si="71"/>
        <v/>
      </c>
      <c r="E123" s="106" t="str">
        <f t="shared" ca="1" si="90"/>
        <v/>
      </c>
      <c r="F123" s="111" t="str">
        <f t="shared" si="72"/>
        <v/>
      </c>
      <c r="G123" s="106" t="str">
        <f t="shared" ca="1" si="91"/>
        <v/>
      </c>
      <c r="H123" s="111" t="str">
        <f t="shared" si="73"/>
        <v/>
      </c>
      <c r="I123" s="106" t="str">
        <f t="shared" ca="1" si="92"/>
        <v/>
      </c>
      <c r="J123" s="111" t="str">
        <f t="shared" si="74"/>
        <v/>
      </c>
      <c r="K123" s="106" t="str">
        <f t="shared" ca="1" si="93"/>
        <v/>
      </c>
      <c r="L123" s="111" t="str">
        <f t="shared" si="75"/>
        <v/>
      </c>
      <c r="M123" s="106" t="str">
        <f t="shared" ca="1" si="94"/>
        <v/>
      </c>
      <c r="N123" s="111" t="str">
        <f t="shared" si="76"/>
        <v/>
      </c>
      <c r="O123" s="106" t="str">
        <f t="shared" ca="1" si="95"/>
        <v/>
      </c>
      <c r="P123" s="111" t="str">
        <f t="shared" si="77"/>
        <v/>
      </c>
      <c r="Q123" s="106" t="str">
        <f t="shared" ca="1" si="96"/>
        <v/>
      </c>
      <c r="R123" s="111" t="str">
        <f t="shared" si="78"/>
        <v/>
      </c>
      <c r="S123" s="106" t="str">
        <f t="shared" ca="1" si="97"/>
        <v/>
      </c>
      <c r="T123" s="111" t="str">
        <f t="shared" si="79"/>
        <v/>
      </c>
      <c r="U123" s="106" t="str">
        <f t="shared" ca="1" si="98"/>
        <v/>
      </c>
      <c r="V123" s="111" t="str">
        <f t="shared" si="80"/>
        <v/>
      </c>
      <c r="W123" s="106" t="str">
        <f t="shared" ca="1" si="99"/>
        <v/>
      </c>
      <c r="X123" s="111" t="str">
        <f t="shared" si="81"/>
        <v/>
      </c>
      <c r="Y123" s="106" t="str">
        <f t="shared" ca="1" si="100"/>
        <v/>
      </c>
      <c r="Z123" s="111" t="str">
        <f t="shared" si="82"/>
        <v/>
      </c>
      <c r="AA123" s="106" t="str">
        <f t="shared" ca="1" si="66"/>
        <v/>
      </c>
      <c r="AB123" s="111" t="str">
        <f t="shared" si="83"/>
        <v/>
      </c>
      <c r="AC123" s="106" t="str">
        <f t="shared" ca="1" si="101"/>
        <v/>
      </c>
      <c r="AD123" s="111" t="str">
        <f t="shared" si="84"/>
        <v/>
      </c>
      <c r="AE123" s="106" t="str">
        <f t="shared" ca="1" si="102"/>
        <v/>
      </c>
      <c r="AF123" s="111" t="str">
        <f t="shared" si="85"/>
        <v/>
      </c>
      <c r="AG123" s="106" t="str">
        <f t="shared" ca="1" si="103"/>
        <v/>
      </c>
      <c r="AH123" s="111" t="str">
        <f t="shared" si="86"/>
        <v/>
      </c>
      <c r="AI123" s="106" t="str">
        <f t="shared" ca="1" si="104"/>
        <v/>
      </c>
      <c r="AJ123" s="111" t="str">
        <f t="shared" si="87"/>
        <v/>
      </c>
    </row>
    <row r="124" spans="1:36" s="93" customFormat="1" ht="21" hidden="1" customHeight="1">
      <c r="A124" s="97"/>
      <c r="B124" s="105" t="str">
        <f t="shared" si="88"/>
        <v/>
      </c>
      <c r="C124" s="106" t="str">
        <f t="shared" ca="1" si="89"/>
        <v/>
      </c>
      <c r="D124" s="111" t="str">
        <f t="shared" si="71"/>
        <v/>
      </c>
      <c r="E124" s="106" t="str">
        <f t="shared" ca="1" si="90"/>
        <v/>
      </c>
      <c r="F124" s="111" t="str">
        <f t="shared" si="72"/>
        <v/>
      </c>
      <c r="G124" s="106" t="str">
        <f t="shared" ca="1" si="91"/>
        <v/>
      </c>
      <c r="H124" s="111" t="str">
        <f t="shared" si="73"/>
        <v/>
      </c>
      <c r="I124" s="106" t="str">
        <f t="shared" ca="1" si="92"/>
        <v/>
      </c>
      <c r="J124" s="111" t="str">
        <f t="shared" si="74"/>
        <v/>
      </c>
      <c r="K124" s="106" t="str">
        <f t="shared" ca="1" si="93"/>
        <v/>
      </c>
      <c r="L124" s="111" t="str">
        <f t="shared" si="75"/>
        <v/>
      </c>
      <c r="M124" s="106" t="str">
        <f t="shared" ca="1" si="94"/>
        <v/>
      </c>
      <c r="N124" s="111" t="str">
        <f t="shared" si="76"/>
        <v/>
      </c>
      <c r="O124" s="106" t="str">
        <f t="shared" ca="1" si="95"/>
        <v/>
      </c>
      <c r="P124" s="111" t="str">
        <f t="shared" si="77"/>
        <v/>
      </c>
      <c r="Q124" s="106" t="str">
        <f t="shared" ca="1" si="96"/>
        <v/>
      </c>
      <c r="R124" s="111" t="str">
        <f t="shared" si="78"/>
        <v/>
      </c>
      <c r="S124" s="106" t="str">
        <f t="shared" ca="1" si="97"/>
        <v/>
      </c>
      <c r="T124" s="111" t="str">
        <f t="shared" si="79"/>
        <v/>
      </c>
      <c r="U124" s="106" t="str">
        <f t="shared" ca="1" si="98"/>
        <v/>
      </c>
      <c r="V124" s="111" t="str">
        <f t="shared" si="80"/>
        <v/>
      </c>
      <c r="W124" s="106" t="str">
        <f t="shared" ca="1" si="99"/>
        <v/>
      </c>
      <c r="X124" s="111" t="str">
        <f t="shared" si="81"/>
        <v/>
      </c>
      <c r="Y124" s="106" t="str">
        <f t="shared" ca="1" si="100"/>
        <v/>
      </c>
      <c r="Z124" s="111" t="str">
        <f t="shared" si="82"/>
        <v/>
      </c>
      <c r="AA124" s="106" t="str">
        <f t="shared" ca="1" si="66"/>
        <v/>
      </c>
      <c r="AB124" s="111" t="str">
        <f t="shared" si="83"/>
        <v/>
      </c>
      <c r="AC124" s="106" t="str">
        <f t="shared" ca="1" si="101"/>
        <v/>
      </c>
      <c r="AD124" s="111" t="str">
        <f t="shared" si="84"/>
        <v/>
      </c>
      <c r="AE124" s="106" t="str">
        <f t="shared" ca="1" si="102"/>
        <v/>
      </c>
      <c r="AF124" s="111" t="str">
        <f t="shared" si="85"/>
        <v/>
      </c>
      <c r="AG124" s="106" t="str">
        <f t="shared" ca="1" si="103"/>
        <v/>
      </c>
      <c r="AH124" s="111" t="str">
        <f t="shared" si="86"/>
        <v/>
      </c>
      <c r="AI124" s="106" t="str">
        <f t="shared" ca="1" si="104"/>
        <v/>
      </c>
      <c r="AJ124" s="111" t="str">
        <f t="shared" si="87"/>
        <v/>
      </c>
    </row>
    <row r="125" spans="1:36" s="93" customFormat="1" ht="21" hidden="1" customHeight="1">
      <c r="A125" s="97"/>
      <c r="B125" s="105" t="str">
        <f t="shared" si="88"/>
        <v/>
      </c>
      <c r="C125" s="106" t="str">
        <f t="shared" ca="1" si="89"/>
        <v/>
      </c>
      <c r="D125" s="111" t="str">
        <f t="shared" si="71"/>
        <v/>
      </c>
      <c r="E125" s="106" t="str">
        <f t="shared" ca="1" si="90"/>
        <v/>
      </c>
      <c r="F125" s="111" t="str">
        <f t="shared" si="72"/>
        <v/>
      </c>
      <c r="G125" s="106" t="str">
        <f t="shared" ca="1" si="91"/>
        <v/>
      </c>
      <c r="H125" s="111" t="str">
        <f t="shared" si="73"/>
        <v/>
      </c>
      <c r="I125" s="106" t="str">
        <f t="shared" ca="1" si="92"/>
        <v/>
      </c>
      <c r="J125" s="111" t="str">
        <f t="shared" si="74"/>
        <v/>
      </c>
      <c r="K125" s="106" t="str">
        <f t="shared" ca="1" si="93"/>
        <v/>
      </c>
      <c r="L125" s="111" t="str">
        <f t="shared" si="75"/>
        <v/>
      </c>
      <c r="M125" s="106" t="str">
        <f t="shared" ca="1" si="94"/>
        <v/>
      </c>
      <c r="N125" s="111" t="str">
        <f t="shared" si="76"/>
        <v/>
      </c>
      <c r="O125" s="106" t="str">
        <f t="shared" ca="1" si="95"/>
        <v/>
      </c>
      <c r="P125" s="111" t="str">
        <f t="shared" si="77"/>
        <v/>
      </c>
      <c r="Q125" s="106" t="str">
        <f t="shared" ca="1" si="96"/>
        <v/>
      </c>
      <c r="R125" s="111" t="str">
        <f t="shared" si="78"/>
        <v/>
      </c>
      <c r="S125" s="106" t="str">
        <f t="shared" ca="1" si="97"/>
        <v/>
      </c>
      <c r="T125" s="111" t="str">
        <f t="shared" si="79"/>
        <v/>
      </c>
      <c r="U125" s="106" t="str">
        <f t="shared" ca="1" si="98"/>
        <v/>
      </c>
      <c r="V125" s="111" t="str">
        <f t="shared" si="80"/>
        <v/>
      </c>
      <c r="W125" s="106" t="str">
        <f t="shared" ca="1" si="99"/>
        <v/>
      </c>
      <c r="X125" s="111" t="str">
        <f t="shared" si="81"/>
        <v/>
      </c>
      <c r="Y125" s="106" t="str">
        <f t="shared" ca="1" si="100"/>
        <v/>
      </c>
      <c r="Z125" s="111" t="str">
        <f t="shared" si="82"/>
        <v/>
      </c>
      <c r="AA125" s="106" t="str">
        <f t="shared" ca="1" si="66"/>
        <v/>
      </c>
      <c r="AB125" s="111" t="str">
        <f t="shared" si="83"/>
        <v/>
      </c>
      <c r="AC125" s="106" t="str">
        <f t="shared" ca="1" si="101"/>
        <v/>
      </c>
      <c r="AD125" s="111" t="str">
        <f t="shared" si="84"/>
        <v/>
      </c>
      <c r="AE125" s="106" t="str">
        <f t="shared" ca="1" si="102"/>
        <v/>
      </c>
      <c r="AF125" s="111" t="str">
        <f t="shared" si="85"/>
        <v/>
      </c>
      <c r="AG125" s="106" t="str">
        <f t="shared" ca="1" si="103"/>
        <v/>
      </c>
      <c r="AH125" s="111" t="str">
        <f t="shared" si="86"/>
        <v/>
      </c>
      <c r="AI125" s="106" t="str">
        <f t="shared" ca="1" si="104"/>
        <v/>
      </c>
      <c r="AJ125" s="111" t="str">
        <f t="shared" si="87"/>
        <v/>
      </c>
    </row>
    <row r="126" spans="1:36" s="93" customFormat="1" ht="21" hidden="1" customHeight="1">
      <c r="A126" s="97"/>
      <c r="B126" s="105" t="str">
        <f t="shared" si="88"/>
        <v/>
      </c>
      <c r="C126" s="106" t="str">
        <f t="shared" ca="1" si="89"/>
        <v/>
      </c>
      <c r="D126" s="111" t="str">
        <f t="shared" si="71"/>
        <v/>
      </c>
      <c r="E126" s="106" t="str">
        <f t="shared" ca="1" si="90"/>
        <v/>
      </c>
      <c r="F126" s="111" t="str">
        <f t="shared" si="72"/>
        <v/>
      </c>
      <c r="G126" s="106" t="str">
        <f t="shared" ca="1" si="91"/>
        <v/>
      </c>
      <c r="H126" s="111" t="str">
        <f t="shared" si="73"/>
        <v/>
      </c>
      <c r="I126" s="106" t="str">
        <f t="shared" ca="1" si="92"/>
        <v/>
      </c>
      <c r="J126" s="111" t="str">
        <f t="shared" si="74"/>
        <v/>
      </c>
      <c r="K126" s="106" t="str">
        <f t="shared" ca="1" si="93"/>
        <v/>
      </c>
      <c r="L126" s="111" t="str">
        <f t="shared" si="75"/>
        <v/>
      </c>
      <c r="M126" s="106" t="str">
        <f t="shared" ca="1" si="94"/>
        <v/>
      </c>
      <c r="N126" s="111" t="str">
        <f t="shared" si="76"/>
        <v/>
      </c>
      <c r="O126" s="106" t="str">
        <f t="shared" ca="1" si="95"/>
        <v/>
      </c>
      <c r="P126" s="111" t="str">
        <f t="shared" si="77"/>
        <v/>
      </c>
      <c r="Q126" s="106" t="str">
        <f t="shared" ca="1" si="96"/>
        <v/>
      </c>
      <c r="R126" s="111" t="str">
        <f t="shared" si="78"/>
        <v/>
      </c>
      <c r="S126" s="106" t="str">
        <f t="shared" ca="1" si="97"/>
        <v/>
      </c>
      <c r="T126" s="111" t="str">
        <f t="shared" si="79"/>
        <v/>
      </c>
      <c r="U126" s="106" t="str">
        <f t="shared" ca="1" si="98"/>
        <v/>
      </c>
      <c r="V126" s="111" t="str">
        <f t="shared" si="80"/>
        <v/>
      </c>
      <c r="W126" s="106" t="str">
        <f t="shared" ca="1" si="99"/>
        <v/>
      </c>
      <c r="X126" s="111" t="str">
        <f t="shared" si="81"/>
        <v/>
      </c>
      <c r="Y126" s="106" t="str">
        <f t="shared" ca="1" si="100"/>
        <v/>
      </c>
      <c r="Z126" s="111" t="str">
        <f t="shared" si="82"/>
        <v/>
      </c>
      <c r="AA126" s="106" t="str">
        <f t="shared" ca="1" si="66"/>
        <v/>
      </c>
      <c r="AB126" s="111" t="str">
        <f t="shared" si="83"/>
        <v/>
      </c>
      <c r="AC126" s="106" t="str">
        <f t="shared" ca="1" si="101"/>
        <v/>
      </c>
      <c r="AD126" s="111" t="str">
        <f t="shared" si="84"/>
        <v/>
      </c>
      <c r="AE126" s="106" t="str">
        <f t="shared" ca="1" si="102"/>
        <v/>
      </c>
      <c r="AF126" s="111" t="str">
        <f t="shared" si="85"/>
        <v/>
      </c>
      <c r="AG126" s="106" t="str">
        <f t="shared" ca="1" si="103"/>
        <v/>
      </c>
      <c r="AH126" s="111" t="str">
        <f t="shared" si="86"/>
        <v/>
      </c>
      <c r="AI126" s="106" t="str">
        <f t="shared" ca="1" si="104"/>
        <v/>
      </c>
      <c r="AJ126" s="111" t="str">
        <f t="shared" si="87"/>
        <v/>
      </c>
    </row>
    <row r="127" spans="1:36" s="93" customFormat="1" ht="21" hidden="1" customHeight="1">
      <c r="A127" s="97"/>
      <c r="B127" s="105" t="str">
        <f t="shared" si="88"/>
        <v/>
      </c>
      <c r="C127" s="106" t="str">
        <f t="shared" ca="1" si="89"/>
        <v/>
      </c>
      <c r="D127" s="111" t="str">
        <f t="shared" si="71"/>
        <v/>
      </c>
      <c r="E127" s="106" t="str">
        <f t="shared" ca="1" si="90"/>
        <v/>
      </c>
      <c r="F127" s="111" t="str">
        <f t="shared" si="72"/>
        <v/>
      </c>
      <c r="G127" s="106" t="str">
        <f t="shared" ca="1" si="91"/>
        <v/>
      </c>
      <c r="H127" s="111" t="str">
        <f t="shared" si="73"/>
        <v/>
      </c>
      <c r="I127" s="106" t="str">
        <f t="shared" ca="1" si="92"/>
        <v/>
      </c>
      <c r="J127" s="111" t="str">
        <f t="shared" si="74"/>
        <v/>
      </c>
      <c r="K127" s="106" t="str">
        <f t="shared" ca="1" si="93"/>
        <v/>
      </c>
      <c r="L127" s="111" t="str">
        <f t="shared" si="75"/>
        <v/>
      </c>
      <c r="M127" s="106" t="str">
        <f t="shared" ca="1" si="94"/>
        <v/>
      </c>
      <c r="N127" s="111" t="str">
        <f t="shared" si="76"/>
        <v/>
      </c>
      <c r="O127" s="106" t="str">
        <f t="shared" ca="1" si="95"/>
        <v/>
      </c>
      <c r="P127" s="111" t="str">
        <f t="shared" si="77"/>
        <v/>
      </c>
      <c r="Q127" s="106" t="str">
        <f t="shared" ca="1" si="96"/>
        <v/>
      </c>
      <c r="R127" s="111" t="str">
        <f t="shared" si="78"/>
        <v/>
      </c>
      <c r="S127" s="106" t="str">
        <f t="shared" ca="1" si="97"/>
        <v/>
      </c>
      <c r="T127" s="111" t="str">
        <f t="shared" si="79"/>
        <v/>
      </c>
      <c r="U127" s="106" t="str">
        <f t="shared" ca="1" si="98"/>
        <v/>
      </c>
      <c r="V127" s="111" t="str">
        <f t="shared" si="80"/>
        <v/>
      </c>
      <c r="W127" s="106" t="str">
        <f t="shared" ca="1" si="99"/>
        <v/>
      </c>
      <c r="X127" s="111" t="str">
        <f t="shared" si="81"/>
        <v/>
      </c>
      <c r="Y127" s="106" t="str">
        <f t="shared" ca="1" si="100"/>
        <v/>
      </c>
      <c r="Z127" s="111" t="str">
        <f t="shared" si="82"/>
        <v/>
      </c>
      <c r="AA127" s="106" t="str">
        <f t="shared" ca="1" si="66"/>
        <v/>
      </c>
      <c r="AB127" s="111" t="str">
        <f t="shared" si="83"/>
        <v/>
      </c>
      <c r="AC127" s="106" t="str">
        <f t="shared" ca="1" si="101"/>
        <v/>
      </c>
      <c r="AD127" s="111" t="str">
        <f t="shared" si="84"/>
        <v/>
      </c>
      <c r="AE127" s="106" t="str">
        <f t="shared" ca="1" si="102"/>
        <v/>
      </c>
      <c r="AF127" s="111" t="str">
        <f t="shared" si="85"/>
        <v/>
      </c>
      <c r="AG127" s="106" t="str">
        <f t="shared" ca="1" si="103"/>
        <v/>
      </c>
      <c r="AH127" s="111" t="str">
        <f t="shared" si="86"/>
        <v/>
      </c>
      <c r="AI127" s="106" t="str">
        <f t="shared" ca="1" si="104"/>
        <v/>
      </c>
      <c r="AJ127" s="111" t="str">
        <f t="shared" si="87"/>
        <v/>
      </c>
    </row>
    <row r="128" spans="1:36" s="93" customFormat="1" ht="21" hidden="1" customHeight="1">
      <c r="A128" s="97"/>
      <c r="B128" s="105" t="str">
        <f t="shared" si="88"/>
        <v/>
      </c>
      <c r="C128" s="106" t="str">
        <f t="shared" ca="1" si="89"/>
        <v/>
      </c>
      <c r="D128" s="111" t="str">
        <f t="shared" si="71"/>
        <v/>
      </c>
      <c r="E128" s="106" t="str">
        <f t="shared" ca="1" si="90"/>
        <v/>
      </c>
      <c r="F128" s="111" t="str">
        <f t="shared" si="72"/>
        <v/>
      </c>
      <c r="G128" s="106" t="str">
        <f t="shared" ca="1" si="91"/>
        <v/>
      </c>
      <c r="H128" s="111" t="str">
        <f t="shared" si="73"/>
        <v/>
      </c>
      <c r="I128" s="106" t="str">
        <f t="shared" ca="1" si="92"/>
        <v/>
      </c>
      <c r="J128" s="111" t="str">
        <f t="shared" si="74"/>
        <v/>
      </c>
      <c r="K128" s="106" t="str">
        <f t="shared" ca="1" si="93"/>
        <v/>
      </c>
      <c r="L128" s="111" t="str">
        <f t="shared" si="75"/>
        <v/>
      </c>
      <c r="M128" s="106" t="str">
        <f t="shared" ca="1" si="94"/>
        <v/>
      </c>
      <c r="N128" s="111" t="str">
        <f t="shared" si="76"/>
        <v/>
      </c>
      <c r="O128" s="106" t="str">
        <f t="shared" ca="1" si="95"/>
        <v/>
      </c>
      <c r="P128" s="111" t="str">
        <f t="shared" si="77"/>
        <v/>
      </c>
      <c r="Q128" s="106" t="str">
        <f t="shared" ca="1" si="96"/>
        <v/>
      </c>
      <c r="R128" s="111" t="str">
        <f t="shared" si="78"/>
        <v/>
      </c>
      <c r="S128" s="106" t="str">
        <f t="shared" ca="1" si="97"/>
        <v/>
      </c>
      <c r="T128" s="111" t="str">
        <f t="shared" si="79"/>
        <v/>
      </c>
      <c r="U128" s="106" t="str">
        <f t="shared" ca="1" si="98"/>
        <v/>
      </c>
      <c r="V128" s="111" t="str">
        <f t="shared" si="80"/>
        <v/>
      </c>
      <c r="W128" s="106" t="str">
        <f t="shared" ca="1" si="99"/>
        <v/>
      </c>
      <c r="X128" s="111" t="str">
        <f t="shared" si="81"/>
        <v/>
      </c>
      <c r="Y128" s="106" t="str">
        <f t="shared" ca="1" si="100"/>
        <v/>
      </c>
      <c r="Z128" s="111" t="str">
        <f t="shared" si="82"/>
        <v/>
      </c>
      <c r="AA128" s="106" t="str">
        <f t="shared" ca="1" si="66"/>
        <v/>
      </c>
      <c r="AB128" s="111" t="str">
        <f t="shared" si="83"/>
        <v/>
      </c>
      <c r="AC128" s="106" t="str">
        <f t="shared" ca="1" si="101"/>
        <v/>
      </c>
      <c r="AD128" s="111" t="str">
        <f t="shared" si="84"/>
        <v/>
      </c>
      <c r="AE128" s="106" t="str">
        <f t="shared" ca="1" si="102"/>
        <v/>
      </c>
      <c r="AF128" s="111" t="str">
        <f t="shared" si="85"/>
        <v/>
      </c>
      <c r="AG128" s="106" t="str">
        <f t="shared" ca="1" si="103"/>
        <v/>
      </c>
      <c r="AH128" s="111" t="str">
        <f t="shared" si="86"/>
        <v/>
      </c>
      <c r="AI128" s="106" t="str">
        <f t="shared" ca="1" si="104"/>
        <v/>
      </c>
      <c r="AJ128" s="111" t="str">
        <f t="shared" si="87"/>
        <v/>
      </c>
    </row>
    <row r="129" spans="1:36" s="93" customFormat="1" ht="21" hidden="1" customHeight="1">
      <c r="A129" s="97"/>
      <c r="B129" s="105" t="str">
        <f t="shared" si="88"/>
        <v/>
      </c>
      <c r="C129" s="106" t="str">
        <f t="shared" ca="1" si="89"/>
        <v/>
      </c>
      <c r="D129" s="111" t="str">
        <f t="shared" si="71"/>
        <v/>
      </c>
      <c r="E129" s="106" t="str">
        <f t="shared" ca="1" si="90"/>
        <v/>
      </c>
      <c r="F129" s="111" t="str">
        <f t="shared" si="72"/>
        <v/>
      </c>
      <c r="G129" s="106" t="str">
        <f t="shared" ca="1" si="91"/>
        <v/>
      </c>
      <c r="H129" s="111" t="str">
        <f t="shared" si="73"/>
        <v/>
      </c>
      <c r="I129" s="106" t="str">
        <f t="shared" ca="1" si="92"/>
        <v/>
      </c>
      <c r="J129" s="111" t="str">
        <f t="shared" si="74"/>
        <v/>
      </c>
      <c r="K129" s="106" t="str">
        <f t="shared" ca="1" si="93"/>
        <v/>
      </c>
      <c r="L129" s="111" t="str">
        <f t="shared" si="75"/>
        <v/>
      </c>
      <c r="M129" s="106" t="str">
        <f t="shared" ca="1" si="94"/>
        <v/>
      </c>
      <c r="N129" s="111" t="str">
        <f t="shared" si="76"/>
        <v/>
      </c>
      <c r="O129" s="106" t="str">
        <f t="shared" ca="1" si="95"/>
        <v/>
      </c>
      <c r="P129" s="111" t="str">
        <f t="shared" si="77"/>
        <v/>
      </c>
      <c r="Q129" s="106" t="str">
        <f t="shared" ca="1" si="96"/>
        <v/>
      </c>
      <c r="R129" s="111" t="str">
        <f t="shared" si="78"/>
        <v/>
      </c>
      <c r="S129" s="106" t="str">
        <f t="shared" ca="1" si="97"/>
        <v/>
      </c>
      <c r="T129" s="111" t="str">
        <f t="shared" si="79"/>
        <v/>
      </c>
      <c r="U129" s="106" t="str">
        <f t="shared" ca="1" si="98"/>
        <v/>
      </c>
      <c r="V129" s="111" t="str">
        <f t="shared" si="80"/>
        <v/>
      </c>
      <c r="W129" s="106" t="str">
        <f t="shared" ca="1" si="99"/>
        <v/>
      </c>
      <c r="X129" s="111" t="str">
        <f t="shared" si="81"/>
        <v/>
      </c>
      <c r="Y129" s="106" t="str">
        <f t="shared" ca="1" si="100"/>
        <v/>
      </c>
      <c r="Z129" s="111" t="str">
        <f t="shared" si="82"/>
        <v/>
      </c>
      <c r="AA129" s="106" t="str">
        <f t="shared" ca="1" si="66"/>
        <v/>
      </c>
      <c r="AB129" s="111" t="str">
        <f t="shared" si="83"/>
        <v/>
      </c>
      <c r="AC129" s="106" t="str">
        <f t="shared" ca="1" si="101"/>
        <v/>
      </c>
      <c r="AD129" s="111" t="str">
        <f t="shared" si="84"/>
        <v/>
      </c>
      <c r="AE129" s="106" t="str">
        <f t="shared" ca="1" si="102"/>
        <v/>
      </c>
      <c r="AF129" s="111" t="str">
        <f t="shared" si="85"/>
        <v/>
      </c>
      <c r="AG129" s="106" t="str">
        <f t="shared" ca="1" si="103"/>
        <v/>
      </c>
      <c r="AH129" s="111" t="str">
        <f t="shared" si="86"/>
        <v/>
      </c>
      <c r="AI129" s="106" t="str">
        <f t="shared" ca="1" si="104"/>
        <v/>
      </c>
      <c r="AJ129" s="111" t="str">
        <f t="shared" si="87"/>
        <v/>
      </c>
    </row>
    <row r="130" spans="1:36" s="93" customFormat="1" ht="21" hidden="1" customHeight="1">
      <c r="A130" s="97"/>
      <c r="B130" s="105" t="str">
        <f t="shared" si="88"/>
        <v/>
      </c>
      <c r="C130" s="106" t="str">
        <f t="shared" ca="1" si="89"/>
        <v/>
      </c>
      <c r="D130" s="111" t="str">
        <f t="shared" si="71"/>
        <v/>
      </c>
      <c r="E130" s="106" t="str">
        <f t="shared" ca="1" si="90"/>
        <v/>
      </c>
      <c r="F130" s="111" t="str">
        <f t="shared" si="72"/>
        <v/>
      </c>
      <c r="G130" s="106" t="str">
        <f t="shared" ca="1" si="91"/>
        <v/>
      </c>
      <c r="H130" s="111" t="str">
        <f t="shared" si="73"/>
        <v/>
      </c>
      <c r="I130" s="106" t="str">
        <f t="shared" ca="1" si="92"/>
        <v/>
      </c>
      <c r="J130" s="111" t="str">
        <f t="shared" si="74"/>
        <v/>
      </c>
      <c r="K130" s="106" t="str">
        <f t="shared" ca="1" si="93"/>
        <v/>
      </c>
      <c r="L130" s="111" t="str">
        <f t="shared" si="75"/>
        <v/>
      </c>
      <c r="M130" s="106" t="str">
        <f t="shared" ca="1" si="94"/>
        <v/>
      </c>
      <c r="N130" s="111" t="str">
        <f t="shared" si="76"/>
        <v/>
      </c>
      <c r="O130" s="106" t="str">
        <f t="shared" ca="1" si="95"/>
        <v/>
      </c>
      <c r="P130" s="111" t="str">
        <f t="shared" si="77"/>
        <v/>
      </c>
      <c r="Q130" s="106" t="str">
        <f t="shared" ca="1" si="96"/>
        <v/>
      </c>
      <c r="R130" s="111" t="str">
        <f t="shared" si="78"/>
        <v/>
      </c>
      <c r="S130" s="106" t="str">
        <f t="shared" ca="1" si="97"/>
        <v/>
      </c>
      <c r="T130" s="111" t="str">
        <f t="shared" si="79"/>
        <v/>
      </c>
      <c r="U130" s="106" t="str">
        <f t="shared" ca="1" si="98"/>
        <v/>
      </c>
      <c r="V130" s="111" t="str">
        <f t="shared" si="80"/>
        <v/>
      </c>
      <c r="W130" s="106" t="str">
        <f t="shared" ca="1" si="99"/>
        <v/>
      </c>
      <c r="X130" s="111" t="str">
        <f t="shared" si="81"/>
        <v/>
      </c>
      <c r="Y130" s="106" t="str">
        <f t="shared" ca="1" si="100"/>
        <v/>
      </c>
      <c r="Z130" s="111" t="str">
        <f t="shared" si="82"/>
        <v/>
      </c>
      <c r="AA130" s="106" t="str">
        <f t="shared" ca="1" si="66"/>
        <v/>
      </c>
      <c r="AB130" s="111" t="str">
        <f t="shared" si="83"/>
        <v/>
      </c>
      <c r="AC130" s="106" t="str">
        <f t="shared" ca="1" si="101"/>
        <v/>
      </c>
      <c r="AD130" s="111" t="str">
        <f t="shared" si="84"/>
        <v/>
      </c>
      <c r="AE130" s="106" t="str">
        <f t="shared" ca="1" si="102"/>
        <v/>
      </c>
      <c r="AF130" s="111" t="str">
        <f t="shared" si="85"/>
        <v/>
      </c>
      <c r="AG130" s="106" t="str">
        <f t="shared" ca="1" si="103"/>
        <v/>
      </c>
      <c r="AH130" s="111" t="str">
        <f t="shared" si="86"/>
        <v/>
      </c>
      <c r="AI130" s="106" t="str">
        <f t="shared" ca="1" si="104"/>
        <v/>
      </c>
      <c r="AJ130" s="111" t="str">
        <f t="shared" si="87"/>
        <v/>
      </c>
    </row>
    <row r="131" spans="1:36" s="93" customFormat="1" ht="21" hidden="1" customHeight="1">
      <c r="A131" s="97"/>
      <c r="B131" s="105" t="str">
        <f t="shared" si="88"/>
        <v/>
      </c>
      <c r="C131" s="106" t="str">
        <f t="shared" ca="1" si="89"/>
        <v/>
      </c>
      <c r="D131" s="111" t="str">
        <f t="shared" si="71"/>
        <v/>
      </c>
      <c r="E131" s="106" t="str">
        <f t="shared" ca="1" si="90"/>
        <v/>
      </c>
      <c r="F131" s="111" t="str">
        <f t="shared" si="72"/>
        <v/>
      </c>
      <c r="G131" s="106" t="str">
        <f t="shared" ca="1" si="91"/>
        <v/>
      </c>
      <c r="H131" s="111" t="str">
        <f t="shared" si="73"/>
        <v/>
      </c>
      <c r="I131" s="106" t="str">
        <f t="shared" ca="1" si="92"/>
        <v/>
      </c>
      <c r="J131" s="111" t="str">
        <f t="shared" si="74"/>
        <v/>
      </c>
      <c r="K131" s="106" t="str">
        <f t="shared" ca="1" si="93"/>
        <v/>
      </c>
      <c r="L131" s="111" t="str">
        <f t="shared" si="75"/>
        <v/>
      </c>
      <c r="M131" s="106" t="str">
        <f t="shared" ca="1" si="94"/>
        <v/>
      </c>
      <c r="N131" s="111" t="str">
        <f t="shared" si="76"/>
        <v/>
      </c>
      <c r="O131" s="106" t="str">
        <f t="shared" ca="1" si="95"/>
        <v/>
      </c>
      <c r="P131" s="111" t="str">
        <f t="shared" si="77"/>
        <v/>
      </c>
      <c r="Q131" s="106" t="str">
        <f t="shared" ca="1" si="96"/>
        <v/>
      </c>
      <c r="R131" s="111" t="str">
        <f t="shared" si="78"/>
        <v/>
      </c>
      <c r="S131" s="106" t="str">
        <f t="shared" ca="1" si="97"/>
        <v/>
      </c>
      <c r="T131" s="111" t="str">
        <f t="shared" si="79"/>
        <v/>
      </c>
      <c r="U131" s="106" t="str">
        <f t="shared" ca="1" si="98"/>
        <v/>
      </c>
      <c r="V131" s="111" t="str">
        <f t="shared" si="80"/>
        <v/>
      </c>
      <c r="W131" s="106" t="str">
        <f t="shared" ca="1" si="99"/>
        <v/>
      </c>
      <c r="X131" s="111" t="str">
        <f t="shared" si="81"/>
        <v/>
      </c>
      <c r="Y131" s="106" t="str">
        <f t="shared" ca="1" si="100"/>
        <v/>
      </c>
      <c r="Z131" s="111" t="str">
        <f t="shared" si="82"/>
        <v/>
      </c>
      <c r="AA131" s="106" t="str">
        <f t="shared" ca="1" si="66"/>
        <v/>
      </c>
      <c r="AB131" s="111" t="str">
        <f t="shared" si="83"/>
        <v/>
      </c>
      <c r="AC131" s="106" t="str">
        <f t="shared" ca="1" si="101"/>
        <v/>
      </c>
      <c r="AD131" s="111" t="str">
        <f t="shared" si="84"/>
        <v/>
      </c>
      <c r="AE131" s="106" t="str">
        <f t="shared" ca="1" si="102"/>
        <v/>
      </c>
      <c r="AF131" s="111" t="str">
        <f t="shared" si="85"/>
        <v/>
      </c>
      <c r="AG131" s="106" t="str">
        <f t="shared" ca="1" si="103"/>
        <v/>
      </c>
      <c r="AH131" s="111" t="str">
        <f t="shared" si="86"/>
        <v/>
      </c>
      <c r="AI131" s="106" t="str">
        <f t="shared" ca="1" si="104"/>
        <v/>
      </c>
      <c r="AJ131" s="111" t="str">
        <f t="shared" si="87"/>
        <v/>
      </c>
    </row>
    <row r="132" spans="1:36" s="93" customFormat="1" ht="21" hidden="1" customHeight="1">
      <c r="A132" s="97"/>
      <c r="B132" s="105" t="str">
        <f t="shared" si="88"/>
        <v/>
      </c>
      <c r="C132" s="106" t="str">
        <f t="shared" ca="1" si="89"/>
        <v/>
      </c>
      <c r="D132" s="111" t="str">
        <f t="shared" si="71"/>
        <v/>
      </c>
      <c r="E132" s="106" t="str">
        <f t="shared" ca="1" si="90"/>
        <v/>
      </c>
      <c r="F132" s="111" t="str">
        <f t="shared" si="72"/>
        <v/>
      </c>
      <c r="G132" s="106" t="str">
        <f t="shared" ca="1" si="91"/>
        <v/>
      </c>
      <c r="H132" s="111" t="str">
        <f t="shared" si="73"/>
        <v/>
      </c>
      <c r="I132" s="106" t="str">
        <f t="shared" ca="1" si="92"/>
        <v/>
      </c>
      <c r="J132" s="111" t="str">
        <f t="shared" si="74"/>
        <v/>
      </c>
      <c r="K132" s="106" t="str">
        <f t="shared" ca="1" si="93"/>
        <v/>
      </c>
      <c r="L132" s="111" t="str">
        <f t="shared" si="75"/>
        <v/>
      </c>
      <c r="M132" s="106" t="str">
        <f t="shared" ca="1" si="94"/>
        <v/>
      </c>
      <c r="N132" s="111" t="str">
        <f t="shared" si="76"/>
        <v/>
      </c>
      <c r="O132" s="106" t="str">
        <f t="shared" ca="1" si="95"/>
        <v/>
      </c>
      <c r="P132" s="111" t="str">
        <f t="shared" si="77"/>
        <v/>
      </c>
      <c r="Q132" s="106" t="str">
        <f t="shared" ca="1" si="96"/>
        <v/>
      </c>
      <c r="R132" s="111" t="str">
        <f t="shared" si="78"/>
        <v/>
      </c>
      <c r="S132" s="106" t="str">
        <f t="shared" ca="1" si="97"/>
        <v/>
      </c>
      <c r="T132" s="111" t="str">
        <f t="shared" si="79"/>
        <v/>
      </c>
      <c r="U132" s="106" t="str">
        <f t="shared" ca="1" si="98"/>
        <v/>
      </c>
      <c r="V132" s="111" t="str">
        <f t="shared" si="80"/>
        <v/>
      </c>
      <c r="W132" s="106" t="str">
        <f t="shared" ca="1" si="99"/>
        <v/>
      </c>
      <c r="X132" s="111" t="str">
        <f t="shared" si="81"/>
        <v/>
      </c>
      <c r="Y132" s="106" t="str">
        <f t="shared" ca="1" si="100"/>
        <v/>
      </c>
      <c r="Z132" s="111" t="str">
        <f t="shared" si="82"/>
        <v/>
      </c>
      <c r="AA132" s="106" t="str">
        <f t="shared" ca="1" si="66"/>
        <v/>
      </c>
      <c r="AB132" s="111" t="str">
        <f t="shared" si="83"/>
        <v/>
      </c>
      <c r="AC132" s="106" t="str">
        <f t="shared" ca="1" si="101"/>
        <v/>
      </c>
      <c r="AD132" s="111" t="str">
        <f t="shared" si="84"/>
        <v/>
      </c>
      <c r="AE132" s="106" t="str">
        <f t="shared" ca="1" si="102"/>
        <v/>
      </c>
      <c r="AF132" s="111" t="str">
        <f t="shared" si="85"/>
        <v/>
      </c>
      <c r="AG132" s="106" t="str">
        <f t="shared" ca="1" si="103"/>
        <v/>
      </c>
      <c r="AH132" s="111" t="str">
        <f t="shared" si="86"/>
        <v/>
      </c>
      <c r="AI132" s="106" t="str">
        <f t="shared" ca="1" si="104"/>
        <v/>
      </c>
      <c r="AJ132" s="111" t="str">
        <f t="shared" si="87"/>
        <v/>
      </c>
    </row>
    <row r="133" spans="1:36" s="93" customFormat="1" ht="21" hidden="1" customHeight="1">
      <c r="A133" s="97"/>
      <c r="B133" s="105" t="str">
        <f t="shared" si="88"/>
        <v/>
      </c>
      <c r="C133" s="106" t="str">
        <f t="shared" ca="1" si="89"/>
        <v/>
      </c>
      <c r="D133" s="111" t="str">
        <f t="shared" si="71"/>
        <v/>
      </c>
      <c r="E133" s="106" t="str">
        <f t="shared" ca="1" si="90"/>
        <v/>
      </c>
      <c r="F133" s="111" t="str">
        <f t="shared" si="72"/>
        <v/>
      </c>
      <c r="G133" s="106" t="str">
        <f t="shared" ca="1" si="91"/>
        <v/>
      </c>
      <c r="H133" s="111" t="str">
        <f t="shared" si="73"/>
        <v/>
      </c>
      <c r="I133" s="106" t="str">
        <f t="shared" ca="1" si="92"/>
        <v/>
      </c>
      <c r="J133" s="111" t="str">
        <f t="shared" si="74"/>
        <v/>
      </c>
      <c r="K133" s="106" t="str">
        <f t="shared" ca="1" si="93"/>
        <v/>
      </c>
      <c r="L133" s="111" t="str">
        <f t="shared" si="75"/>
        <v/>
      </c>
      <c r="M133" s="106" t="str">
        <f t="shared" ca="1" si="94"/>
        <v/>
      </c>
      <c r="N133" s="111" t="str">
        <f t="shared" si="76"/>
        <v/>
      </c>
      <c r="O133" s="106" t="str">
        <f t="shared" ca="1" si="95"/>
        <v/>
      </c>
      <c r="P133" s="111" t="str">
        <f t="shared" si="77"/>
        <v/>
      </c>
      <c r="Q133" s="106" t="str">
        <f t="shared" ca="1" si="96"/>
        <v/>
      </c>
      <c r="R133" s="111" t="str">
        <f t="shared" si="78"/>
        <v/>
      </c>
      <c r="S133" s="106" t="str">
        <f t="shared" ca="1" si="97"/>
        <v/>
      </c>
      <c r="T133" s="111" t="str">
        <f t="shared" si="79"/>
        <v/>
      </c>
      <c r="U133" s="106" t="str">
        <f t="shared" ca="1" si="98"/>
        <v/>
      </c>
      <c r="V133" s="111" t="str">
        <f t="shared" si="80"/>
        <v/>
      </c>
      <c r="W133" s="106" t="str">
        <f t="shared" ca="1" si="99"/>
        <v/>
      </c>
      <c r="X133" s="111" t="str">
        <f t="shared" si="81"/>
        <v/>
      </c>
      <c r="Y133" s="106" t="str">
        <f t="shared" ca="1" si="100"/>
        <v/>
      </c>
      <c r="Z133" s="111" t="str">
        <f t="shared" si="82"/>
        <v/>
      </c>
      <c r="AA133" s="106" t="str">
        <f t="shared" ca="1" si="66"/>
        <v/>
      </c>
      <c r="AB133" s="111" t="str">
        <f t="shared" si="83"/>
        <v/>
      </c>
      <c r="AC133" s="106" t="str">
        <f t="shared" ca="1" si="101"/>
        <v/>
      </c>
      <c r="AD133" s="111" t="str">
        <f t="shared" si="84"/>
        <v/>
      </c>
      <c r="AE133" s="106" t="str">
        <f t="shared" ca="1" si="102"/>
        <v/>
      </c>
      <c r="AF133" s="111" t="str">
        <f t="shared" si="85"/>
        <v/>
      </c>
      <c r="AG133" s="106" t="str">
        <f t="shared" ca="1" si="103"/>
        <v/>
      </c>
      <c r="AH133" s="111" t="str">
        <f t="shared" si="86"/>
        <v/>
      </c>
      <c r="AI133" s="106" t="str">
        <f t="shared" ca="1" si="104"/>
        <v/>
      </c>
      <c r="AJ133" s="111" t="str">
        <f t="shared" si="87"/>
        <v/>
      </c>
    </row>
    <row r="134" spans="1:36" s="93" customFormat="1" ht="21" hidden="1" customHeight="1">
      <c r="A134" s="97"/>
      <c r="B134" s="105" t="str">
        <f t="shared" si="88"/>
        <v/>
      </c>
      <c r="C134" s="106" t="str">
        <f t="shared" ca="1" si="89"/>
        <v/>
      </c>
      <c r="D134" s="111" t="str">
        <f t="shared" si="71"/>
        <v/>
      </c>
      <c r="E134" s="106" t="str">
        <f t="shared" ca="1" si="90"/>
        <v/>
      </c>
      <c r="F134" s="111" t="str">
        <f t="shared" si="72"/>
        <v/>
      </c>
      <c r="G134" s="106" t="str">
        <f t="shared" ca="1" si="91"/>
        <v/>
      </c>
      <c r="H134" s="111" t="str">
        <f t="shared" si="73"/>
        <v/>
      </c>
      <c r="I134" s="106" t="str">
        <f t="shared" ca="1" si="92"/>
        <v/>
      </c>
      <c r="J134" s="111" t="str">
        <f t="shared" si="74"/>
        <v/>
      </c>
      <c r="K134" s="106" t="str">
        <f t="shared" ca="1" si="93"/>
        <v/>
      </c>
      <c r="L134" s="111" t="str">
        <f t="shared" si="75"/>
        <v/>
      </c>
      <c r="M134" s="106" t="str">
        <f t="shared" ca="1" si="94"/>
        <v/>
      </c>
      <c r="N134" s="111" t="str">
        <f t="shared" si="76"/>
        <v/>
      </c>
      <c r="O134" s="106" t="str">
        <f t="shared" ca="1" si="95"/>
        <v/>
      </c>
      <c r="P134" s="111" t="str">
        <f t="shared" si="77"/>
        <v/>
      </c>
      <c r="Q134" s="106" t="str">
        <f t="shared" ca="1" si="96"/>
        <v/>
      </c>
      <c r="R134" s="111" t="str">
        <f t="shared" si="78"/>
        <v/>
      </c>
      <c r="S134" s="106" t="str">
        <f t="shared" ca="1" si="97"/>
        <v/>
      </c>
      <c r="T134" s="111" t="str">
        <f t="shared" si="79"/>
        <v/>
      </c>
      <c r="U134" s="106" t="str">
        <f t="shared" ca="1" si="98"/>
        <v/>
      </c>
      <c r="V134" s="111" t="str">
        <f t="shared" si="80"/>
        <v/>
      </c>
      <c r="W134" s="106" t="str">
        <f t="shared" ca="1" si="99"/>
        <v/>
      </c>
      <c r="X134" s="111" t="str">
        <f t="shared" si="81"/>
        <v/>
      </c>
      <c r="Y134" s="106" t="str">
        <f t="shared" ca="1" si="100"/>
        <v/>
      </c>
      <c r="Z134" s="111" t="str">
        <f t="shared" si="82"/>
        <v/>
      </c>
      <c r="AA134" s="106" t="str">
        <f t="shared" ca="1" si="66"/>
        <v/>
      </c>
      <c r="AB134" s="111" t="str">
        <f t="shared" si="83"/>
        <v/>
      </c>
      <c r="AC134" s="106" t="str">
        <f t="shared" ca="1" si="101"/>
        <v/>
      </c>
      <c r="AD134" s="111" t="str">
        <f t="shared" si="84"/>
        <v/>
      </c>
      <c r="AE134" s="106" t="str">
        <f t="shared" ca="1" si="102"/>
        <v/>
      </c>
      <c r="AF134" s="111" t="str">
        <f t="shared" si="85"/>
        <v/>
      </c>
      <c r="AG134" s="106" t="str">
        <f t="shared" ca="1" si="103"/>
        <v/>
      </c>
      <c r="AH134" s="111" t="str">
        <f t="shared" si="86"/>
        <v/>
      </c>
      <c r="AI134" s="106" t="str">
        <f t="shared" ca="1" si="104"/>
        <v/>
      </c>
      <c r="AJ134" s="111" t="str">
        <f t="shared" si="87"/>
        <v/>
      </c>
    </row>
    <row r="135" spans="1:36" s="93" customFormat="1" ht="21" hidden="1" customHeight="1">
      <c r="A135" s="97"/>
      <c r="B135" s="105" t="str">
        <f t="shared" si="88"/>
        <v/>
      </c>
      <c r="C135" s="106" t="str">
        <f t="shared" ca="1" si="89"/>
        <v/>
      </c>
      <c r="D135" s="111" t="str">
        <f t="shared" si="71"/>
        <v/>
      </c>
      <c r="E135" s="106" t="str">
        <f t="shared" ca="1" si="90"/>
        <v/>
      </c>
      <c r="F135" s="111" t="str">
        <f t="shared" si="72"/>
        <v/>
      </c>
      <c r="G135" s="106" t="str">
        <f t="shared" ca="1" si="91"/>
        <v/>
      </c>
      <c r="H135" s="111" t="str">
        <f t="shared" si="73"/>
        <v/>
      </c>
      <c r="I135" s="106" t="str">
        <f t="shared" ca="1" si="92"/>
        <v/>
      </c>
      <c r="J135" s="111" t="str">
        <f t="shared" si="74"/>
        <v/>
      </c>
      <c r="K135" s="106" t="str">
        <f t="shared" ca="1" si="93"/>
        <v/>
      </c>
      <c r="L135" s="111" t="str">
        <f t="shared" si="75"/>
        <v/>
      </c>
      <c r="M135" s="106" t="str">
        <f t="shared" ca="1" si="94"/>
        <v/>
      </c>
      <c r="N135" s="111" t="str">
        <f t="shared" si="76"/>
        <v/>
      </c>
      <c r="O135" s="106" t="str">
        <f t="shared" ca="1" si="95"/>
        <v/>
      </c>
      <c r="P135" s="111" t="str">
        <f t="shared" si="77"/>
        <v/>
      </c>
      <c r="Q135" s="106" t="str">
        <f t="shared" ca="1" si="96"/>
        <v/>
      </c>
      <c r="R135" s="111" t="str">
        <f t="shared" si="78"/>
        <v/>
      </c>
      <c r="S135" s="106" t="str">
        <f t="shared" ca="1" si="97"/>
        <v/>
      </c>
      <c r="T135" s="111" t="str">
        <f t="shared" si="79"/>
        <v/>
      </c>
      <c r="U135" s="106" t="str">
        <f t="shared" ca="1" si="98"/>
        <v/>
      </c>
      <c r="V135" s="111" t="str">
        <f t="shared" si="80"/>
        <v/>
      </c>
      <c r="W135" s="106" t="str">
        <f t="shared" ca="1" si="99"/>
        <v/>
      </c>
      <c r="X135" s="111" t="str">
        <f t="shared" si="81"/>
        <v/>
      </c>
      <c r="Y135" s="106" t="str">
        <f t="shared" ca="1" si="100"/>
        <v/>
      </c>
      <c r="Z135" s="111" t="str">
        <f t="shared" si="82"/>
        <v/>
      </c>
      <c r="AA135" s="106" t="str">
        <f t="shared" ca="1" si="66"/>
        <v/>
      </c>
      <c r="AB135" s="111" t="str">
        <f t="shared" si="83"/>
        <v/>
      </c>
      <c r="AC135" s="106" t="str">
        <f t="shared" ca="1" si="101"/>
        <v/>
      </c>
      <c r="AD135" s="111" t="str">
        <f t="shared" si="84"/>
        <v/>
      </c>
      <c r="AE135" s="106" t="str">
        <f t="shared" ca="1" si="102"/>
        <v/>
      </c>
      <c r="AF135" s="111" t="str">
        <f t="shared" si="85"/>
        <v/>
      </c>
      <c r="AG135" s="106" t="str">
        <f t="shared" ca="1" si="103"/>
        <v/>
      </c>
      <c r="AH135" s="111" t="str">
        <f t="shared" si="86"/>
        <v/>
      </c>
      <c r="AI135" s="106" t="str">
        <f t="shared" ca="1" si="104"/>
        <v/>
      </c>
      <c r="AJ135" s="111" t="str">
        <f t="shared" si="87"/>
        <v/>
      </c>
    </row>
    <row r="136" spans="1:36" s="93" customFormat="1" ht="21" hidden="1" customHeight="1">
      <c r="A136" s="97"/>
      <c r="B136" s="105" t="str">
        <f t="shared" si="88"/>
        <v/>
      </c>
      <c r="C136" s="106" t="str">
        <f t="shared" ca="1" si="89"/>
        <v/>
      </c>
      <c r="D136" s="111" t="str">
        <f t="shared" si="71"/>
        <v/>
      </c>
      <c r="E136" s="106" t="str">
        <f t="shared" ca="1" si="90"/>
        <v/>
      </c>
      <c r="F136" s="111" t="str">
        <f t="shared" si="72"/>
        <v/>
      </c>
      <c r="G136" s="106" t="str">
        <f t="shared" ca="1" si="91"/>
        <v/>
      </c>
      <c r="H136" s="111" t="str">
        <f t="shared" si="73"/>
        <v/>
      </c>
      <c r="I136" s="106" t="str">
        <f t="shared" ca="1" si="92"/>
        <v/>
      </c>
      <c r="J136" s="111" t="str">
        <f t="shared" si="74"/>
        <v/>
      </c>
      <c r="K136" s="106" t="str">
        <f t="shared" ca="1" si="93"/>
        <v/>
      </c>
      <c r="L136" s="111" t="str">
        <f t="shared" si="75"/>
        <v/>
      </c>
      <c r="M136" s="106" t="str">
        <f t="shared" ca="1" si="94"/>
        <v/>
      </c>
      <c r="N136" s="111" t="str">
        <f t="shared" si="76"/>
        <v/>
      </c>
      <c r="O136" s="106" t="str">
        <f t="shared" ca="1" si="95"/>
        <v/>
      </c>
      <c r="P136" s="111" t="str">
        <f t="shared" si="77"/>
        <v/>
      </c>
      <c r="Q136" s="106" t="str">
        <f t="shared" ca="1" si="96"/>
        <v/>
      </c>
      <c r="R136" s="111" t="str">
        <f t="shared" si="78"/>
        <v/>
      </c>
      <c r="S136" s="106" t="str">
        <f t="shared" ca="1" si="97"/>
        <v/>
      </c>
      <c r="T136" s="111" t="str">
        <f t="shared" si="79"/>
        <v/>
      </c>
      <c r="U136" s="106" t="str">
        <f t="shared" ca="1" si="98"/>
        <v/>
      </c>
      <c r="V136" s="111" t="str">
        <f t="shared" si="80"/>
        <v/>
      </c>
      <c r="W136" s="106" t="str">
        <f t="shared" ca="1" si="99"/>
        <v/>
      </c>
      <c r="X136" s="111" t="str">
        <f t="shared" si="81"/>
        <v/>
      </c>
      <c r="Y136" s="106" t="str">
        <f t="shared" ca="1" si="100"/>
        <v/>
      </c>
      <c r="Z136" s="111" t="str">
        <f t="shared" si="82"/>
        <v/>
      </c>
      <c r="AA136" s="106" t="str">
        <f t="shared" ca="1" si="66"/>
        <v/>
      </c>
      <c r="AB136" s="111" t="str">
        <f t="shared" si="83"/>
        <v/>
      </c>
      <c r="AC136" s="106" t="str">
        <f t="shared" ca="1" si="101"/>
        <v/>
      </c>
      <c r="AD136" s="111" t="str">
        <f t="shared" si="84"/>
        <v/>
      </c>
      <c r="AE136" s="106" t="str">
        <f t="shared" ca="1" si="102"/>
        <v/>
      </c>
      <c r="AF136" s="111" t="str">
        <f t="shared" si="85"/>
        <v/>
      </c>
      <c r="AG136" s="106" t="str">
        <f t="shared" ca="1" si="103"/>
        <v/>
      </c>
      <c r="AH136" s="111" t="str">
        <f t="shared" si="86"/>
        <v/>
      </c>
      <c r="AI136" s="106" t="str">
        <f t="shared" ca="1" si="104"/>
        <v/>
      </c>
      <c r="AJ136" s="111" t="str">
        <f t="shared" si="87"/>
        <v/>
      </c>
    </row>
    <row r="137" spans="1:36" s="93" customFormat="1" ht="21" hidden="1" customHeight="1">
      <c r="A137" s="97"/>
      <c r="B137" s="105" t="str">
        <f t="shared" si="88"/>
        <v/>
      </c>
      <c r="C137" s="106" t="str">
        <f t="shared" ref="C137:C162" ca="1" si="105">IF($C$8="Habilitado",IF($A137="","",ROUND(VLOOKUP($A137,UNITARIO_1,5,FALSE),2)),"")</f>
        <v/>
      </c>
      <c r="D137" s="111" t="str">
        <f t="shared" si="71"/>
        <v/>
      </c>
      <c r="E137" s="106" t="str">
        <f t="shared" ref="E137:E162" ca="1" si="106">IF($E$8="Habilitado",IF($A137="","",ROUND(VLOOKUP($A137,UNITARIO_2,5,FALSE),2)),"")</f>
        <v/>
      </c>
      <c r="F137" s="111" t="str">
        <f t="shared" si="72"/>
        <v/>
      </c>
      <c r="G137" s="106" t="str">
        <f t="shared" ref="G137:G162" ca="1" si="107">IF($G$8="Habilitado",IF($A137="","",ROUND(VLOOKUP($A137,UNITARIO_3,5,FALSE),2)),"")</f>
        <v/>
      </c>
      <c r="H137" s="111" t="str">
        <f t="shared" si="73"/>
        <v/>
      </c>
      <c r="I137" s="106" t="str">
        <f t="shared" ref="I137:I162" ca="1" si="108">IF($I$8="Habilitado",IF($A137="","",ROUND(VLOOKUP($A137,UNITARIO_4,5,FALSE),2)),"")</f>
        <v/>
      </c>
      <c r="J137" s="111" t="str">
        <f t="shared" si="74"/>
        <v/>
      </c>
      <c r="K137" s="106" t="str">
        <f t="shared" ref="K137:K162" ca="1" si="109">IF($K$8="Habilitado",IF($A137="","",ROUND(VLOOKUP($A137,UNITARIO_5,5,FALSE),2)),"")</f>
        <v/>
      </c>
      <c r="L137" s="111" t="str">
        <f t="shared" si="75"/>
        <v/>
      </c>
      <c r="M137" s="106" t="str">
        <f t="shared" ref="M137:M162" ca="1" si="110">IF($M$8="Habilitado",IF($A137="","",ROUND(VLOOKUP($A137,UNITARIO_6,5,FALSE),2)),"")</f>
        <v/>
      </c>
      <c r="N137" s="111" t="str">
        <f t="shared" si="76"/>
        <v/>
      </c>
      <c r="O137" s="106" t="str">
        <f t="shared" ref="O137:O162" ca="1" si="111">IF($O$8="Habilitado",IF($A137="","",ROUND(VLOOKUP($A137,UNITARIO_7,5,FALSE),2)),"")</f>
        <v/>
      </c>
      <c r="P137" s="111" t="str">
        <f t="shared" si="77"/>
        <v/>
      </c>
      <c r="Q137" s="106" t="str">
        <f t="shared" ref="Q137:Q162" ca="1" si="112">IF($Q$8="Habilitado",IF($A137="","",ROUND(VLOOKUP($A137,UNITARIO_8,5,FALSE),2)),"")</f>
        <v/>
      </c>
      <c r="R137" s="111" t="str">
        <f t="shared" si="78"/>
        <v/>
      </c>
      <c r="S137" s="106" t="str">
        <f t="shared" ref="S137:S162" ca="1" si="113">IF($S$8="Habilitado",IF($A137="","",ROUND(VLOOKUP($A137,UNITARIO_9,5,FALSE),2)),"")</f>
        <v/>
      </c>
      <c r="T137" s="111" t="str">
        <f t="shared" si="79"/>
        <v/>
      </c>
      <c r="U137" s="106" t="str">
        <f t="shared" ref="U137:U162" ca="1" si="114">IF($U$8="Habilitado",IF($A137="","",ROUND(VLOOKUP($A137,UNITARIO_10,5,FALSE),2)),"")</f>
        <v/>
      </c>
      <c r="V137" s="111" t="str">
        <f t="shared" si="80"/>
        <v/>
      </c>
      <c r="W137" s="106" t="str">
        <f t="shared" ref="W137:W162" ca="1" si="115">IF($W$8="Habilitado",IF($A137="","",ROUND(VLOOKUP($A137,UNITARIO_11,5,FALSE),2)),"")</f>
        <v/>
      </c>
      <c r="X137" s="111" t="str">
        <f t="shared" si="81"/>
        <v/>
      </c>
      <c r="Y137" s="106" t="str">
        <f t="shared" ref="Y137:Y162" ca="1" si="116">IF($Y$8="Habilitado",IF($A137="","",ROUND(VLOOKUP($A137,UNITARIO_12,5,FALSE),2)),"")</f>
        <v/>
      </c>
      <c r="Z137" s="111" t="str">
        <f t="shared" si="82"/>
        <v/>
      </c>
      <c r="AA137" s="106" t="str">
        <f t="shared" ref="AA137:AA162" ca="1" si="117">IF($AA$8="Habilitado",IF($A137="","",ROUND(VLOOKUP($A137,UNITARIO_13,5,FALSE),2)),"")</f>
        <v/>
      </c>
      <c r="AB137" s="111" t="str">
        <f t="shared" si="83"/>
        <v/>
      </c>
      <c r="AC137" s="106" t="str">
        <f t="shared" ca="1" si="101"/>
        <v/>
      </c>
      <c r="AD137" s="111" t="str">
        <f t="shared" si="84"/>
        <v/>
      </c>
      <c r="AE137" s="106" t="str">
        <f t="shared" ref="AE137:AE162" ca="1" si="118">IF($AC$8="Habilitado",IF($A137="","",ROUND(VLOOKUP($A137,UNITARIO_15,5,FALSE),2)),"")</f>
        <v/>
      </c>
      <c r="AF137" s="111" t="str">
        <f t="shared" si="85"/>
        <v/>
      </c>
      <c r="AG137" s="106" t="str">
        <f t="shared" ref="AG137:AG162" ca="1" si="119">IF($AC$8="Habilitado",IF($A137="","",ROUND(VLOOKUP($A137,UNITARIO_16,5,FALSE),2)),"")</f>
        <v/>
      </c>
      <c r="AH137" s="111" t="str">
        <f t="shared" si="86"/>
        <v/>
      </c>
      <c r="AI137" s="106" t="str">
        <f t="shared" ref="AI137:AI162" ca="1" si="120">IF($AC$8="Habilitado",IF($A137="","",ROUND(VLOOKUP($A137,UNITARIO_17,5,FALSE),2)),"")</f>
        <v/>
      </c>
      <c r="AJ137" s="111" t="str">
        <f t="shared" si="87"/>
        <v/>
      </c>
    </row>
    <row r="138" spans="1:36" s="93" customFormat="1" ht="21" hidden="1" customHeight="1">
      <c r="A138" s="97"/>
      <c r="B138" s="105" t="str">
        <f t="shared" ref="B138:B162" si="121">IF(A138="","",IF($K$4="Media aritmética",ROUND(AVERAGE(C138,E138,G138,I138,K138,M138,O138,Q138,S138,U138,W138,Y138,AA138,AC138,AE138,AG138,AI138),2),ROUND(_xlfn.STDEV.P(C138,E138,G138,I138,K138,M138,O138,Q138,S138,U138,W138,Y138,AA138,AC138,AE138,AG138,AI138),2)))</f>
        <v/>
      </c>
      <c r="C138" s="106" t="str">
        <f t="shared" ca="1" si="105"/>
        <v/>
      </c>
      <c r="D138" s="111" t="str">
        <f t="shared" ref="D138:D162" si="122">IF($A138="","",IF(C138="","",IF($K$4="Media aritmética",(C138&lt;=$B138)*($G$5/$B$5)+(C138&gt;$B138)*0,IF(AND(ROUND(AVERAGE($C138,$E138,$G138,$I138,$K138,$M138,$O138,$Q138,$S138,$U138,$W138,$Y138,$AA138,$AC138,$AE138,$AG138,$AI138),2)-$B138/2&lt;=C138,(ROUND(AVERAGE($C138,$E138,$G138,$I138,$K138,$M138,$O138,$Q138,$S138,$U138,$W138,$Y138,$AA138,$AC138,$AE138,$AG138,$AI138),2)+$B138/2&gt;C138)),($G$5/$B$5),0))))</f>
        <v/>
      </c>
      <c r="E138" s="106" t="str">
        <f t="shared" ca="1" si="106"/>
        <v/>
      </c>
      <c r="F138" s="111" t="str">
        <f t="shared" ref="F138:F162" si="123">IF($A138="","",IF(E138="","",IF($K$4="Media aritmética",(E138&lt;=$B138)*($G$5/$B$5)+(E138&gt;$B138)*0,IF(AND(ROUND(AVERAGE($C138,$E138,$G138,$I138,$K138,$M138,$O138,$Q138,$S138,$U138,$W138,$Y138,$AA138,$AC138,$AE138,$AG138,$AI138),2)-$B138/2&lt;=E138,(ROUND(AVERAGE($C138,$E138,$G138,$I138,$K138,$M138,$O138,$Q138,$S138,$U138,$W138,$Y138,$AA138,$AC138,$AE138,$AG138,$AI138),2)+$B138/2&gt;E138)),($G$5/$B$5),0))))</f>
        <v/>
      </c>
      <c r="G138" s="106" t="str">
        <f t="shared" ca="1" si="107"/>
        <v/>
      </c>
      <c r="H138" s="111" t="str">
        <f t="shared" ref="H138:H162" si="124">IF($A138="","",IF(G138="","",IF($K$4="Media aritmética",(G138&lt;=$B138)*($G$5/$B$5)+(G138&gt;$B138)*0,IF(AND(ROUND(AVERAGE($C138,$E138,$G138,$I138,$K138,$M138,$O138,$Q138,$S138,$U138,$W138,$Y138,$AA138,$AC138,$AE138,$AG138,$AI138),2)-$B138/2&lt;=G138,(ROUND(AVERAGE($C138,$E138,$G138,$I138,$K138,$M138,$O138,$Q138,$S138,$U138,$W138,$Y138,$AA138,$AC138,$AE138,$AG138,$AI138),2)+$B138/2&gt;G138)),($G$5/$B$5),0))))</f>
        <v/>
      </c>
      <c r="I138" s="106" t="str">
        <f t="shared" ca="1" si="108"/>
        <v/>
      </c>
      <c r="J138" s="111" t="str">
        <f t="shared" ref="J138:J162" si="125">IF($A138="","",IF(I138="","",IF($K$4="Media aritmética",(I138&lt;=$B138)*($G$5/$B$5)+(I138&gt;$B138)*0,IF(AND(ROUND(AVERAGE($C138,$E138,$G138,$I138,$K138,$M138,$O138,$Q138,$S138,$U138,$W138,$Y138,$AA138,$AC138,$AE138,$AG138,$AI138),2)-$B138/2&lt;=I138,(ROUND(AVERAGE($C138,$E138,$G138,$I138,$K138,$M138,$O138,$Q138,$S138,$U138,$W138,$Y138,$AA138,$AC138,$AE138,$AG138,$AI138),2)+$B138/2&gt;I138)),($G$5/$B$5),0))))</f>
        <v/>
      </c>
      <c r="K138" s="106" t="str">
        <f t="shared" ca="1" si="109"/>
        <v/>
      </c>
      <c r="L138" s="111" t="str">
        <f t="shared" ref="L138:L162" si="126">IF($A138="","",IF(K138="","",IF($K$4="Media aritmética",(K138&lt;=$B138)*($G$5/$B$5)+(K138&gt;$B138)*0,IF(AND(ROUND(AVERAGE($C138,$E138,$G138,$I138,$K138,$M138,$O138,$Q138,$S138,$U138,$W138,$Y138,$AA138,$AC138,$AE138,$AG138,$AI138),2)-$B138/2&lt;=K138,(ROUND(AVERAGE($C138,$E138,$G138,$I138,$K138,$M138,$O138,$Q138,$S138,$U138,$W138,$Y138,$AA138,$AC138,$AE138,$AG138,$AI138),2)+$B138/2&gt;K138)),($G$5/$B$5),0))))</f>
        <v/>
      </c>
      <c r="M138" s="106" t="str">
        <f t="shared" ca="1" si="110"/>
        <v/>
      </c>
      <c r="N138" s="111" t="str">
        <f t="shared" ref="N138:N162" si="127">IF($A138="","",IF(M138="","",IF($K$4="Media aritmética",(M138&lt;=$B138)*($G$5/$B$5)+(M138&gt;$B138)*0,IF(AND(ROUND(AVERAGE($C138,$E138,$G138,$I138,$K138,$M138,$O138,$Q138,$S138,$U138,$W138,$Y138,$AA138,$AC138,$AE138,$AG138,$AI138),2)-$B138/2&lt;=M138,(ROUND(AVERAGE($C138,$E138,$G138,$I138,$K138,$M138,$O138,$Q138,$S138,$U138,$W138,$Y138,$AA138,$AC138,$AE138,$AG138,$AI138),2)+$B138/2&gt;M138)),($G$5/$B$5),0))))</f>
        <v/>
      </c>
      <c r="O138" s="106" t="str">
        <f t="shared" ca="1" si="111"/>
        <v/>
      </c>
      <c r="P138" s="111" t="str">
        <f t="shared" ref="P138:P162" si="128">IF($A138="","",IF(O138="","",IF($K$4="Media aritmética",(O138&lt;=$B138)*($G$5/$B$5)+(O138&gt;$B138)*0,IF(AND(ROUND(AVERAGE($C138,$E138,$G138,$I138,$K138,$M138,$O138,$Q138,$S138,$U138,$W138,$Y138,$AA138,$AC138,$AE138,$AG138,$AI138),2)-$B138/2&lt;=O138,(ROUND(AVERAGE($C138,$E138,$G138,$I138,$K138,$M138,$O138,$Q138,$S138,$U138,$W138,$Y138,$AA138,$AC138,$AE138,$AG138,$AI138),2)+$B138/2&gt;O138)),($G$5/$B$5),0))))</f>
        <v/>
      </c>
      <c r="Q138" s="106" t="str">
        <f t="shared" ca="1" si="112"/>
        <v/>
      </c>
      <c r="R138" s="111" t="str">
        <f t="shared" ref="R138:R162" si="129">IF($A138="","",IF(Q138="","",IF($K$4="Media aritmética",(Q138&lt;=$B138)*($G$5/$B$5)+(Q138&gt;$B138)*0,IF(AND(ROUND(AVERAGE($C138,$E138,$G138,$I138,$K138,$M138,$O138,$Q138,$S138,$U138,$W138,$Y138,$AA138,$AC138,$AE138,$AG138,$AI138),2)-$B138/2&lt;=Q138,(ROUND(AVERAGE($C138,$E138,$G138,$I138,$K138,$M138,$O138,$Q138,$S138,$U138,$W138,$Y138,$AA138,$AC138,$AE138,$AG138,$AI138),2)+$B138/2&gt;Q138)),($G$5/$B$5),0))))</f>
        <v/>
      </c>
      <c r="S138" s="106" t="str">
        <f t="shared" ca="1" si="113"/>
        <v/>
      </c>
      <c r="T138" s="111" t="str">
        <f t="shared" ref="T138:T162" si="130">IF($A138="","",IF(S138="","",IF($K$4="Media aritmética",(S138&lt;=$B138)*($G$5/$B$5)+(S138&gt;$B138)*0,IF(AND(ROUND(AVERAGE($C138,$E138,$G138,$I138,$K138,$M138,$O138,$Q138,$S138,$U138,$W138,$Y138,$AA138,$AC138,$AE138,$AG138,$AI138),2)-$B138/2&lt;=S138,(ROUND(AVERAGE($C138,$E138,$G138,$I138,$K138,$M138,$O138,$Q138,$S138,$U138,$W138,$Y138,$AA138,$AC138,$AE138,$AG138,$AI138),2)+$B138/2&gt;S138)),($G$5/$B$5),0))))</f>
        <v/>
      </c>
      <c r="U138" s="106" t="str">
        <f t="shared" ca="1" si="114"/>
        <v/>
      </c>
      <c r="V138" s="111" t="str">
        <f t="shared" ref="V138:V162" si="131">IF($A138="","",IF(U138="","",IF($K$4="Media aritmética",(U138&lt;=$B138)*($G$5/$B$5)+(U138&gt;$B138)*0,IF(AND(ROUND(AVERAGE($C138,$E138,$G138,$I138,$K138,$M138,$O138,$Q138,$S138,$U138,$W138,$Y138,$AA138,$AC138,$AE138,$AG138,$AI138),2)-$B138/2&lt;=U138,(ROUND(AVERAGE($C138,$E138,$G138,$I138,$K138,$M138,$O138,$Q138,$S138,$U138,$W138,$Y138,$AA138,$AC138,$AE138,$AG138,$AI138),2)+$B138/2&gt;U138)),($G$5/$B$5),0))))</f>
        <v/>
      </c>
      <c r="W138" s="106" t="str">
        <f t="shared" ca="1" si="115"/>
        <v/>
      </c>
      <c r="X138" s="111" t="str">
        <f t="shared" ref="X138:X162" si="132">IF($A138="","",IF(W138="","",IF($K$4="Media aritmética",(W138&lt;=$B138)*($G$5/$B$5)+(W138&gt;$B138)*0,IF(AND(ROUND(AVERAGE($C138,$E138,$G138,$I138,$K138,$M138,$O138,$Q138,$S138,$U138,$W138,$Y138,$AA138,$AC138,$AE138,$AG138,$AI138),2)-$B138/2&lt;=W138,(ROUND(AVERAGE($C138,$E138,$G138,$I138,$K138,$M138,$O138,$Q138,$S138,$U138,$W138,$Y138,$AA138,$AC138,$AE138,$AG138,$AI138),2)+$B138/2&gt;W138)),($G$5/$B$5),0))))</f>
        <v/>
      </c>
      <c r="Y138" s="106" t="str">
        <f t="shared" ca="1" si="116"/>
        <v/>
      </c>
      <c r="Z138" s="111" t="str">
        <f t="shared" ref="Z138:Z162" si="133">IF($A138="","",IF(Y138="","",IF($K$4="Media aritmética",(Y138&lt;=$B138)*($G$5/$B$5)+(Y138&gt;$B138)*0,IF(AND(ROUND(AVERAGE($C138,$E138,$G138,$I138,$K138,$M138,$O138,$Q138,$S138,$U138,$W138,$Y138,$AA138,$AC138,$AE138,$AG138,$AI138),2)-$B138/2&lt;=Y138,(ROUND(AVERAGE($C138,$E138,$G138,$I138,$K138,$M138,$O138,$Q138,$S138,$U138,$W138,$Y138,$AA138,$AC138,$AE138,$AG138,$AI138),2)+$B138/2&gt;Y138)),($G$5/$B$5),0))))</f>
        <v/>
      </c>
      <c r="AA138" s="106" t="str">
        <f t="shared" ca="1" si="117"/>
        <v/>
      </c>
      <c r="AB138" s="111" t="str">
        <f t="shared" ref="AB138:AB162" si="134">IF($A138="","",IF(AA138="","",IF($K$4="Media aritmética",(AA138&lt;=$B138)*($G$5/$B$5)+(AA138&gt;$B138)*0,IF(AND(ROUND(AVERAGE($C138,$E138,$G138,$I138,$K138,$M138,$O138,$Q138,$S138,$U138,$W138,$Y138,$AA138,$AC138,$AE138,$AG138,$AI138),2)-$B138/2&lt;=AA138,(ROUND(AVERAGE($C138,$E138,$G138,$I138,$K138,$M138,$O138,$Q138,$S138,$U138,$W138,$Y138,$AA138,$AC138,$AE138,$AG138,$AI138),2)+$B138/2&gt;AA138)),($G$5/$B$5),0))))</f>
        <v/>
      </c>
      <c r="AC138" s="106" t="str">
        <f t="shared" ca="1" si="101"/>
        <v/>
      </c>
      <c r="AD138" s="111" t="str">
        <f t="shared" ref="AD138:AD162" si="135">IF($A138="","",IF(AC138="","",IF($K$4="Media aritmética",(AC138&lt;=$B138)*($G$5/$B$5)+(AC138&gt;$B138)*0,IF(AND(ROUND(AVERAGE($C138,$E138,$G138,$I138,$K138,$M138,$O138,$Q138,$S138,$U138,$W138,$Y138,$AA138,$AC138,$AE138,$AG138,$AI138),2)-$B138/2&lt;=AC138,(ROUND(AVERAGE($C138,$E138,$G138,$I138,$K138,$M138,$O138,$Q138,$S138,$U138,$W138,$Y138,$AA138,$AC138,$AE138,$AG138,$AI138),2)+$B138/2&gt;AC138)),($G$5/$B$5),0))))</f>
        <v/>
      </c>
      <c r="AE138" s="106" t="str">
        <f t="shared" ca="1" si="118"/>
        <v/>
      </c>
      <c r="AF138" s="111" t="str">
        <f t="shared" ref="AF138:AF162" si="136">IF($A138="","",IF(AE138="","",IF($K$4="Media aritmética",(AE138&lt;=$B138)*($G$5/$B$5)+(AE138&gt;$B138)*0,IF(AND(ROUND(AVERAGE($C138,$E138,$G138,$I138,$K138,$M138,$O138,$Q138,$S138,$U138,$W138,$Y138,$AA138,$AC138,$AE138,$AG138,$AI138),2)-$B138/2&lt;=AE138,(ROUND(AVERAGE($C138,$E138,$G138,$I138,$K138,$M138,$O138,$Q138,$S138,$U138,$W138,$Y138,$AA138,$AC138,$AE138,$AG138,$AI138),2)+$B138/2&gt;AE138)),($G$5/$B$5),0))))</f>
        <v/>
      </c>
      <c r="AG138" s="106" t="str">
        <f t="shared" ca="1" si="119"/>
        <v/>
      </c>
      <c r="AH138" s="111" t="str">
        <f t="shared" ref="AH138:AH162" si="137">IF($A138="","",IF(AG138="","",IF($K$4="Media aritmética",(AG138&lt;=$B138)*($G$5/$B$5)+(AG138&gt;$B138)*0,IF(AND(ROUND(AVERAGE($C138,$E138,$G138,$I138,$K138,$M138,$O138,$Q138,$S138,$U138,$W138,$Y138,$AA138,$AC138,$AE138,$AG138,$AI138),2)-$B138/2&lt;=AG138,(ROUND(AVERAGE($C138,$E138,$G138,$I138,$K138,$M138,$O138,$Q138,$S138,$U138,$W138,$Y138,$AA138,$AC138,$AE138,$AG138,$AI138),2)+$B138/2&gt;AG138)),($G$5/$B$5),0))))</f>
        <v/>
      </c>
      <c r="AI138" s="106" t="str">
        <f t="shared" ca="1" si="120"/>
        <v/>
      </c>
      <c r="AJ138" s="111" t="str">
        <f t="shared" ref="AJ138:AJ162" si="138">IF($A138="","",IF(AI138="","",IF($K$4="Media aritmética",(AI138&lt;=$B138)*($G$5/$B$5)+(AI138&gt;$B138)*0,IF(AND(ROUND(AVERAGE($C138,$E138,$G138,$I138,$K138,$M138,$O138,$Q138,$S138,$U138,$W138,$Y138,$AA138,$AC138,$AE138,$AG138,$AI138),2)-$B138/2&lt;=AI138,(ROUND(AVERAGE($C138,$E138,$G138,$I138,$K138,$M138,$O138,$Q138,$S138,$U138,$W138,$Y138,$AA138,$AC138,$AE138,$AG138,$AI138),2)+$B138/2&gt;AI138)),($G$5/$B$5),0))))</f>
        <v/>
      </c>
    </row>
    <row r="139" spans="1:36" s="93" customFormat="1" ht="21" hidden="1" customHeight="1">
      <c r="A139" s="97"/>
      <c r="B139" s="105" t="str">
        <f t="shared" si="121"/>
        <v/>
      </c>
      <c r="C139" s="106" t="str">
        <f t="shared" ca="1" si="105"/>
        <v/>
      </c>
      <c r="D139" s="111" t="str">
        <f t="shared" si="122"/>
        <v/>
      </c>
      <c r="E139" s="106" t="str">
        <f t="shared" ca="1" si="106"/>
        <v/>
      </c>
      <c r="F139" s="111" t="str">
        <f t="shared" si="123"/>
        <v/>
      </c>
      <c r="G139" s="106" t="str">
        <f t="shared" ca="1" si="107"/>
        <v/>
      </c>
      <c r="H139" s="111" t="str">
        <f t="shared" si="124"/>
        <v/>
      </c>
      <c r="I139" s="106" t="str">
        <f t="shared" ca="1" si="108"/>
        <v/>
      </c>
      <c r="J139" s="111" t="str">
        <f t="shared" si="125"/>
        <v/>
      </c>
      <c r="K139" s="106" t="str">
        <f t="shared" ca="1" si="109"/>
        <v/>
      </c>
      <c r="L139" s="111" t="str">
        <f t="shared" si="126"/>
        <v/>
      </c>
      <c r="M139" s="106" t="str">
        <f t="shared" ca="1" si="110"/>
        <v/>
      </c>
      <c r="N139" s="111" t="str">
        <f t="shared" si="127"/>
        <v/>
      </c>
      <c r="O139" s="106" t="str">
        <f t="shared" ca="1" si="111"/>
        <v/>
      </c>
      <c r="P139" s="111" t="str">
        <f t="shared" si="128"/>
        <v/>
      </c>
      <c r="Q139" s="106" t="str">
        <f t="shared" ca="1" si="112"/>
        <v/>
      </c>
      <c r="R139" s="111" t="str">
        <f t="shared" si="129"/>
        <v/>
      </c>
      <c r="S139" s="106" t="str">
        <f t="shared" ca="1" si="113"/>
        <v/>
      </c>
      <c r="T139" s="111" t="str">
        <f t="shared" si="130"/>
        <v/>
      </c>
      <c r="U139" s="106" t="str">
        <f t="shared" ca="1" si="114"/>
        <v/>
      </c>
      <c r="V139" s="111" t="str">
        <f t="shared" si="131"/>
        <v/>
      </c>
      <c r="W139" s="106" t="str">
        <f t="shared" ca="1" si="115"/>
        <v/>
      </c>
      <c r="X139" s="111" t="str">
        <f t="shared" si="132"/>
        <v/>
      </c>
      <c r="Y139" s="106" t="str">
        <f t="shared" ca="1" si="116"/>
        <v/>
      </c>
      <c r="Z139" s="111" t="str">
        <f t="shared" si="133"/>
        <v/>
      </c>
      <c r="AA139" s="106" t="str">
        <f t="shared" ca="1" si="117"/>
        <v/>
      </c>
      <c r="AB139" s="111" t="str">
        <f t="shared" si="134"/>
        <v/>
      </c>
      <c r="AC139" s="106" t="str">
        <f t="shared" ca="1" si="101"/>
        <v/>
      </c>
      <c r="AD139" s="111" t="str">
        <f t="shared" si="135"/>
        <v/>
      </c>
      <c r="AE139" s="106" t="str">
        <f t="shared" ca="1" si="118"/>
        <v/>
      </c>
      <c r="AF139" s="111" t="str">
        <f t="shared" si="136"/>
        <v/>
      </c>
      <c r="AG139" s="106" t="str">
        <f t="shared" ca="1" si="119"/>
        <v/>
      </c>
      <c r="AH139" s="111" t="str">
        <f t="shared" si="137"/>
        <v/>
      </c>
      <c r="AI139" s="106" t="str">
        <f t="shared" ca="1" si="120"/>
        <v/>
      </c>
      <c r="AJ139" s="111" t="str">
        <f t="shared" si="138"/>
        <v/>
      </c>
    </row>
    <row r="140" spans="1:36" s="93" customFormat="1" ht="21" hidden="1" customHeight="1">
      <c r="A140" s="97"/>
      <c r="B140" s="105" t="str">
        <f t="shared" si="121"/>
        <v/>
      </c>
      <c r="C140" s="106" t="str">
        <f t="shared" ca="1" si="105"/>
        <v/>
      </c>
      <c r="D140" s="111" t="str">
        <f t="shared" si="122"/>
        <v/>
      </c>
      <c r="E140" s="106" t="str">
        <f t="shared" ca="1" si="106"/>
        <v/>
      </c>
      <c r="F140" s="111" t="str">
        <f t="shared" si="123"/>
        <v/>
      </c>
      <c r="G140" s="106" t="str">
        <f t="shared" ca="1" si="107"/>
        <v/>
      </c>
      <c r="H140" s="111" t="str">
        <f t="shared" si="124"/>
        <v/>
      </c>
      <c r="I140" s="106" t="str">
        <f t="shared" ca="1" si="108"/>
        <v/>
      </c>
      <c r="J140" s="111" t="str">
        <f t="shared" si="125"/>
        <v/>
      </c>
      <c r="K140" s="106" t="str">
        <f t="shared" ca="1" si="109"/>
        <v/>
      </c>
      <c r="L140" s="111" t="str">
        <f t="shared" si="126"/>
        <v/>
      </c>
      <c r="M140" s="106" t="str">
        <f t="shared" ca="1" si="110"/>
        <v/>
      </c>
      <c r="N140" s="111" t="str">
        <f t="shared" si="127"/>
        <v/>
      </c>
      <c r="O140" s="106" t="str">
        <f t="shared" ca="1" si="111"/>
        <v/>
      </c>
      <c r="P140" s="111" t="str">
        <f t="shared" si="128"/>
        <v/>
      </c>
      <c r="Q140" s="106" t="str">
        <f t="shared" ca="1" si="112"/>
        <v/>
      </c>
      <c r="R140" s="111" t="str">
        <f t="shared" si="129"/>
        <v/>
      </c>
      <c r="S140" s="106" t="str">
        <f t="shared" ca="1" si="113"/>
        <v/>
      </c>
      <c r="T140" s="111" t="str">
        <f t="shared" si="130"/>
        <v/>
      </c>
      <c r="U140" s="106" t="str">
        <f t="shared" ca="1" si="114"/>
        <v/>
      </c>
      <c r="V140" s="111" t="str">
        <f t="shared" si="131"/>
        <v/>
      </c>
      <c r="W140" s="106" t="str">
        <f t="shared" ca="1" si="115"/>
        <v/>
      </c>
      <c r="X140" s="111" t="str">
        <f t="shared" si="132"/>
        <v/>
      </c>
      <c r="Y140" s="106" t="str">
        <f t="shared" ca="1" si="116"/>
        <v/>
      </c>
      <c r="Z140" s="111" t="str">
        <f t="shared" si="133"/>
        <v/>
      </c>
      <c r="AA140" s="106" t="str">
        <f t="shared" ca="1" si="117"/>
        <v/>
      </c>
      <c r="AB140" s="111" t="str">
        <f t="shared" si="134"/>
        <v/>
      </c>
      <c r="AC140" s="106" t="str">
        <f t="shared" ca="1" si="101"/>
        <v/>
      </c>
      <c r="AD140" s="111" t="str">
        <f t="shared" si="135"/>
        <v/>
      </c>
      <c r="AE140" s="106" t="str">
        <f t="shared" ca="1" si="118"/>
        <v/>
      </c>
      <c r="AF140" s="111" t="str">
        <f t="shared" si="136"/>
        <v/>
      </c>
      <c r="AG140" s="106" t="str">
        <f t="shared" ca="1" si="119"/>
        <v/>
      </c>
      <c r="AH140" s="111" t="str">
        <f t="shared" si="137"/>
        <v/>
      </c>
      <c r="AI140" s="106" t="str">
        <f t="shared" ca="1" si="120"/>
        <v/>
      </c>
      <c r="AJ140" s="111" t="str">
        <f t="shared" si="138"/>
        <v/>
      </c>
    </row>
    <row r="141" spans="1:36" s="93" customFormat="1" ht="21" hidden="1" customHeight="1">
      <c r="A141" s="97"/>
      <c r="B141" s="105" t="str">
        <f t="shared" si="121"/>
        <v/>
      </c>
      <c r="C141" s="106" t="str">
        <f t="shared" ca="1" si="105"/>
        <v/>
      </c>
      <c r="D141" s="111" t="str">
        <f t="shared" si="122"/>
        <v/>
      </c>
      <c r="E141" s="106" t="str">
        <f t="shared" ca="1" si="106"/>
        <v/>
      </c>
      <c r="F141" s="111" t="str">
        <f t="shared" si="123"/>
        <v/>
      </c>
      <c r="G141" s="106" t="str">
        <f t="shared" ca="1" si="107"/>
        <v/>
      </c>
      <c r="H141" s="111" t="str">
        <f t="shared" si="124"/>
        <v/>
      </c>
      <c r="I141" s="106" t="str">
        <f t="shared" ca="1" si="108"/>
        <v/>
      </c>
      <c r="J141" s="111" t="str">
        <f t="shared" si="125"/>
        <v/>
      </c>
      <c r="K141" s="106" t="str">
        <f t="shared" ca="1" si="109"/>
        <v/>
      </c>
      <c r="L141" s="111" t="str">
        <f t="shared" si="126"/>
        <v/>
      </c>
      <c r="M141" s="106" t="str">
        <f t="shared" ca="1" si="110"/>
        <v/>
      </c>
      <c r="N141" s="111" t="str">
        <f t="shared" si="127"/>
        <v/>
      </c>
      <c r="O141" s="106" t="str">
        <f t="shared" ca="1" si="111"/>
        <v/>
      </c>
      <c r="P141" s="111" t="str">
        <f t="shared" si="128"/>
        <v/>
      </c>
      <c r="Q141" s="106" t="str">
        <f t="shared" ca="1" si="112"/>
        <v/>
      </c>
      <c r="R141" s="111" t="str">
        <f t="shared" si="129"/>
        <v/>
      </c>
      <c r="S141" s="106" t="str">
        <f t="shared" ca="1" si="113"/>
        <v/>
      </c>
      <c r="T141" s="111" t="str">
        <f t="shared" si="130"/>
        <v/>
      </c>
      <c r="U141" s="106" t="str">
        <f t="shared" ca="1" si="114"/>
        <v/>
      </c>
      <c r="V141" s="111" t="str">
        <f t="shared" si="131"/>
        <v/>
      </c>
      <c r="W141" s="106" t="str">
        <f t="shared" ca="1" si="115"/>
        <v/>
      </c>
      <c r="X141" s="111" t="str">
        <f t="shared" si="132"/>
        <v/>
      </c>
      <c r="Y141" s="106" t="str">
        <f t="shared" ca="1" si="116"/>
        <v/>
      </c>
      <c r="Z141" s="111" t="str">
        <f t="shared" si="133"/>
        <v/>
      </c>
      <c r="AA141" s="106" t="str">
        <f t="shared" ca="1" si="117"/>
        <v/>
      </c>
      <c r="AB141" s="111" t="str">
        <f t="shared" si="134"/>
        <v/>
      </c>
      <c r="AC141" s="106" t="str">
        <f t="shared" ca="1" si="101"/>
        <v/>
      </c>
      <c r="AD141" s="111" t="str">
        <f t="shared" si="135"/>
        <v/>
      </c>
      <c r="AE141" s="106" t="str">
        <f t="shared" ca="1" si="118"/>
        <v/>
      </c>
      <c r="AF141" s="111" t="str">
        <f t="shared" si="136"/>
        <v/>
      </c>
      <c r="AG141" s="106" t="str">
        <f t="shared" ca="1" si="119"/>
        <v/>
      </c>
      <c r="AH141" s="111" t="str">
        <f t="shared" si="137"/>
        <v/>
      </c>
      <c r="AI141" s="106" t="str">
        <f t="shared" ca="1" si="120"/>
        <v/>
      </c>
      <c r="AJ141" s="111" t="str">
        <f t="shared" si="138"/>
        <v/>
      </c>
    </row>
    <row r="142" spans="1:36" s="93" customFormat="1" ht="21" hidden="1" customHeight="1">
      <c r="A142" s="97"/>
      <c r="B142" s="105" t="str">
        <f t="shared" si="121"/>
        <v/>
      </c>
      <c r="C142" s="106" t="str">
        <f t="shared" ca="1" si="105"/>
        <v/>
      </c>
      <c r="D142" s="111" t="str">
        <f t="shared" si="122"/>
        <v/>
      </c>
      <c r="E142" s="106" t="str">
        <f t="shared" ca="1" si="106"/>
        <v/>
      </c>
      <c r="F142" s="111" t="str">
        <f t="shared" si="123"/>
        <v/>
      </c>
      <c r="G142" s="106" t="str">
        <f t="shared" ca="1" si="107"/>
        <v/>
      </c>
      <c r="H142" s="111" t="str">
        <f t="shared" si="124"/>
        <v/>
      </c>
      <c r="I142" s="106" t="str">
        <f t="shared" ca="1" si="108"/>
        <v/>
      </c>
      <c r="J142" s="111" t="str">
        <f t="shared" si="125"/>
        <v/>
      </c>
      <c r="K142" s="106" t="str">
        <f t="shared" ca="1" si="109"/>
        <v/>
      </c>
      <c r="L142" s="111" t="str">
        <f t="shared" si="126"/>
        <v/>
      </c>
      <c r="M142" s="106" t="str">
        <f t="shared" ca="1" si="110"/>
        <v/>
      </c>
      <c r="N142" s="111" t="str">
        <f t="shared" si="127"/>
        <v/>
      </c>
      <c r="O142" s="106" t="str">
        <f t="shared" ca="1" si="111"/>
        <v/>
      </c>
      <c r="P142" s="111" t="str">
        <f t="shared" si="128"/>
        <v/>
      </c>
      <c r="Q142" s="106" t="str">
        <f t="shared" ca="1" si="112"/>
        <v/>
      </c>
      <c r="R142" s="111" t="str">
        <f t="shared" si="129"/>
        <v/>
      </c>
      <c r="S142" s="106" t="str">
        <f t="shared" ca="1" si="113"/>
        <v/>
      </c>
      <c r="T142" s="111" t="str">
        <f t="shared" si="130"/>
        <v/>
      </c>
      <c r="U142" s="106" t="str">
        <f t="shared" ca="1" si="114"/>
        <v/>
      </c>
      <c r="V142" s="111" t="str">
        <f t="shared" si="131"/>
        <v/>
      </c>
      <c r="W142" s="106" t="str">
        <f t="shared" ca="1" si="115"/>
        <v/>
      </c>
      <c r="X142" s="111" t="str">
        <f t="shared" si="132"/>
        <v/>
      </c>
      <c r="Y142" s="106" t="str">
        <f t="shared" ca="1" si="116"/>
        <v/>
      </c>
      <c r="Z142" s="111" t="str">
        <f t="shared" si="133"/>
        <v/>
      </c>
      <c r="AA142" s="106" t="str">
        <f t="shared" ca="1" si="117"/>
        <v/>
      </c>
      <c r="AB142" s="111" t="str">
        <f t="shared" si="134"/>
        <v/>
      </c>
      <c r="AC142" s="106" t="str">
        <f t="shared" ca="1" si="101"/>
        <v/>
      </c>
      <c r="AD142" s="111" t="str">
        <f t="shared" si="135"/>
        <v/>
      </c>
      <c r="AE142" s="106" t="str">
        <f t="shared" ca="1" si="118"/>
        <v/>
      </c>
      <c r="AF142" s="111" t="str">
        <f t="shared" si="136"/>
        <v/>
      </c>
      <c r="AG142" s="106" t="str">
        <f t="shared" ca="1" si="119"/>
        <v/>
      </c>
      <c r="AH142" s="111" t="str">
        <f t="shared" si="137"/>
        <v/>
      </c>
      <c r="AI142" s="106" t="str">
        <f t="shared" ca="1" si="120"/>
        <v/>
      </c>
      <c r="AJ142" s="111" t="str">
        <f t="shared" si="138"/>
        <v/>
      </c>
    </row>
    <row r="143" spans="1:36" s="93" customFormat="1" ht="21" hidden="1" customHeight="1">
      <c r="A143" s="97"/>
      <c r="B143" s="105" t="str">
        <f t="shared" si="121"/>
        <v/>
      </c>
      <c r="C143" s="106" t="str">
        <f t="shared" ca="1" si="105"/>
        <v/>
      </c>
      <c r="D143" s="111" t="str">
        <f t="shared" si="122"/>
        <v/>
      </c>
      <c r="E143" s="106" t="str">
        <f t="shared" ca="1" si="106"/>
        <v/>
      </c>
      <c r="F143" s="111" t="str">
        <f t="shared" si="123"/>
        <v/>
      </c>
      <c r="G143" s="106" t="str">
        <f t="shared" ca="1" si="107"/>
        <v/>
      </c>
      <c r="H143" s="111" t="str">
        <f t="shared" si="124"/>
        <v/>
      </c>
      <c r="I143" s="106" t="str">
        <f t="shared" ca="1" si="108"/>
        <v/>
      </c>
      <c r="J143" s="111" t="str">
        <f t="shared" si="125"/>
        <v/>
      </c>
      <c r="K143" s="106" t="str">
        <f t="shared" ca="1" si="109"/>
        <v/>
      </c>
      <c r="L143" s="111" t="str">
        <f t="shared" si="126"/>
        <v/>
      </c>
      <c r="M143" s="106" t="str">
        <f t="shared" ca="1" si="110"/>
        <v/>
      </c>
      <c r="N143" s="111" t="str">
        <f t="shared" si="127"/>
        <v/>
      </c>
      <c r="O143" s="106" t="str">
        <f t="shared" ca="1" si="111"/>
        <v/>
      </c>
      <c r="P143" s="111" t="str">
        <f t="shared" si="128"/>
        <v/>
      </c>
      <c r="Q143" s="106" t="str">
        <f t="shared" ca="1" si="112"/>
        <v/>
      </c>
      <c r="R143" s="111" t="str">
        <f t="shared" si="129"/>
        <v/>
      </c>
      <c r="S143" s="106" t="str">
        <f t="shared" ca="1" si="113"/>
        <v/>
      </c>
      <c r="T143" s="111" t="str">
        <f t="shared" si="130"/>
        <v/>
      </c>
      <c r="U143" s="106" t="str">
        <f t="shared" ca="1" si="114"/>
        <v/>
      </c>
      <c r="V143" s="111" t="str">
        <f t="shared" si="131"/>
        <v/>
      </c>
      <c r="W143" s="106" t="str">
        <f t="shared" ca="1" si="115"/>
        <v/>
      </c>
      <c r="X143" s="111" t="str">
        <f t="shared" si="132"/>
        <v/>
      </c>
      <c r="Y143" s="106" t="str">
        <f t="shared" ca="1" si="116"/>
        <v/>
      </c>
      <c r="Z143" s="111" t="str">
        <f t="shared" si="133"/>
        <v/>
      </c>
      <c r="AA143" s="106" t="str">
        <f t="shared" ca="1" si="117"/>
        <v/>
      </c>
      <c r="AB143" s="111" t="str">
        <f t="shared" si="134"/>
        <v/>
      </c>
      <c r="AC143" s="106" t="str">
        <f t="shared" ca="1" si="101"/>
        <v/>
      </c>
      <c r="AD143" s="111" t="str">
        <f t="shared" si="135"/>
        <v/>
      </c>
      <c r="AE143" s="106" t="str">
        <f t="shared" ca="1" si="118"/>
        <v/>
      </c>
      <c r="AF143" s="111" t="str">
        <f t="shared" si="136"/>
        <v/>
      </c>
      <c r="AG143" s="106" t="str">
        <f t="shared" ca="1" si="119"/>
        <v/>
      </c>
      <c r="AH143" s="111" t="str">
        <f t="shared" si="137"/>
        <v/>
      </c>
      <c r="AI143" s="106" t="str">
        <f t="shared" ca="1" si="120"/>
        <v/>
      </c>
      <c r="AJ143" s="111" t="str">
        <f t="shared" si="138"/>
        <v/>
      </c>
    </row>
    <row r="144" spans="1:36" s="93" customFormat="1" ht="21" hidden="1" customHeight="1">
      <c r="A144" s="97"/>
      <c r="B144" s="105" t="str">
        <f t="shared" si="121"/>
        <v/>
      </c>
      <c r="C144" s="106" t="str">
        <f t="shared" ca="1" si="105"/>
        <v/>
      </c>
      <c r="D144" s="111" t="str">
        <f t="shared" si="122"/>
        <v/>
      </c>
      <c r="E144" s="106" t="str">
        <f t="shared" ca="1" si="106"/>
        <v/>
      </c>
      <c r="F144" s="111" t="str">
        <f t="shared" si="123"/>
        <v/>
      </c>
      <c r="G144" s="106" t="str">
        <f t="shared" ca="1" si="107"/>
        <v/>
      </c>
      <c r="H144" s="111" t="str">
        <f t="shared" si="124"/>
        <v/>
      </c>
      <c r="I144" s="106" t="str">
        <f t="shared" ca="1" si="108"/>
        <v/>
      </c>
      <c r="J144" s="111" t="str">
        <f t="shared" si="125"/>
        <v/>
      </c>
      <c r="K144" s="106" t="str">
        <f t="shared" ca="1" si="109"/>
        <v/>
      </c>
      <c r="L144" s="111" t="str">
        <f t="shared" si="126"/>
        <v/>
      </c>
      <c r="M144" s="106" t="str">
        <f t="shared" ca="1" si="110"/>
        <v/>
      </c>
      <c r="N144" s="111" t="str">
        <f t="shared" si="127"/>
        <v/>
      </c>
      <c r="O144" s="106" t="str">
        <f t="shared" ca="1" si="111"/>
        <v/>
      </c>
      <c r="P144" s="111" t="str">
        <f t="shared" si="128"/>
        <v/>
      </c>
      <c r="Q144" s="106" t="str">
        <f t="shared" ca="1" si="112"/>
        <v/>
      </c>
      <c r="R144" s="111" t="str">
        <f t="shared" si="129"/>
        <v/>
      </c>
      <c r="S144" s="106" t="str">
        <f t="shared" ca="1" si="113"/>
        <v/>
      </c>
      <c r="T144" s="111" t="str">
        <f t="shared" si="130"/>
        <v/>
      </c>
      <c r="U144" s="106" t="str">
        <f t="shared" ca="1" si="114"/>
        <v/>
      </c>
      <c r="V144" s="111" t="str">
        <f t="shared" si="131"/>
        <v/>
      </c>
      <c r="W144" s="106" t="str">
        <f t="shared" ca="1" si="115"/>
        <v/>
      </c>
      <c r="X144" s="111" t="str">
        <f t="shared" si="132"/>
        <v/>
      </c>
      <c r="Y144" s="106" t="str">
        <f t="shared" ca="1" si="116"/>
        <v/>
      </c>
      <c r="Z144" s="111" t="str">
        <f t="shared" si="133"/>
        <v/>
      </c>
      <c r="AA144" s="106" t="str">
        <f t="shared" ca="1" si="117"/>
        <v/>
      </c>
      <c r="AB144" s="111" t="str">
        <f t="shared" si="134"/>
        <v/>
      </c>
      <c r="AC144" s="106" t="str">
        <f t="shared" ca="1" si="101"/>
        <v/>
      </c>
      <c r="AD144" s="111" t="str">
        <f t="shared" si="135"/>
        <v/>
      </c>
      <c r="AE144" s="106" t="str">
        <f t="shared" ca="1" si="118"/>
        <v/>
      </c>
      <c r="AF144" s="111" t="str">
        <f t="shared" si="136"/>
        <v/>
      </c>
      <c r="AG144" s="106" t="str">
        <f t="shared" ca="1" si="119"/>
        <v/>
      </c>
      <c r="AH144" s="111" t="str">
        <f t="shared" si="137"/>
        <v/>
      </c>
      <c r="AI144" s="106" t="str">
        <f t="shared" ca="1" si="120"/>
        <v/>
      </c>
      <c r="AJ144" s="111" t="str">
        <f t="shared" si="138"/>
        <v/>
      </c>
    </row>
    <row r="145" spans="1:36" s="93" customFormat="1" ht="21" hidden="1" customHeight="1">
      <c r="A145" s="97"/>
      <c r="B145" s="105" t="str">
        <f t="shared" si="121"/>
        <v/>
      </c>
      <c r="C145" s="106" t="str">
        <f t="shared" ca="1" si="105"/>
        <v/>
      </c>
      <c r="D145" s="111" t="str">
        <f t="shared" si="122"/>
        <v/>
      </c>
      <c r="E145" s="106" t="str">
        <f t="shared" ca="1" si="106"/>
        <v/>
      </c>
      <c r="F145" s="111" t="str">
        <f t="shared" si="123"/>
        <v/>
      </c>
      <c r="G145" s="106" t="str">
        <f t="shared" ca="1" si="107"/>
        <v/>
      </c>
      <c r="H145" s="111" t="str">
        <f t="shared" si="124"/>
        <v/>
      </c>
      <c r="I145" s="106" t="str">
        <f t="shared" ca="1" si="108"/>
        <v/>
      </c>
      <c r="J145" s="111" t="str">
        <f t="shared" si="125"/>
        <v/>
      </c>
      <c r="K145" s="106" t="str">
        <f t="shared" ca="1" si="109"/>
        <v/>
      </c>
      <c r="L145" s="111" t="str">
        <f t="shared" si="126"/>
        <v/>
      </c>
      <c r="M145" s="106" t="str">
        <f t="shared" ca="1" si="110"/>
        <v/>
      </c>
      <c r="N145" s="111" t="str">
        <f t="shared" si="127"/>
        <v/>
      </c>
      <c r="O145" s="106" t="str">
        <f t="shared" ca="1" si="111"/>
        <v/>
      </c>
      <c r="P145" s="111" t="str">
        <f t="shared" si="128"/>
        <v/>
      </c>
      <c r="Q145" s="106" t="str">
        <f t="shared" ca="1" si="112"/>
        <v/>
      </c>
      <c r="R145" s="111" t="str">
        <f t="shared" si="129"/>
        <v/>
      </c>
      <c r="S145" s="106" t="str">
        <f t="shared" ca="1" si="113"/>
        <v/>
      </c>
      <c r="T145" s="111" t="str">
        <f t="shared" si="130"/>
        <v/>
      </c>
      <c r="U145" s="106" t="str">
        <f t="shared" ca="1" si="114"/>
        <v/>
      </c>
      <c r="V145" s="111" t="str">
        <f t="shared" si="131"/>
        <v/>
      </c>
      <c r="W145" s="106" t="str">
        <f t="shared" ca="1" si="115"/>
        <v/>
      </c>
      <c r="X145" s="111" t="str">
        <f t="shared" si="132"/>
        <v/>
      </c>
      <c r="Y145" s="106" t="str">
        <f t="shared" ca="1" si="116"/>
        <v/>
      </c>
      <c r="Z145" s="111" t="str">
        <f t="shared" si="133"/>
        <v/>
      </c>
      <c r="AA145" s="106" t="str">
        <f t="shared" ca="1" si="117"/>
        <v/>
      </c>
      <c r="AB145" s="111" t="str">
        <f t="shared" si="134"/>
        <v/>
      </c>
      <c r="AC145" s="106" t="str">
        <f t="shared" ca="1" si="101"/>
        <v/>
      </c>
      <c r="AD145" s="111" t="str">
        <f t="shared" si="135"/>
        <v/>
      </c>
      <c r="AE145" s="106" t="str">
        <f t="shared" ca="1" si="118"/>
        <v/>
      </c>
      <c r="AF145" s="111" t="str">
        <f t="shared" si="136"/>
        <v/>
      </c>
      <c r="AG145" s="106" t="str">
        <f t="shared" ca="1" si="119"/>
        <v/>
      </c>
      <c r="AH145" s="111" t="str">
        <f t="shared" si="137"/>
        <v/>
      </c>
      <c r="AI145" s="106" t="str">
        <f t="shared" ca="1" si="120"/>
        <v/>
      </c>
      <c r="AJ145" s="111" t="str">
        <f t="shared" si="138"/>
        <v/>
      </c>
    </row>
    <row r="146" spans="1:36" s="93" customFormat="1" ht="21" hidden="1" customHeight="1">
      <c r="A146" s="97"/>
      <c r="B146" s="105" t="str">
        <f t="shared" si="121"/>
        <v/>
      </c>
      <c r="C146" s="106" t="str">
        <f t="shared" ca="1" si="105"/>
        <v/>
      </c>
      <c r="D146" s="111" t="str">
        <f t="shared" si="122"/>
        <v/>
      </c>
      <c r="E146" s="106" t="str">
        <f t="shared" ca="1" si="106"/>
        <v/>
      </c>
      <c r="F146" s="111" t="str">
        <f t="shared" si="123"/>
        <v/>
      </c>
      <c r="G146" s="106" t="str">
        <f t="shared" ca="1" si="107"/>
        <v/>
      </c>
      <c r="H146" s="111" t="str">
        <f t="shared" si="124"/>
        <v/>
      </c>
      <c r="I146" s="106" t="str">
        <f t="shared" ca="1" si="108"/>
        <v/>
      </c>
      <c r="J146" s="111" t="str">
        <f t="shared" si="125"/>
        <v/>
      </c>
      <c r="K146" s="106" t="str">
        <f t="shared" ca="1" si="109"/>
        <v/>
      </c>
      <c r="L146" s="111" t="str">
        <f t="shared" si="126"/>
        <v/>
      </c>
      <c r="M146" s="106" t="str">
        <f t="shared" ca="1" si="110"/>
        <v/>
      </c>
      <c r="N146" s="111" t="str">
        <f t="shared" si="127"/>
        <v/>
      </c>
      <c r="O146" s="106" t="str">
        <f t="shared" ca="1" si="111"/>
        <v/>
      </c>
      <c r="P146" s="111" t="str">
        <f t="shared" si="128"/>
        <v/>
      </c>
      <c r="Q146" s="106" t="str">
        <f t="shared" ca="1" si="112"/>
        <v/>
      </c>
      <c r="R146" s="111" t="str">
        <f t="shared" si="129"/>
        <v/>
      </c>
      <c r="S146" s="106" t="str">
        <f t="shared" ca="1" si="113"/>
        <v/>
      </c>
      <c r="T146" s="111" t="str">
        <f t="shared" si="130"/>
        <v/>
      </c>
      <c r="U146" s="106" t="str">
        <f t="shared" ca="1" si="114"/>
        <v/>
      </c>
      <c r="V146" s="111" t="str">
        <f t="shared" si="131"/>
        <v/>
      </c>
      <c r="W146" s="106" t="str">
        <f t="shared" ca="1" si="115"/>
        <v/>
      </c>
      <c r="X146" s="111" t="str">
        <f t="shared" si="132"/>
        <v/>
      </c>
      <c r="Y146" s="106" t="str">
        <f t="shared" ca="1" si="116"/>
        <v/>
      </c>
      <c r="Z146" s="111" t="str">
        <f t="shared" si="133"/>
        <v/>
      </c>
      <c r="AA146" s="106" t="str">
        <f t="shared" ca="1" si="117"/>
        <v/>
      </c>
      <c r="AB146" s="111" t="str">
        <f t="shared" si="134"/>
        <v/>
      </c>
      <c r="AC146" s="106" t="str">
        <f t="shared" ca="1" si="101"/>
        <v/>
      </c>
      <c r="AD146" s="111" t="str">
        <f t="shared" si="135"/>
        <v/>
      </c>
      <c r="AE146" s="106" t="str">
        <f t="shared" ca="1" si="118"/>
        <v/>
      </c>
      <c r="AF146" s="111" t="str">
        <f t="shared" si="136"/>
        <v/>
      </c>
      <c r="AG146" s="106" t="str">
        <f t="shared" ca="1" si="119"/>
        <v/>
      </c>
      <c r="AH146" s="111" t="str">
        <f t="shared" si="137"/>
        <v/>
      </c>
      <c r="AI146" s="106" t="str">
        <f t="shared" ca="1" si="120"/>
        <v/>
      </c>
      <c r="AJ146" s="111" t="str">
        <f t="shared" si="138"/>
        <v/>
      </c>
    </row>
    <row r="147" spans="1:36" s="93" customFormat="1" ht="21" hidden="1" customHeight="1">
      <c r="A147" s="97"/>
      <c r="B147" s="105" t="str">
        <f t="shared" si="121"/>
        <v/>
      </c>
      <c r="C147" s="106" t="str">
        <f t="shared" ca="1" si="105"/>
        <v/>
      </c>
      <c r="D147" s="111" t="str">
        <f t="shared" si="122"/>
        <v/>
      </c>
      <c r="E147" s="106" t="str">
        <f t="shared" ca="1" si="106"/>
        <v/>
      </c>
      <c r="F147" s="111" t="str">
        <f t="shared" si="123"/>
        <v/>
      </c>
      <c r="G147" s="106" t="str">
        <f t="shared" ca="1" si="107"/>
        <v/>
      </c>
      <c r="H147" s="111" t="str">
        <f t="shared" si="124"/>
        <v/>
      </c>
      <c r="I147" s="106" t="str">
        <f t="shared" ca="1" si="108"/>
        <v/>
      </c>
      <c r="J147" s="111" t="str">
        <f t="shared" si="125"/>
        <v/>
      </c>
      <c r="K147" s="106" t="str">
        <f t="shared" ca="1" si="109"/>
        <v/>
      </c>
      <c r="L147" s="111" t="str">
        <f t="shared" si="126"/>
        <v/>
      </c>
      <c r="M147" s="106" t="str">
        <f t="shared" ca="1" si="110"/>
        <v/>
      </c>
      <c r="N147" s="111" t="str">
        <f t="shared" si="127"/>
        <v/>
      </c>
      <c r="O147" s="106" t="str">
        <f t="shared" ca="1" si="111"/>
        <v/>
      </c>
      <c r="P147" s="111" t="str">
        <f t="shared" si="128"/>
        <v/>
      </c>
      <c r="Q147" s="106" t="str">
        <f t="shared" ca="1" si="112"/>
        <v/>
      </c>
      <c r="R147" s="111" t="str">
        <f t="shared" si="129"/>
        <v/>
      </c>
      <c r="S147" s="106" t="str">
        <f t="shared" ca="1" si="113"/>
        <v/>
      </c>
      <c r="T147" s="111" t="str">
        <f t="shared" si="130"/>
        <v/>
      </c>
      <c r="U147" s="106" t="str">
        <f t="shared" ca="1" si="114"/>
        <v/>
      </c>
      <c r="V147" s="111" t="str">
        <f t="shared" si="131"/>
        <v/>
      </c>
      <c r="W147" s="106" t="str">
        <f t="shared" ca="1" si="115"/>
        <v/>
      </c>
      <c r="X147" s="111" t="str">
        <f t="shared" si="132"/>
        <v/>
      </c>
      <c r="Y147" s="106" t="str">
        <f t="shared" ca="1" si="116"/>
        <v/>
      </c>
      <c r="Z147" s="111" t="str">
        <f t="shared" si="133"/>
        <v/>
      </c>
      <c r="AA147" s="106" t="str">
        <f t="shared" ca="1" si="117"/>
        <v/>
      </c>
      <c r="AB147" s="111" t="str">
        <f t="shared" si="134"/>
        <v/>
      </c>
      <c r="AC147" s="106" t="str">
        <f t="shared" ca="1" si="101"/>
        <v/>
      </c>
      <c r="AD147" s="111" t="str">
        <f t="shared" si="135"/>
        <v/>
      </c>
      <c r="AE147" s="106" t="str">
        <f t="shared" ca="1" si="118"/>
        <v/>
      </c>
      <c r="AF147" s="111" t="str">
        <f t="shared" si="136"/>
        <v/>
      </c>
      <c r="AG147" s="106" t="str">
        <f t="shared" ca="1" si="119"/>
        <v/>
      </c>
      <c r="AH147" s="111" t="str">
        <f t="shared" si="137"/>
        <v/>
      </c>
      <c r="AI147" s="106" t="str">
        <f t="shared" ca="1" si="120"/>
        <v/>
      </c>
      <c r="AJ147" s="111" t="str">
        <f t="shared" si="138"/>
        <v/>
      </c>
    </row>
    <row r="148" spans="1:36" s="93" customFormat="1" ht="21" hidden="1" customHeight="1">
      <c r="A148" s="97"/>
      <c r="B148" s="105" t="str">
        <f t="shared" si="121"/>
        <v/>
      </c>
      <c r="C148" s="106" t="str">
        <f t="shared" ca="1" si="105"/>
        <v/>
      </c>
      <c r="D148" s="111" t="str">
        <f t="shared" si="122"/>
        <v/>
      </c>
      <c r="E148" s="106" t="str">
        <f t="shared" ca="1" si="106"/>
        <v/>
      </c>
      <c r="F148" s="111" t="str">
        <f t="shared" si="123"/>
        <v/>
      </c>
      <c r="G148" s="106" t="str">
        <f t="shared" ca="1" si="107"/>
        <v/>
      </c>
      <c r="H148" s="111" t="str">
        <f t="shared" si="124"/>
        <v/>
      </c>
      <c r="I148" s="106" t="str">
        <f t="shared" ca="1" si="108"/>
        <v/>
      </c>
      <c r="J148" s="111" t="str">
        <f t="shared" si="125"/>
        <v/>
      </c>
      <c r="K148" s="106" t="str">
        <f t="shared" ca="1" si="109"/>
        <v/>
      </c>
      <c r="L148" s="111" t="str">
        <f t="shared" si="126"/>
        <v/>
      </c>
      <c r="M148" s="106" t="str">
        <f t="shared" ca="1" si="110"/>
        <v/>
      </c>
      <c r="N148" s="111" t="str">
        <f t="shared" si="127"/>
        <v/>
      </c>
      <c r="O148" s="106" t="str">
        <f t="shared" ca="1" si="111"/>
        <v/>
      </c>
      <c r="P148" s="111" t="str">
        <f t="shared" si="128"/>
        <v/>
      </c>
      <c r="Q148" s="106" t="str">
        <f t="shared" ca="1" si="112"/>
        <v/>
      </c>
      <c r="R148" s="111" t="str">
        <f t="shared" si="129"/>
        <v/>
      </c>
      <c r="S148" s="106" t="str">
        <f t="shared" ca="1" si="113"/>
        <v/>
      </c>
      <c r="T148" s="111" t="str">
        <f t="shared" si="130"/>
        <v/>
      </c>
      <c r="U148" s="106" t="str">
        <f t="shared" ca="1" si="114"/>
        <v/>
      </c>
      <c r="V148" s="111" t="str">
        <f t="shared" si="131"/>
        <v/>
      </c>
      <c r="W148" s="106" t="str">
        <f t="shared" ca="1" si="115"/>
        <v/>
      </c>
      <c r="X148" s="111" t="str">
        <f t="shared" si="132"/>
        <v/>
      </c>
      <c r="Y148" s="106" t="str">
        <f t="shared" ca="1" si="116"/>
        <v/>
      </c>
      <c r="Z148" s="111" t="str">
        <f t="shared" si="133"/>
        <v/>
      </c>
      <c r="AA148" s="106" t="str">
        <f t="shared" ca="1" si="117"/>
        <v/>
      </c>
      <c r="AB148" s="111" t="str">
        <f t="shared" si="134"/>
        <v/>
      </c>
      <c r="AC148" s="106" t="str">
        <f t="shared" ca="1" si="101"/>
        <v/>
      </c>
      <c r="AD148" s="111" t="str">
        <f t="shared" si="135"/>
        <v/>
      </c>
      <c r="AE148" s="106" t="str">
        <f t="shared" ca="1" si="118"/>
        <v/>
      </c>
      <c r="AF148" s="111" t="str">
        <f t="shared" si="136"/>
        <v/>
      </c>
      <c r="AG148" s="106" t="str">
        <f t="shared" ca="1" si="119"/>
        <v/>
      </c>
      <c r="AH148" s="111" t="str">
        <f t="shared" si="137"/>
        <v/>
      </c>
      <c r="AI148" s="106" t="str">
        <f t="shared" ca="1" si="120"/>
        <v/>
      </c>
      <c r="AJ148" s="111" t="str">
        <f t="shared" si="138"/>
        <v/>
      </c>
    </row>
    <row r="149" spans="1:36" s="93" customFormat="1" ht="21" hidden="1" customHeight="1">
      <c r="A149" s="97"/>
      <c r="B149" s="105" t="str">
        <f t="shared" si="121"/>
        <v/>
      </c>
      <c r="C149" s="106" t="str">
        <f t="shared" ca="1" si="105"/>
        <v/>
      </c>
      <c r="D149" s="111" t="str">
        <f t="shared" si="122"/>
        <v/>
      </c>
      <c r="E149" s="106" t="str">
        <f t="shared" ca="1" si="106"/>
        <v/>
      </c>
      <c r="F149" s="111" t="str">
        <f t="shared" si="123"/>
        <v/>
      </c>
      <c r="G149" s="106" t="str">
        <f t="shared" ca="1" si="107"/>
        <v/>
      </c>
      <c r="H149" s="111" t="str">
        <f t="shared" si="124"/>
        <v/>
      </c>
      <c r="I149" s="106" t="str">
        <f t="shared" ca="1" si="108"/>
        <v/>
      </c>
      <c r="J149" s="111" t="str">
        <f t="shared" si="125"/>
        <v/>
      </c>
      <c r="K149" s="106" t="str">
        <f t="shared" ca="1" si="109"/>
        <v/>
      </c>
      <c r="L149" s="111" t="str">
        <f t="shared" si="126"/>
        <v/>
      </c>
      <c r="M149" s="106" t="str">
        <f t="shared" ca="1" si="110"/>
        <v/>
      </c>
      <c r="N149" s="111" t="str">
        <f t="shared" si="127"/>
        <v/>
      </c>
      <c r="O149" s="106" t="str">
        <f t="shared" ca="1" si="111"/>
        <v/>
      </c>
      <c r="P149" s="111" t="str">
        <f t="shared" si="128"/>
        <v/>
      </c>
      <c r="Q149" s="106" t="str">
        <f t="shared" ca="1" si="112"/>
        <v/>
      </c>
      <c r="R149" s="111" t="str">
        <f t="shared" si="129"/>
        <v/>
      </c>
      <c r="S149" s="106" t="str">
        <f t="shared" ca="1" si="113"/>
        <v/>
      </c>
      <c r="T149" s="111" t="str">
        <f t="shared" si="130"/>
        <v/>
      </c>
      <c r="U149" s="106" t="str">
        <f t="shared" ca="1" si="114"/>
        <v/>
      </c>
      <c r="V149" s="111" t="str">
        <f t="shared" si="131"/>
        <v/>
      </c>
      <c r="W149" s="106" t="str">
        <f t="shared" ca="1" si="115"/>
        <v/>
      </c>
      <c r="X149" s="111" t="str">
        <f t="shared" si="132"/>
        <v/>
      </c>
      <c r="Y149" s="106" t="str">
        <f t="shared" ca="1" si="116"/>
        <v/>
      </c>
      <c r="Z149" s="111" t="str">
        <f t="shared" si="133"/>
        <v/>
      </c>
      <c r="AA149" s="106" t="str">
        <f t="shared" ca="1" si="117"/>
        <v/>
      </c>
      <c r="AB149" s="111" t="str">
        <f t="shared" si="134"/>
        <v/>
      </c>
      <c r="AC149" s="106" t="str">
        <f t="shared" ca="1" si="101"/>
        <v/>
      </c>
      <c r="AD149" s="111" t="str">
        <f t="shared" si="135"/>
        <v/>
      </c>
      <c r="AE149" s="106" t="str">
        <f t="shared" ca="1" si="118"/>
        <v/>
      </c>
      <c r="AF149" s="111" t="str">
        <f t="shared" si="136"/>
        <v/>
      </c>
      <c r="AG149" s="106" t="str">
        <f t="shared" ca="1" si="119"/>
        <v/>
      </c>
      <c r="AH149" s="111" t="str">
        <f t="shared" si="137"/>
        <v/>
      </c>
      <c r="AI149" s="106" t="str">
        <f t="shared" ca="1" si="120"/>
        <v/>
      </c>
      <c r="AJ149" s="111" t="str">
        <f t="shared" si="138"/>
        <v/>
      </c>
    </row>
    <row r="150" spans="1:36" s="93" customFormat="1" ht="21" hidden="1" customHeight="1">
      <c r="A150" s="97"/>
      <c r="B150" s="105" t="str">
        <f t="shared" si="121"/>
        <v/>
      </c>
      <c r="C150" s="106" t="str">
        <f t="shared" ca="1" si="105"/>
        <v/>
      </c>
      <c r="D150" s="111" t="str">
        <f t="shared" si="122"/>
        <v/>
      </c>
      <c r="E150" s="106" t="str">
        <f t="shared" ca="1" si="106"/>
        <v/>
      </c>
      <c r="F150" s="111" t="str">
        <f t="shared" si="123"/>
        <v/>
      </c>
      <c r="G150" s="106" t="str">
        <f t="shared" ca="1" si="107"/>
        <v/>
      </c>
      <c r="H150" s="111" t="str">
        <f t="shared" si="124"/>
        <v/>
      </c>
      <c r="I150" s="106" t="str">
        <f t="shared" ca="1" si="108"/>
        <v/>
      </c>
      <c r="J150" s="111" t="str">
        <f t="shared" si="125"/>
        <v/>
      </c>
      <c r="K150" s="106" t="str">
        <f t="shared" ca="1" si="109"/>
        <v/>
      </c>
      <c r="L150" s="111" t="str">
        <f t="shared" si="126"/>
        <v/>
      </c>
      <c r="M150" s="106" t="str">
        <f t="shared" ca="1" si="110"/>
        <v/>
      </c>
      <c r="N150" s="111" t="str">
        <f t="shared" si="127"/>
        <v/>
      </c>
      <c r="O150" s="106" t="str">
        <f t="shared" ca="1" si="111"/>
        <v/>
      </c>
      <c r="P150" s="111" t="str">
        <f t="shared" si="128"/>
        <v/>
      </c>
      <c r="Q150" s="106" t="str">
        <f t="shared" ca="1" si="112"/>
        <v/>
      </c>
      <c r="R150" s="111" t="str">
        <f t="shared" si="129"/>
        <v/>
      </c>
      <c r="S150" s="106" t="str">
        <f t="shared" ca="1" si="113"/>
        <v/>
      </c>
      <c r="T150" s="111" t="str">
        <f t="shared" si="130"/>
        <v/>
      </c>
      <c r="U150" s="106" t="str">
        <f t="shared" ca="1" si="114"/>
        <v/>
      </c>
      <c r="V150" s="111" t="str">
        <f t="shared" si="131"/>
        <v/>
      </c>
      <c r="W150" s="106" t="str">
        <f t="shared" ca="1" si="115"/>
        <v/>
      </c>
      <c r="X150" s="111" t="str">
        <f t="shared" si="132"/>
        <v/>
      </c>
      <c r="Y150" s="106" t="str">
        <f t="shared" ca="1" si="116"/>
        <v/>
      </c>
      <c r="Z150" s="111" t="str">
        <f t="shared" si="133"/>
        <v/>
      </c>
      <c r="AA150" s="106" t="str">
        <f t="shared" ca="1" si="117"/>
        <v/>
      </c>
      <c r="AB150" s="111" t="str">
        <f t="shared" si="134"/>
        <v/>
      </c>
      <c r="AC150" s="106" t="str">
        <f t="shared" ca="1" si="101"/>
        <v/>
      </c>
      <c r="AD150" s="111" t="str">
        <f t="shared" si="135"/>
        <v/>
      </c>
      <c r="AE150" s="106" t="str">
        <f t="shared" ca="1" si="118"/>
        <v/>
      </c>
      <c r="AF150" s="111" t="str">
        <f t="shared" si="136"/>
        <v/>
      </c>
      <c r="AG150" s="106" t="str">
        <f t="shared" ca="1" si="119"/>
        <v/>
      </c>
      <c r="AH150" s="111" t="str">
        <f t="shared" si="137"/>
        <v/>
      </c>
      <c r="AI150" s="106" t="str">
        <f t="shared" ca="1" si="120"/>
        <v/>
      </c>
      <c r="AJ150" s="111" t="str">
        <f t="shared" si="138"/>
        <v/>
      </c>
    </row>
    <row r="151" spans="1:36" s="93" customFormat="1" ht="21" hidden="1" customHeight="1">
      <c r="A151" s="97"/>
      <c r="B151" s="105" t="str">
        <f t="shared" si="121"/>
        <v/>
      </c>
      <c r="C151" s="106" t="str">
        <f t="shared" ca="1" si="105"/>
        <v/>
      </c>
      <c r="D151" s="111" t="str">
        <f t="shared" si="122"/>
        <v/>
      </c>
      <c r="E151" s="106" t="str">
        <f t="shared" ca="1" si="106"/>
        <v/>
      </c>
      <c r="F151" s="111" t="str">
        <f t="shared" si="123"/>
        <v/>
      </c>
      <c r="G151" s="106" t="str">
        <f t="shared" ca="1" si="107"/>
        <v/>
      </c>
      <c r="H151" s="111" t="str">
        <f t="shared" si="124"/>
        <v/>
      </c>
      <c r="I151" s="106" t="str">
        <f t="shared" ca="1" si="108"/>
        <v/>
      </c>
      <c r="J151" s="111" t="str">
        <f t="shared" si="125"/>
        <v/>
      </c>
      <c r="K151" s="106" t="str">
        <f t="shared" ca="1" si="109"/>
        <v/>
      </c>
      <c r="L151" s="111" t="str">
        <f t="shared" si="126"/>
        <v/>
      </c>
      <c r="M151" s="106" t="str">
        <f t="shared" ca="1" si="110"/>
        <v/>
      </c>
      <c r="N151" s="111" t="str">
        <f t="shared" si="127"/>
        <v/>
      </c>
      <c r="O151" s="106" t="str">
        <f t="shared" ca="1" si="111"/>
        <v/>
      </c>
      <c r="P151" s="111" t="str">
        <f t="shared" si="128"/>
        <v/>
      </c>
      <c r="Q151" s="106" t="str">
        <f t="shared" ca="1" si="112"/>
        <v/>
      </c>
      <c r="R151" s="111" t="str">
        <f t="shared" si="129"/>
        <v/>
      </c>
      <c r="S151" s="106" t="str">
        <f t="shared" ca="1" si="113"/>
        <v/>
      </c>
      <c r="T151" s="111" t="str">
        <f t="shared" si="130"/>
        <v/>
      </c>
      <c r="U151" s="106" t="str">
        <f t="shared" ca="1" si="114"/>
        <v/>
      </c>
      <c r="V151" s="111" t="str">
        <f t="shared" si="131"/>
        <v/>
      </c>
      <c r="W151" s="106" t="str">
        <f t="shared" ca="1" si="115"/>
        <v/>
      </c>
      <c r="X151" s="111" t="str">
        <f t="shared" si="132"/>
        <v/>
      </c>
      <c r="Y151" s="106" t="str">
        <f t="shared" ca="1" si="116"/>
        <v/>
      </c>
      <c r="Z151" s="111" t="str">
        <f t="shared" si="133"/>
        <v/>
      </c>
      <c r="AA151" s="106" t="str">
        <f t="shared" ca="1" si="117"/>
        <v/>
      </c>
      <c r="AB151" s="111" t="str">
        <f t="shared" si="134"/>
        <v/>
      </c>
      <c r="AC151" s="106" t="str">
        <f t="shared" ca="1" si="101"/>
        <v/>
      </c>
      <c r="AD151" s="111" t="str">
        <f t="shared" si="135"/>
        <v/>
      </c>
      <c r="AE151" s="106" t="str">
        <f t="shared" ca="1" si="118"/>
        <v/>
      </c>
      <c r="AF151" s="111" t="str">
        <f t="shared" si="136"/>
        <v/>
      </c>
      <c r="AG151" s="106" t="str">
        <f t="shared" ca="1" si="119"/>
        <v/>
      </c>
      <c r="AH151" s="111" t="str">
        <f t="shared" si="137"/>
        <v/>
      </c>
      <c r="AI151" s="106" t="str">
        <f t="shared" ca="1" si="120"/>
        <v/>
      </c>
      <c r="AJ151" s="111" t="str">
        <f t="shared" si="138"/>
        <v/>
      </c>
    </row>
    <row r="152" spans="1:36" s="93" customFormat="1" ht="21" hidden="1" customHeight="1">
      <c r="A152" s="97"/>
      <c r="B152" s="105" t="str">
        <f t="shared" si="121"/>
        <v/>
      </c>
      <c r="C152" s="106" t="str">
        <f t="shared" ca="1" si="105"/>
        <v/>
      </c>
      <c r="D152" s="111" t="str">
        <f t="shared" si="122"/>
        <v/>
      </c>
      <c r="E152" s="106" t="str">
        <f t="shared" ca="1" si="106"/>
        <v/>
      </c>
      <c r="F152" s="111" t="str">
        <f t="shared" si="123"/>
        <v/>
      </c>
      <c r="G152" s="106" t="str">
        <f t="shared" ca="1" si="107"/>
        <v/>
      </c>
      <c r="H152" s="111" t="str">
        <f t="shared" si="124"/>
        <v/>
      </c>
      <c r="I152" s="106" t="str">
        <f t="shared" ca="1" si="108"/>
        <v/>
      </c>
      <c r="J152" s="111" t="str">
        <f t="shared" si="125"/>
        <v/>
      </c>
      <c r="K152" s="106" t="str">
        <f t="shared" ca="1" si="109"/>
        <v/>
      </c>
      <c r="L152" s="111" t="str">
        <f t="shared" si="126"/>
        <v/>
      </c>
      <c r="M152" s="106" t="str">
        <f t="shared" ca="1" si="110"/>
        <v/>
      </c>
      <c r="N152" s="111" t="str">
        <f t="shared" si="127"/>
        <v/>
      </c>
      <c r="O152" s="106" t="str">
        <f t="shared" ca="1" si="111"/>
        <v/>
      </c>
      <c r="P152" s="111" t="str">
        <f t="shared" si="128"/>
        <v/>
      </c>
      <c r="Q152" s="106" t="str">
        <f t="shared" ca="1" si="112"/>
        <v/>
      </c>
      <c r="R152" s="111" t="str">
        <f t="shared" si="129"/>
        <v/>
      </c>
      <c r="S152" s="106" t="str">
        <f t="shared" ca="1" si="113"/>
        <v/>
      </c>
      <c r="T152" s="111" t="str">
        <f t="shared" si="130"/>
        <v/>
      </c>
      <c r="U152" s="106" t="str">
        <f t="shared" ca="1" si="114"/>
        <v/>
      </c>
      <c r="V152" s="111" t="str">
        <f t="shared" si="131"/>
        <v/>
      </c>
      <c r="W152" s="106" t="str">
        <f t="shared" ca="1" si="115"/>
        <v/>
      </c>
      <c r="X152" s="111" t="str">
        <f t="shared" si="132"/>
        <v/>
      </c>
      <c r="Y152" s="106" t="str">
        <f t="shared" ca="1" si="116"/>
        <v/>
      </c>
      <c r="Z152" s="111" t="str">
        <f t="shared" si="133"/>
        <v/>
      </c>
      <c r="AA152" s="106" t="str">
        <f t="shared" ca="1" si="117"/>
        <v/>
      </c>
      <c r="AB152" s="111" t="str">
        <f t="shared" si="134"/>
        <v/>
      </c>
      <c r="AC152" s="106" t="str">
        <f t="shared" ca="1" si="101"/>
        <v/>
      </c>
      <c r="AD152" s="111" t="str">
        <f t="shared" si="135"/>
        <v/>
      </c>
      <c r="AE152" s="106" t="str">
        <f t="shared" ca="1" si="118"/>
        <v/>
      </c>
      <c r="AF152" s="111" t="str">
        <f t="shared" si="136"/>
        <v/>
      </c>
      <c r="AG152" s="106" t="str">
        <f t="shared" ca="1" si="119"/>
        <v/>
      </c>
      <c r="AH152" s="111" t="str">
        <f t="shared" si="137"/>
        <v/>
      </c>
      <c r="AI152" s="106" t="str">
        <f t="shared" ca="1" si="120"/>
        <v/>
      </c>
      <c r="AJ152" s="111" t="str">
        <f t="shared" si="138"/>
        <v/>
      </c>
    </row>
    <row r="153" spans="1:36" s="93" customFormat="1" ht="21" hidden="1" customHeight="1">
      <c r="A153" s="97"/>
      <c r="B153" s="105" t="str">
        <f t="shared" si="121"/>
        <v/>
      </c>
      <c r="C153" s="106" t="str">
        <f t="shared" ca="1" si="105"/>
        <v/>
      </c>
      <c r="D153" s="111" t="str">
        <f t="shared" si="122"/>
        <v/>
      </c>
      <c r="E153" s="106" t="str">
        <f t="shared" ca="1" si="106"/>
        <v/>
      </c>
      <c r="F153" s="111" t="str">
        <f t="shared" si="123"/>
        <v/>
      </c>
      <c r="G153" s="106" t="str">
        <f t="shared" ca="1" si="107"/>
        <v/>
      </c>
      <c r="H153" s="111" t="str">
        <f t="shared" si="124"/>
        <v/>
      </c>
      <c r="I153" s="106" t="str">
        <f t="shared" ca="1" si="108"/>
        <v/>
      </c>
      <c r="J153" s="111" t="str">
        <f t="shared" si="125"/>
        <v/>
      </c>
      <c r="K153" s="106" t="str">
        <f t="shared" ca="1" si="109"/>
        <v/>
      </c>
      <c r="L153" s="111" t="str">
        <f t="shared" si="126"/>
        <v/>
      </c>
      <c r="M153" s="106" t="str">
        <f t="shared" ca="1" si="110"/>
        <v/>
      </c>
      <c r="N153" s="111" t="str">
        <f t="shared" si="127"/>
        <v/>
      </c>
      <c r="O153" s="106" t="str">
        <f t="shared" ca="1" si="111"/>
        <v/>
      </c>
      <c r="P153" s="111" t="str">
        <f t="shared" si="128"/>
        <v/>
      </c>
      <c r="Q153" s="106" t="str">
        <f t="shared" ca="1" si="112"/>
        <v/>
      </c>
      <c r="R153" s="111" t="str">
        <f t="shared" si="129"/>
        <v/>
      </c>
      <c r="S153" s="106" t="str">
        <f t="shared" ca="1" si="113"/>
        <v/>
      </c>
      <c r="T153" s="111" t="str">
        <f t="shared" si="130"/>
        <v/>
      </c>
      <c r="U153" s="106" t="str">
        <f t="shared" ca="1" si="114"/>
        <v/>
      </c>
      <c r="V153" s="111" t="str">
        <f t="shared" si="131"/>
        <v/>
      </c>
      <c r="W153" s="106" t="str">
        <f t="shared" ca="1" si="115"/>
        <v/>
      </c>
      <c r="X153" s="111" t="str">
        <f t="shared" si="132"/>
        <v/>
      </c>
      <c r="Y153" s="106" t="str">
        <f t="shared" ca="1" si="116"/>
        <v/>
      </c>
      <c r="Z153" s="111" t="str">
        <f t="shared" si="133"/>
        <v/>
      </c>
      <c r="AA153" s="106" t="str">
        <f t="shared" ca="1" si="117"/>
        <v/>
      </c>
      <c r="AB153" s="111" t="str">
        <f t="shared" si="134"/>
        <v/>
      </c>
      <c r="AC153" s="106" t="str">
        <f t="shared" ca="1" si="101"/>
        <v/>
      </c>
      <c r="AD153" s="111" t="str">
        <f t="shared" si="135"/>
        <v/>
      </c>
      <c r="AE153" s="106" t="str">
        <f t="shared" ca="1" si="118"/>
        <v/>
      </c>
      <c r="AF153" s="111" t="str">
        <f t="shared" si="136"/>
        <v/>
      </c>
      <c r="AG153" s="106" t="str">
        <f t="shared" ca="1" si="119"/>
        <v/>
      </c>
      <c r="AH153" s="111" t="str">
        <f t="shared" si="137"/>
        <v/>
      </c>
      <c r="AI153" s="106" t="str">
        <f t="shared" ca="1" si="120"/>
        <v/>
      </c>
      <c r="AJ153" s="111" t="str">
        <f t="shared" si="138"/>
        <v/>
      </c>
    </row>
    <row r="154" spans="1:36" s="93" customFormat="1" ht="21" hidden="1" customHeight="1">
      <c r="A154" s="97"/>
      <c r="B154" s="105" t="str">
        <f t="shared" si="121"/>
        <v/>
      </c>
      <c r="C154" s="106" t="str">
        <f t="shared" ca="1" si="105"/>
        <v/>
      </c>
      <c r="D154" s="111" t="str">
        <f t="shared" si="122"/>
        <v/>
      </c>
      <c r="E154" s="106" t="str">
        <f t="shared" ca="1" si="106"/>
        <v/>
      </c>
      <c r="F154" s="111" t="str">
        <f t="shared" si="123"/>
        <v/>
      </c>
      <c r="G154" s="106" t="str">
        <f t="shared" ca="1" si="107"/>
        <v/>
      </c>
      <c r="H154" s="111" t="str">
        <f t="shared" si="124"/>
        <v/>
      </c>
      <c r="I154" s="106" t="str">
        <f t="shared" ca="1" si="108"/>
        <v/>
      </c>
      <c r="J154" s="111" t="str">
        <f t="shared" si="125"/>
        <v/>
      </c>
      <c r="K154" s="106" t="str">
        <f t="shared" ca="1" si="109"/>
        <v/>
      </c>
      <c r="L154" s="111" t="str">
        <f t="shared" si="126"/>
        <v/>
      </c>
      <c r="M154" s="106" t="str">
        <f t="shared" ca="1" si="110"/>
        <v/>
      </c>
      <c r="N154" s="111" t="str">
        <f t="shared" si="127"/>
        <v/>
      </c>
      <c r="O154" s="106" t="str">
        <f t="shared" ca="1" si="111"/>
        <v/>
      </c>
      <c r="P154" s="111" t="str">
        <f t="shared" si="128"/>
        <v/>
      </c>
      <c r="Q154" s="106" t="str">
        <f t="shared" ca="1" si="112"/>
        <v/>
      </c>
      <c r="R154" s="111" t="str">
        <f t="shared" si="129"/>
        <v/>
      </c>
      <c r="S154" s="106" t="str">
        <f t="shared" ca="1" si="113"/>
        <v/>
      </c>
      <c r="T154" s="111" t="str">
        <f t="shared" si="130"/>
        <v/>
      </c>
      <c r="U154" s="106" t="str">
        <f t="shared" ca="1" si="114"/>
        <v/>
      </c>
      <c r="V154" s="111" t="str">
        <f t="shared" si="131"/>
        <v/>
      </c>
      <c r="W154" s="106" t="str">
        <f t="shared" ca="1" si="115"/>
        <v/>
      </c>
      <c r="X154" s="111" t="str">
        <f t="shared" si="132"/>
        <v/>
      </c>
      <c r="Y154" s="106" t="str">
        <f t="shared" ca="1" si="116"/>
        <v/>
      </c>
      <c r="Z154" s="111" t="str">
        <f t="shared" si="133"/>
        <v/>
      </c>
      <c r="AA154" s="106" t="str">
        <f t="shared" ca="1" si="117"/>
        <v/>
      </c>
      <c r="AB154" s="111" t="str">
        <f t="shared" si="134"/>
        <v/>
      </c>
      <c r="AC154" s="106" t="str">
        <f t="shared" ca="1" si="101"/>
        <v/>
      </c>
      <c r="AD154" s="111" t="str">
        <f t="shared" si="135"/>
        <v/>
      </c>
      <c r="AE154" s="106" t="str">
        <f t="shared" ca="1" si="118"/>
        <v/>
      </c>
      <c r="AF154" s="111" t="str">
        <f t="shared" si="136"/>
        <v/>
      </c>
      <c r="AG154" s="106" t="str">
        <f t="shared" ca="1" si="119"/>
        <v/>
      </c>
      <c r="AH154" s="111" t="str">
        <f t="shared" si="137"/>
        <v/>
      </c>
      <c r="AI154" s="106" t="str">
        <f t="shared" ca="1" si="120"/>
        <v/>
      </c>
      <c r="AJ154" s="111" t="str">
        <f t="shared" si="138"/>
        <v/>
      </c>
    </row>
    <row r="155" spans="1:36" s="93" customFormat="1" ht="21" hidden="1" customHeight="1">
      <c r="A155" s="97"/>
      <c r="B155" s="105" t="str">
        <f t="shared" si="121"/>
        <v/>
      </c>
      <c r="C155" s="106" t="str">
        <f t="shared" ca="1" si="105"/>
        <v/>
      </c>
      <c r="D155" s="111" t="str">
        <f t="shared" si="122"/>
        <v/>
      </c>
      <c r="E155" s="106" t="str">
        <f t="shared" ca="1" si="106"/>
        <v/>
      </c>
      <c r="F155" s="111" t="str">
        <f t="shared" si="123"/>
        <v/>
      </c>
      <c r="G155" s="106" t="str">
        <f t="shared" ca="1" si="107"/>
        <v/>
      </c>
      <c r="H155" s="111" t="str">
        <f t="shared" si="124"/>
        <v/>
      </c>
      <c r="I155" s="106" t="str">
        <f t="shared" ca="1" si="108"/>
        <v/>
      </c>
      <c r="J155" s="111" t="str">
        <f t="shared" si="125"/>
        <v/>
      </c>
      <c r="K155" s="106" t="str">
        <f t="shared" ca="1" si="109"/>
        <v/>
      </c>
      <c r="L155" s="111" t="str">
        <f t="shared" si="126"/>
        <v/>
      </c>
      <c r="M155" s="106" t="str">
        <f t="shared" ca="1" si="110"/>
        <v/>
      </c>
      <c r="N155" s="111" t="str">
        <f t="shared" si="127"/>
        <v/>
      </c>
      <c r="O155" s="106" t="str">
        <f t="shared" ca="1" si="111"/>
        <v/>
      </c>
      <c r="P155" s="111" t="str">
        <f t="shared" si="128"/>
        <v/>
      </c>
      <c r="Q155" s="106" t="str">
        <f t="shared" ca="1" si="112"/>
        <v/>
      </c>
      <c r="R155" s="111" t="str">
        <f t="shared" si="129"/>
        <v/>
      </c>
      <c r="S155" s="106" t="str">
        <f t="shared" ca="1" si="113"/>
        <v/>
      </c>
      <c r="T155" s="111" t="str">
        <f t="shared" si="130"/>
        <v/>
      </c>
      <c r="U155" s="106" t="str">
        <f t="shared" ca="1" si="114"/>
        <v/>
      </c>
      <c r="V155" s="111" t="str">
        <f t="shared" si="131"/>
        <v/>
      </c>
      <c r="W155" s="106" t="str">
        <f t="shared" ca="1" si="115"/>
        <v/>
      </c>
      <c r="X155" s="111" t="str">
        <f t="shared" si="132"/>
        <v/>
      </c>
      <c r="Y155" s="106" t="str">
        <f t="shared" ca="1" si="116"/>
        <v/>
      </c>
      <c r="Z155" s="111" t="str">
        <f t="shared" si="133"/>
        <v/>
      </c>
      <c r="AA155" s="106" t="str">
        <f t="shared" ca="1" si="117"/>
        <v/>
      </c>
      <c r="AB155" s="111" t="str">
        <f t="shared" si="134"/>
        <v/>
      </c>
      <c r="AC155" s="106" t="str">
        <f t="shared" ca="1" si="101"/>
        <v/>
      </c>
      <c r="AD155" s="111" t="str">
        <f t="shared" si="135"/>
        <v/>
      </c>
      <c r="AE155" s="106" t="str">
        <f t="shared" ca="1" si="118"/>
        <v/>
      </c>
      <c r="AF155" s="111" t="str">
        <f t="shared" si="136"/>
        <v/>
      </c>
      <c r="AG155" s="106" t="str">
        <f t="shared" ca="1" si="119"/>
        <v/>
      </c>
      <c r="AH155" s="111" t="str">
        <f t="shared" si="137"/>
        <v/>
      </c>
      <c r="AI155" s="106" t="str">
        <f t="shared" ca="1" si="120"/>
        <v/>
      </c>
      <c r="AJ155" s="111" t="str">
        <f t="shared" si="138"/>
        <v/>
      </c>
    </row>
    <row r="156" spans="1:36" s="93" customFormat="1" ht="21" hidden="1" customHeight="1">
      <c r="A156" s="97"/>
      <c r="B156" s="105" t="str">
        <f t="shared" si="121"/>
        <v/>
      </c>
      <c r="C156" s="106" t="str">
        <f t="shared" ca="1" si="105"/>
        <v/>
      </c>
      <c r="D156" s="111" t="str">
        <f t="shared" si="122"/>
        <v/>
      </c>
      <c r="E156" s="106" t="str">
        <f t="shared" ca="1" si="106"/>
        <v/>
      </c>
      <c r="F156" s="111" t="str">
        <f t="shared" si="123"/>
        <v/>
      </c>
      <c r="G156" s="106" t="str">
        <f t="shared" ca="1" si="107"/>
        <v/>
      </c>
      <c r="H156" s="111" t="str">
        <f t="shared" si="124"/>
        <v/>
      </c>
      <c r="I156" s="106" t="str">
        <f t="shared" ca="1" si="108"/>
        <v/>
      </c>
      <c r="J156" s="111" t="str">
        <f t="shared" si="125"/>
        <v/>
      </c>
      <c r="K156" s="106" t="str">
        <f t="shared" ca="1" si="109"/>
        <v/>
      </c>
      <c r="L156" s="111" t="str">
        <f t="shared" si="126"/>
        <v/>
      </c>
      <c r="M156" s="106" t="str">
        <f t="shared" ca="1" si="110"/>
        <v/>
      </c>
      <c r="N156" s="111" t="str">
        <f t="shared" si="127"/>
        <v/>
      </c>
      <c r="O156" s="106" t="str">
        <f t="shared" ca="1" si="111"/>
        <v/>
      </c>
      <c r="P156" s="111" t="str">
        <f t="shared" si="128"/>
        <v/>
      </c>
      <c r="Q156" s="106" t="str">
        <f t="shared" ca="1" si="112"/>
        <v/>
      </c>
      <c r="R156" s="111" t="str">
        <f t="shared" si="129"/>
        <v/>
      </c>
      <c r="S156" s="106" t="str">
        <f t="shared" ca="1" si="113"/>
        <v/>
      </c>
      <c r="T156" s="111" t="str">
        <f t="shared" si="130"/>
        <v/>
      </c>
      <c r="U156" s="106" t="str">
        <f t="shared" ca="1" si="114"/>
        <v/>
      </c>
      <c r="V156" s="111" t="str">
        <f t="shared" si="131"/>
        <v/>
      </c>
      <c r="W156" s="106" t="str">
        <f t="shared" ca="1" si="115"/>
        <v/>
      </c>
      <c r="X156" s="111" t="str">
        <f t="shared" si="132"/>
        <v/>
      </c>
      <c r="Y156" s="106" t="str">
        <f t="shared" ca="1" si="116"/>
        <v/>
      </c>
      <c r="Z156" s="111" t="str">
        <f t="shared" si="133"/>
        <v/>
      </c>
      <c r="AA156" s="106" t="str">
        <f t="shared" ca="1" si="117"/>
        <v/>
      </c>
      <c r="AB156" s="111" t="str">
        <f t="shared" si="134"/>
        <v/>
      </c>
      <c r="AC156" s="106" t="str">
        <f t="shared" ca="1" si="101"/>
        <v/>
      </c>
      <c r="AD156" s="111" t="str">
        <f t="shared" si="135"/>
        <v/>
      </c>
      <c r="AE156" s="106" t="str">
        <f t="shared" ca="1" si="118"/>
        <v/>
      </c>
      <c r="AF156" s="111" t="str">
        <f t="shared" si="136"/>
        <v/>
      </c>
      <c r="AG156" s="106" t="str">
        <f t="shared" ca="1" si="119"/>
        <v/>
      </c>
      <c r="AH156" s="111" t="str">
        <f t="shared" si="137"/>
        <v/>
      </c>
      <c r="AI156" s="106" t="str">
        <f t="shared" ca="1" si="120"/>
        <v/>
      </c>
      <c r="AJ156" s="111" t="str">
        <f t="shared" si="138"/>
        <v/>
      </c>
    </row>
    <row r="157" spans="1:36" s="93" customFormat="1" ht="21" hidden="1" customHeight="1">
      <c r="A157" s="97"/>
      <c r="B157" s="105" t="str">
        <f t="shared" si="121"/>
        <v/>
      </c>
      <c r="C157" s="106" t="str">
        <f t="shared" ca="1" si="105"/>
        <v/>
      </c>
      <c r="D157" s="111" t="str">
        <f t="shared" si="122"/>
        <v/>
      </c>
      <c r="E157" s="106" t="str">
        <f t="shared" ca="1" si="106"/>
        <v/>
      </c>
      <c r="F157" s="111" t="str">
        <f t="shared" si="123"/>
        <v/>
      </c>
      <c r="G157" s="106" t="str">
        <f t="shared" ca="1" si="107"/>
        <v/>
      </c>
      <c r="H157" s="111" t="str">
        <f t="shared" si="124"/>
        <v/>
      </c>
      <c r="I157" s="106" t="str">
        <f t="shared" ca="1" si="108"/>
        <v/>
      </c>
      <c r="J157" s="111" t="str">
        <f t="shared" si="125"/>
        <v/>
      </c>
      <c r="K157" s="106" t="str">
        <f t="shared" ca="1" si="109"/>
        <v/>
      </c>
      <c r="L157" s="111" t="str">
        <f t="shared" si="126"/>
        <v/>
      </c>
      <c r="M157" s="106" t="str">
        <f t="shared" ca="1" si="110"/>
        <v/>
      </c>
      <c r="N157" s="111" t="str">
        <f t="shared" si="127"/>
        <v/>
      </c>
      <c r="O157" s="106" t="str">
        <f t="shared" ca="1" si="111"/>
        <v/>
      </c>
      <c r="P157" s="111" t="str">
        <f t="shared" si="128"/>
        <v/>
      </c>
      <c r="Q157" s="106" t="str">
        <f t="shared" ca="1" si="112"/>
        <v/>
      </c>
      <c r="R157" s="111" t="str">
        <f t="shared" si="129"/>
        <v/>
      </c>
      <c r="S157" s="106" t="str">
        <f t="shared" ca="1" si="113"/>
        <v/>
      </c>
      <c r="T157" s="111" t="str">
        <f t="shared" si="130"/>
        <v/>
      </c>
      <c r="U157" s="106" t="str">
        <f t="shared" ca="1" si="114"/>
        <v/>
      </c>
      <c r="V157" s="111" t="str">
        <f t="shared" si="131"/>
        <v/>
      </c>
      <c r="W157" s="106" t="str">
        <f t="shared" ca="1" si="115"/>
        <v/>
      </c>
      <c r="X157" s="111" t="str">
        <f t="shared" si="132"/>
        <v/>
      </c>
      <c r="Y157" s="106" t="str">
        <f t="shared" ca="1" si="116"/>
        <v/>
      </c>
      <c r="Z157" s="111" t="str">
        <f t="shared" si="133"/>
        <v/>
      </c>
      <c r="AA157" s="106" t="str">
        <f t="shared" ca="1" si="117"/>
        <v/>
      </c>
      <c r="AB157" s="111" t="str">
        <f t="shared" si="134"/>
        <v/>
      </c>
      <c r="AC157" s="106" t="str">
        <f t="shared" ca="1" si="101"/>
        <v/>
      </c>
      <c r="AD157" s="111" t="str">
        <f t="shared" si="135"/>
        <v/>
      </c>
      <c r="AE157" s="106" t="str">
        <f t="shared" ca="1" si="118"/>
        <v/>
      </c>
      <c r="AF157" s="111" t="str">
        <f t="shared" si="136"/>
        <v/>
      </c>
      <c r="AG157" s="106" t="str">
        <f t="shared" ca="1" si="119"/>
        <v/>
      </c>
      <c r="AH157" s="111" t="str">
        <f t="shared" si="137"/>
        <v/>
      </c>
      <c r="AI157" s="106" t="str">
        <f t="shared" ca="1" si="120"/>
        <v/>
      </c>
      <c r="AJ157" s="111" t="str">
        <f t="shared" si="138"/>
        <v/>
      </c>
    </row>
    <row r="158" spans="1:36" s="93" customFormat="1" ht="21" hidden="1" customHeight="1">
      <c r="A158" s="97"/>
      <c r="B158" s="105" t="str">
        <f t="shared" si="121"/>
        <v/>
      </c>
      <c r="C158" s="106" t="str">
        <f t="shared" ca="1" si="105"/>
        <v/>
      </c>
      <c r="D158" s="111" t="str">
        <f t="shared" si="122"/>
        <v/>
      </c>
      <c r="E158" s="106" t="str">
        <f t="shared" ca="1" si="106"/>
        <v/>
      </c>
      <c r="F158" s="111" t="str">
        <f t="shared" si="123"/>
        <v/>
      </c>
      <c r="G158" s="106" t="str">
        <f t="shared" ca="1" si="107"/>
        <v/>
      </c>
      <c r="H158" s="111" t="str">
        <f t="shared" si="124"/>
        <v/>
      </c>
      <c r="I158" s="106" t="str">
        <f t="shared" ca="1" si="108"/>
        <v/>
      </c>
      <c r="J158" s="111" t="str">
        <f t="shared" si="125"/>
        <v/>
      </c>
      <c r="K158" s="106" t="str">
        <f t="shared" ca="1" si="109"/>
        <v/>
      </c>
      <c r="L158" s="111" t="str">
        <f t="shared" si="126"/>
        <v/>
      </c>
      <c r="M158" s="106" t="str">
        <f t="shared" ca="1" si="110"/>
        <v/>
      </c>
      <c r="N158" s="111" t="str">
        <f t="shared" si="127"/>
        <v/>
      </c>
      <c r="O158" s="106" t="str">
        <f t="shared" ca="1" si="111"/>
        <v/>
      </c>
      <c r="P158" s="111" t="str">
        <f t="shared" si="128"/>
        <v/>
      </c>
      <c r="Q158" s="106" t="str">
        <f t="shared" ca="1" si="112"/>
        <v/>
      </c>
      <c r="R158" s="111" t="str">
        <f t="shared" si="129"/>
        <v/>
      </c>
      <c r="S158" s="106" t="str">
        <f t="shared" ca="1" si="113"/>
        <v/>
      </c>
      <c r="T158" s="111" t="str">
        <f t="shared" si="130"/>
        <v/>
      </c>
      <c r="U158" s="106" t="str">
        <f t="shared" ca="1" si="114"/>
        <v/>
      </c>
      <c r="V158" s="111" t="str">
        <f t="shared" si="131"/>
        <v/>
      </c>
      <c r="W158" s="106" t="str">
        <f t="shared" ca="1" si="115"/>
        <v/>
      </c>
      <c r="X158" s="111" t="str">
        <f t="shared" si="132"/>
        <v/>
      </c>
      <c r="Y158" s="106" t="str">
        <f t="shared" ca="1" si="116"/>
        <v/>
      </c>
      <c r="Z158" s="111" t="str">
        <f t="shared" si="133"/>
        <v/>
      </c>
      <c r="AA158" s="106" t="str">
        <f t="shared" ca="1" si="117"/>
        <v/>
      </c>
      <c r="AB158" s="111" t="str">
        <f t="shared" si="134"/>
        <v/>
      </c>
      <c r="AC158" s="106" t="str">
        <f t="shared" ca="1" si="101"/>
        <v/>
      </c>
      <c r="AD158" s="111" t="str">
        <f t="shared" si="135"/>
        <v/>
      </c>
      <c r="AE158" s="106" t="str">
        <f t="shared" ca="1" si="118"/>
        <v/>
      </c>
      <c r="AF158" s="111" t="str">
        <f t="shared" si="136"/>
        <v/>
      </c>
      <c r="AG158" s="106" t="str">
        <f t="shared" ca="1" si="119"/>
        <v/>
      </c>
      <c r="AH158" s="111" t="str">
        <f t="shared" si="137"/>
        <v/>
      </c>
      <c r="AI158" s="106" t="str">
        <f t="shared" ca="1" si="120"/>
        <v/>
      </c>
      <c r="AJ158" s="111" t="str">
        <f t="shared" si="138"/>
        <v/>
      </c>
    </row>
    <row r="159" spans="1:36" s="93" customFormat="1" ht="21" hidden="1" customHeight="1">
      <c r="A159" s="97"/>
      <c r="B159" s="105" t="str">
        <f t="shared" si="121"/>
        <v/>
      </c>
      <c r="C159" s="106" t="str">
        <f t="shared" ca="1" si="105"/>
        <v/>
      </c>
      <c r="D159" s="111" t="str">
        <f t="shared" si="122"/>
        <v/>
      </c>
      <c r="E159" s="106" t="str">
        <f t="shared" ca="1" si="106"/>
        <v/>
      </c>
      <c r="F159" s="111" t="str">
        <f t="shared" si="123"/>
        <v/>
      </c>
      <c r="G159" s="106" t="str">
        <f t="shared" ca="1" si="107"/>
        <v/>
      </c>
      <c r="H159" s="111" t="str">
        <f t="shared" si="124"/>
        <v/>
      </c>
      <c r="I159" s="106" t="str">
        <f t="shared" ca="1" si="108"/>
        <v/>
      </c>
      <c r="J159" s="111" t="str">
        <f t="shared" si="125"/>
        <v/>
      </c>
      <c r="K159" s="106" t="str">
        <f t="shared" ca="1" si="109"/>
        <v/>
      </c>
      <c r="L159" s="111" t="str">
        <f t="shared" si="126"/>
        <v/>
      </c>
      <c r="M159" s="106" t="str">
        <f t="shared" ca="1" si="110"/>
        <v/>
      </c>
      <c r="N159" s="111" t="str">
        <f t="shared" si="127"/>
        <v/>
      </c>
      <c r="O159" s="106" t="str">
        <f t="shared" ca="1" si="111"/>
        <v/>
      </c>
      <c r="P159" s="111" t="str">
        <f t="shared" si="128"/>
        <v/>
      </c>
      <c r="Q159" s="106" t="str">
        <f t="shared" ca="1" si="112"/>
        <v/>
      </c>
      <c r="R159" s="111" t="str">
        <f t="shared" si="129"/>
        <v/>
      </c>
      <c r="S159" s="106" t="str">
        <f t="shared" ca="1" si="113"/>
        <v/>
      </c>
      <c r="T159" s="111" t="str">
        <f t="shared" si="130"/>
        <v/>
      </c>
      <c r="U159" s="106" t="str">
        <f t="shared" ca="1" si="114"/>
        <v/>
      </c>
      <c r="V159" s="111" t="str">
        <f t="shared" si="131"/>
        <v/>
      </c>
      <c r="W159" s="106" t="str">
        <f t="shared" ca="1" si="115"/>
        <v/>
      </c>
      <c r="X159" s="111" t="str">
        <f t="shared" si="132"/>
        <v/>
      </c>
      <c r="Y159" s="106" t="str">
        <f t="shared" ca="1" si="116"/>
        <v/>
      </c>
      <c r="Z159" s="111" t="str">
        <f t="shared" si="133"/>
        <v/>
      </c>
      <c r="AA159" s="106" t="str">
        <f t="shared" ca="1" si="117"/>
        <v/>
      </c>
      <c r="AB159" s="111" t="str">
        <f t="shared" si="134"/>
        <v/>
      </c>
      <c r="AC159" s="106" t="str">
        <f t="shared" ca="1" si="101"/>
        <v/>
      </c>
      <c r="AD159" s="111" t="str">
        <f t="shared" si="135"/>
        <v/>
      </c>
      <c r="AE159" s="106" t="str">
        <f t="shared" ca="1" si="118"/>
        <v/>
      </c>
      <c r="AF159" s="111" t="str">
        <f t="shared" si="136"/>
        <v/>
      </c>
      <c r="AG159" s="106" t="str">
        <f t="shared" ca="1" si="119"/>
        <v/>
      </c>
      <c r="AH159" s="111" t="str">
        <f t="shared" si="137"/>
        <v/>
      </c>
      <c r="AI159" s="106" t="str">
        <f t="shared" ca="1" si="120"/>
        <v/>
      </c>
      <c r="AJ159" s="111" t="str">
        <f t="shared" si="138"/>
        <v/>
      </c>
    </row>
    <row r="160" spans="1:36" s="93" customFormat="1" ht="21" hidden="1" customHeight="1">
      <c r="A160" s="97"/>
      <c r="B160" s="105" t="str">
        <f t="shared" si="121"/>
        <v/>
      </c>
      <c r="C160" s="106" t="str">
        <f t="shared" ca="1" si="105"/>
        <v/>
      </c>
      <c r="D160" s="111" t="str">
        <f t="shared" si="122"/>
        <v/>
      </c>
      <c r="E160" s="106" t="str">
        <f t="shared" ca="1" si="106"/>
        <v/>
      </c>
      <c r="F160" s="111" t="str">
        <f t="shared" si="123"/>
        <v/>
      </c>
      <c r="G160" s="106" t="str">
        <f t="shared" ca="1" si="107"/>
        <v/>
      </c>
      <c r="H160" s="111" t="str">
        <f t="shared" si="124"/>
        <v/>
      </c>
      <c r="I160" s="106" t="str">
        <f t="shared" ca="1" si="108"/>
        <v/>
      </c>
      <c r="J160" s="111" t="str">
        <f t="shared" si="125"/>
        <v/>
      </c>
      <c r="K160" s="106" t="str">
        <f t="shared" ca="1" si="109"/>
        <v/>
      </c>
      <c r="L160" s="111" t="str">
        <f t="shared" si="126"/>
        <v/>
      </c>
      <c r="M160" s="106" t="str">
        <f t="shared" ca="1" si="110"/>
        <v/>
      </c>
      <c r="N160" s="111" t="str">
        <f t="shared" si="127"/>
        <v/>
      </c>
      <c r="O160" s="106" t="str">
        <f t="shared" ca="1" si="111"/>
        <v/>
      </c>
      <c r="P160" s="111" t="str">
        <f t="shared" si="128"/>
        <v/>
      </c>
      <c r="Q160" s="106" t="str">
        <f t="shared" ca="1" si="112"/>
        <v/>
      </c>
      <c r="R160" s="111" t="str">
        <f t="shared" si="129"/>
        <v/>
      </c>
      <c r="S160" s="106" t="str">
        <f t="shared" ca="1" si="113"/>
        <v/>
      </c>
      <c r="T160" s="111" t="str">
        <f t="shared" si="130"/>
        <v/>
      </c>
      <c r="U160" s="106" t="str">
        <f t="shared" ca="1" si="114"/>
        <v/>
      </c>
      <c r="V160" s="111" t="str">
        <f t="shared" si="131"/>
        <v/>
      </c>
      <c r="W160" s="106" t="str">
        <f t="shared" ca="1" si="115"/>
        <v/>
      </c>
      <c r="X160" s="111" t="str">
        <f t="shared" si="132"/>
        <v/>
      </c>
      <c r="Y160" s="106" t="str">
        <f t="shared" ca="1" si="116"/>
        <v/>
      </c>
      <c r="Z160" s="111" t="str">
        <f t="shared" si="133"/>
        <v/>
      </c>
      <c r="AA160" s="106" t="str">
        <f t="shared" ca="1" si="117"/>
        <v/>
      </c>
      <c r="AB160" s="111" t="str">
        <f t="shared" si="134"/>
        <v/>
      </c>
      <c r="AC160" s="106" t="str">
        <f t="shared" ca="1" si="101"/>
        <v/>
      </c>
      <c r="AD160" s="111" t="str">
        <f t="shared" si="135"/>
        <v/>
      </c>
      <c r="AE160" s="106" t="str">
        <f t="shared" ca="1" si="118"/>
        <v/>
      </c>
      <c r="AF160" s="111" t="str">
        <f t="shared" si="136"/>
        <v/>
      </c>
      <c r="AG160" s="106" t="str">
        <f t="shared" ca="1" si="119"/>
        <v/>
      </c>
      <c r="AH160" s="111" t="str">
        <f t="shared" si="137"/>
        <v/>
      </c>
      <c r="AI160" s="106" t="str">
        <f t="shared" ca="1" si="120"/>
        <v/>
      </c>
      <c r="AJ160" s="111" t="str">
        <f t="shared" si="138"/>
        <v/>
      </c>
    </row>
    <row r="161" spans="1:36" s="93" customFormat="1" ht="21" hidden="1" customHeight="1">
      <c r="A161" s="97"/>
      <c r="B161" s="105" t="str">
        <f t="shared" si="121"/>
        <v/>
      </c>
      <c r="C161" s="106" t="str">
        <f t="shared" ca="1" si="105"/>
        <v/>
      </c>
      <c r="D161" s="111" t="str">
        <f t="shared" si="122"/>
        <v/>
      </c>
      <c r="E161" s="106" t="str">
        <f t="shared" ca="1" si="106"/>
        <v/>
      </c>
      <c r="F161" s="111" t="str">
        <f t="shared" si="123"/>
        <v/>
      </c>
      <c r="G161" s="106" t="str">
        <f t="shared" ca="1" si="107"/>
        <v/>
      </c>
      <c r="H161" s="111" t="str">
        <f t="shared" si="124"/>
        <v/>
      </c>
      <c r="I161" s="106" t="str">
        <f t="shared" ca="1" si="108"/>
        <v/>
      </c>
      <c r="J161" s="111" t="str">
        <f t="shared" si="125"/>
        <v/>
      </c>
      <c r="K161" s="106" t="str">
        <f t="shared" ca="1" si="109"/>
        <v/>
      </c>
      <c r="L161" s="111" t="str">
        <f t="shared" si="126"/>
        <v/>
      </c>
      <c r="M161" s="106" t="str">
        <f t="shared" ca="1" si="110"/>
        <v/>
      </c>
      <c r="N161" s="111" t="str">
        <f t="shared" si="127"/>
        <v/>
      </c>
      <c r="O161" s="106" t="str">
        <f t="shared" ca="1" si="111"/>
        <v/>
      </c>
      <c r="P161" s="111" t="str">
        <f t="shared" si="128"/>
        <v/>
      </c>
      <c r="Q161" s="106" t="str">
        <f t="shared" ca="1" si="112"/>
        <v/>
      </c>
      <c r="R161" s="111" t="str">
        <f t="shared" si="129"/>
        <v/>
      </c>
      <c r="S161" s="106" t="str">
        <f t="shared" ca="1" si="113"/>
        <v/>
      </c>
      <c r="T161" s="111" t="str">
        <f t="shared" si="130"/>
        <v/>
      </c>
      <c r="U161" s="106" t="str">
        <f t="shared" ca="1" si="114"/>
        <v/>
      </c>
      <c r="V161" s="111" t="str">
        <f t="shared" si="131"/>
        <v/>
      </c>
      <c r="W161" s="106" t="str">
        <f t="shared" ca="1" si="115"/>
        <v/>
      </c>
      <c r="X161" s="111" t="str">
        <f t="shared" si="132"/>
        <v/>
      </c>
      <c r="Y161" s="106" t="str">
        <f t="shared" ca="1" si="116"/>
        <v/>
      </c>
      <c r="Z161" s="111" t="str">
        <f t="shared" si="133"/>
        <v/>
      </c>
      <c r="AA161" s="106" t="str">
        <f t="shared" ca="1" si="117"/>
        <v/>
      </c>
      <c r="AB161" s="111" t="str">
        <f t="shared" si="134"/>
        <v/>
      </c>
      <c r="AC161" s="106" t="str">
        <f t="shared" ca="1" si="101"/>
        <v/>
      </c>
      <c r="AD161" s="111" t="str">
        <f t="shared" si="135"/>
        <v/>
      </c>
      <c r="AE161" s="106" t="str">
        <f t="shared" ca="1" si="118"/>
        <v/>
      </c>
      <c r="AF161" s="111" t="str">
        <f t="shared" si="136"/>
        <v/>
      </c>
      <c r="AG161" s="106" t="str">
        <f t="shared" ca="1" si="119"/>
        <v/>
      </c>
      <c r="AH161" s="111" t="str">
        <f t="shared" si="137"/>
        <v/>
      </c>
      <c r="AI161" s="106" t="str">
        <f t="shared" ca="1" si="120"/>
        <v/>
      </c>
      <c r="AJ161" s="111" t="str">
        <f t="shared" si="138"/>
        <v/>
      </c>
    </row>
    <row r="162" spans="1:36" s="93" customFormat="1" ht="21" hidden="1" customHeight="1">
      <c r="A162" s="97"/>
      <c r="B162" s="105" t="str">
        <f t="shared" si="121"/>
        <v/>
      </c>
      <c r="C162" s="106" t="str">
        <f t="shared" ca="1" si="105"/>
        <v/>
      </c>
      <c r="D162" s="111" t="str">
        <f t="shared" si="122"/>
        <v/>
      </c>
      <c r="E162" s="106" t="str">
        <f t="shared" ca="1" si="106"/>
        <v/>
      </c>
      <c r="F162" s="111" t="str">
        <f t="shared" si="123"/>
        <v/>
      </c>
      <c r="G162" s="106" t="str">
        <f t="shared" ca="1" si="107"/>
        <v/>
      </c>
      <c r="H162" s="111" t="str">
        <f t="shared" si="124"/>
        <v/>
      </c>
      <c r="I162" s="106" t="str">
        <f t="shared" ca="1" si="108"/>
        <v/>
      </c>
      <c r="J162" s="111" t="str">
        <f t="shared" si="125"/>
        <v/>
      </c>
      <c r="K162" s="106" t="str">
        <f t="shared" ca="1" si="109"/>
        <v/>
      </c>
      <c r="L162" s="111" t="str">
        <f t="shared" si="126"/>
        <v/>
      </c>
      <c r="M162" s="106" t="str">
        <f t="shared" ca="1" si="110"/>
        <v/>
      </c>
      <c r="N162" s="111" t="str">
        <f t="shared" si="127"/>
        <v/>
      </c>
      <c r="O162" s="106" t="str">
        <f t="shared" ca="1" si="111"/>
        <v/>
      </c>
      <c r="P162" s="111" t="str">
        <f t="shared" si="128"/>
        <v/>
      </c>
      <c r="Q162" s="106" t="str">
        <f t="shared" ca="1" si="112"/>
        <v/>
      </c>
      <c r="R162" s="111" t="str">
        <f t="shared" si="129"/>
        <v/>
      </c>
      <c r="S162" s="106" t="str">
        <f t="shared" ca="1" si="113"/>
        <v/>
      </c>
      <c r="T162" s="111" t="str">
        <f t="shared" si="130"/>
        <v/>
      </c>
      <c r="U162" s="106" t="str">
        <f t="shared" ca="1" si="114"/>
        <v/>
      </c>
      <c r="V162" s="111" t="str">
        <f t="shared" si="131"/>
        <v/>
      </c>
      <c r="W162" s="106" t="str">
        <f t="shared" ca="1" si="115"/>
        <v/>
      </c>
      <c r="X162" s="111" t="str">
        <f t="shared" si="132"/>
        <v/>
      </c>
      <c r="Y162" s="106" t="str">
        <f t="shared" ca="1" si="116"/>
        <v/>
      </c>
      <c r="Z162" s="111" t="str">
        <f t="shared" si="133"/>
        <v/>
      </c>
      <c r="AA162" s="106" t="str">
        <f t="shared" ca="1" si="117"/>
        <v/>
      </c>
      <c r="AB162" s="111" t="str">
        <f t="shared" si="134"/>
        <v/>
      </c>
      <c r="AC162" s="106" t="str">
        <f t="shared" ca="1" si="101"/>
        <v/>
      </c>
      <c r="AD162" s="111" t="str">
        <f t="shared" si="135"/>
        <v/>
      </c>
      <c r="AE162" s="106" t="str">
        <f t="shared" ca="1" si="118"/>
        <v/>
      </c>
      <c r="AF162" s="111" t="str">
        <f t="shared" si="136"/>
        <v/>
      </c>
      <c r="AG162" s="106" t="str">
        <f t="shared" ca="1" si="119"/>
        <v/>
      </c>
      <c r="AH162" s="111" t="str">
        <f t="shared" si="137"/>
        <v/>
      </c>
      <c r="AI162" s="106" t="str">
        <f t="shared" ca="1" si="120"/>
        <v/>
      </c>
      <c r="AJ162" s="111" t="str">
        <f t="shared" si="138"/>
        <v/>
      </c>
    </row>
  </sheetData>
  <sheetProtection algorithmName="SHA-512" hashValue="0kOiXcc+DC9fz5l7dd3L/tUktHrcoEWEC98dA63J9PQDhGLM+f4mi3ysnyQ0BrFd6gvwR8phHNQ0sg52Mnc/NA==" saltValue="LKq0ree903MjPK8udE2Uag==" spinCount="100000" sheet="1" objects="1" scenarios="1" selectLockedCells="1" selectUnlockedCells="1"/>
  <mergeCells count="100">
    <mergeCell ref="AG7:AH7"/>
    <mergeCell ref="AG8:AH8"/>
    <mergeCell ref="AG9:AH9"/>
    <mergeCell ref="AG10:AH10"/>
    <mergeCell ref="AG11:AH11"/>
    <mergeCell ref="AE7:AF7"/>
    <mergeCell ref="AE8:AF8"/>
    <mergeCell ref="AE9:AF9"/>
    <mergeCell ref="AE10:AF10"/>
    <mergeCell ref="AE11:AF11"/>
    <mergeCell ref="A13:F13"/>
    <mergeCell ref="A72:F72"/>
    <mergeCell ref="A10:B10"/>
    <mergeCell ref="W9:X9"/>
    <mergeCell ref="Y9:Z9"/>
    <mergeCell ref="A11:B11"/>
    <mergeCell ref="C11:D11"/>
    <mergeCell ref="E11:F11"/>
    <mergeCell ref="G11:H11"/>
    <mergeCell ref="I11:J11"/>
    <mergeCell ref="K11:L11"/>
    <mergeCell ref="M11:N11"/>
    <mergeCell ref="O11:P11"/>
    <mergeCell ref="Q11:R11"/>
    <mergeCell ref="S11:T11"/>
    <mergeCell ref="W11:X11"/>
    <mergeCell ref="AA9:AB9"/>
    <mergeCell ref="AC9:AD9"/>
    <mergeCell ref="A9:B9"/>
    <mergeCell ref="K10:L10"/>
    <mergeCell ref="M10:N10"/>
    <mergeCell ref="O10:P10"/>
    <mergeCell ref="Q10:R10"/>
    <mergeCell ref="S10:T10"/>
    <mergeCell ref="W10:X10"/>
    <mergeCell ref="Y10:Z10"/>
    <mergeCell ref="AA10:AB10"/>
    <mergeCell ref="AC10:AD10"/>
    <mergeCell ref="C9:D9"/>
    <mergeCell ref="Q9:R9"/>
    <mergeCell ref="S9:T9"/>
    <mergeCell ref="Y11:Z11"/>
    <mergeCell ref="C10:D10"/>
    <mergeCell ref="E10:F10"/>
    <mergeCell ref="K9:L9"/>
    <mergeCell ref="M9:N9"/>
    <mergeCell ref="O9:P9"/>
    <mergeCell ref="E9:F9"/>
    <mergeCell ref="G9:H9"/>
    <mergeCell ref="I9:J9"/>
    <mergeCell ref="G10:H10"/>
    <mergeCell ref="I10:J10"/>
    <mergeCell ref="AI7:AJ7"/>
    <mergeCell ref="Y7:Z7"/>
    <mergeCell ref="AA7:AB7"/>
    <mergeCell ref="AA11:AB11"/>
    <mergeCell ref="U9:V9"/>
    <mergeCell ref="AC11:AD11"/>
    <mergeCell ref="AI11:AJ11"/>
    <mergeCell ref="AI9:AJ9"/>
    <mergeCell ref="AI10:AJ10"/>
    <mergeCell ref="AC7:AD7"/>
    <mergeCell ref="AC8:AD8"/>
    <mergeCell ref="AI8:AJ8"/>
    <mergeCell ref="Y8:Z8"/>
    <mergeCell ref="AA8:AB8"/>
    <mergeCell ref="U10:V10"/>
    <mergeCell ref="U11:V11"/>
    <mergeCell ref="S7:T7"/>
    <mergeCell ref="U7:V7"/>
    <mergeCell ref="W7:X7"/>
    <mergeCell ref="S8:T8"/>
    <mergeCell ref="U8:V8"/>
    <mergeCell ref="W8:X8"/>
    <mergeCell ref="Q8:R8"/>
    <mergeCell ref="A3:B3"/>
    <mergeCell ref="A1:AJ1"/>
    <mergeCell ref="E5:F5"/>
    <mergeCell ref="E4:F4"/>
    <mergeCell ref="G4:H4"/>
    <mergeCell ref="G5:H5"/>
    <mergeCell ref="E3:H3"/>
    <mergeCell ref="K3:M3"/>
    <mergeCell ref="K4:M5"/>
    <mergeCell ref="A7:A8"/>
    <mergeCell ref="Q7:R7"/>
    <mergeCell ref="G7:H7"/>
    <mergeCell ref="I7:J7"/>
    <mergeCell ref="K7:L7"/>
    <mergeCell ref="M7:N7"/>
    <mergeCell ref="O7:P7"/>
    <mergeCell ref="E8:F8"/>
    <mergeCell ref="E7:F7"/>
    <mergeCell ref="C8:D8"/>
    <mergeCell ref="C7:D7"/>
    <mergeCell ref="G8:H8"/>
    <mergeCell ref="I8:J8"/>
    <mergeCell ref="K8:L8"/>
    <mergeCell ref="M8:N8"/>
    <mergeCell ref="O8:P8"/>
  </mergeCells>
  <printOptions horizontalCentered="1"/>
  <pageMargins left="0.39370078740157483" right="0.19685039370078741" top="0.39370078740157483" bottom="0.19685039370078741" header="0.31496062992125984" footer="0.31496062992125984"/>
  <pageSetup scale="85"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35"/>
  <sheetViews>
    <sheetView tabSelected="1" zoomScale="70" zoomScaleNormal="70" workbookViewId="0">
      <selection activeCell="R9" sqref="R9"/>
    </sheetView>
  </sheetViews>
  <sheetFormatPr baseColWidth="10" defaultColWidth="11.42578125" defaultRowHeight="15.75"/>
  <cols>
    <col min="1" max="1" width="4.42578125" style="370" customWidth="1"/>
    <col min="2" max="2" width="6.140625" style="370" customWidth="1"/>
    <col min="3" max="3" width="17" style="370" customWidth="1"/>
    <col min="4" max="4" width="16" style="370" customWidth="1"/>
    <col min="5" max="5" width="5.5703125" style="370" customWidth="1"/>
    <col min="6" max="6" width="10" style="370" customWidth="1"/>
    <col min="7" max="7" width="17" style="370" customWidth="1"/>
    <col min="8" max="8" width="8.5703125" style="370" bestFit="1" customWidth="1"/>
    <col min="9" max="10" width="10" style="370" customWidth="1"/>
    <col min="11" max="11" width="11.140625" style="370" customWidth="1"/>
    <col min="12" max="12" width="10" style="370" customWidth="1"/>
    <col min="13" max="13" width="10.140625" style="370" customWidth="1"/>
    <col min="14" max="14" width="13.85546875" style="370" customWidth="1"/>
    <col min="15" max="15" width="18.85546875" style="370" customWidth="1"/>
    <col min="16" max="16" width="16.5703125" style="370" customWidth="1"/>
    <col min="17" max="17" width="28.42578125" style="370" customWidth="1"/>
    <col min="18" max="18" width="13.7109375" style="369" customWidth="1"/>
    <col min="19" max="19" width="8.28515625" style="369" hidden="1" customWidth="1"/>
    <col min="20" max="20" width="13.7109375" style="370" hidden="1" customWidth="1"/>
    <col min="21" max="21" width="13.7109375" style="370" bestFit="1" customWidth="1"/>
    <col min="22" max="16384" width="11.42578125" style="370"/>
  </cols>
  <sheetData>
    <row r="2" spans="2:20" ht="25.5" customHeight="1">
      <c r="B2" s="866" t="str">
        <f>+'1_ENTREGA'!A1</f>
        <v>UNIVERSIDAD DE ANTIOQUIA</v>
      </c>
      <c r="C2" s="867"/>
      <c r="D2" s="867"/>
      <c r="E2" s="867"/>
      <c r="F2" s="867"/>
      <c r="G2" s="867"/>
      <c r="H2" s="867"/>
      <c r="I2" s="867"/>
      <c r="J2" s="867"/>
      <c r="K2" s="867"/>
      <c r="L2" s="867"/>
      <c r="M2" s="867"/>
      <c r="N2" s="867"/>
      <c r="O2" s="867"/>
      <c r="P2" s="867"/>
      <c r="Q2" s="868"/>
    </row>
    <row r="3" spans="2:20" ht="48" customHeight="1">
      <c r="B3" s="869" t="str">
        <f>+'1_ENTREGA'!A2</f>
        <v>Invitación Pública N° VA-125-2019</v>
      </c>
      <c r="C3" s="870"/>
      <c r="D3" s="870"/>
      <c r="E3" s="870"/>
      <c r="F3" s="870"/>
      <c r="G3" s="870"/>
      <c r="H3" s="870"/>
      <c r="I3" s="870"/>
      <c r="J3" s="870"/>
      <c r="K3" s="870"/>
      <c r="L3" s="870"/>
      <c r="M3" s="870"/>
      <c r="N3" s="870"/>
      <c r="O3" s="870"/>
      <c r="P3" s="870"/>
      <c r="Q3" s="871"/>
    </row>
    <row r="4" spans="2:20" ht="47.25" customHeight="1">
      <c r="B4" s="869"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C4" s="870"/>
      <c r="D4" s="870"/>
      <c r="E4" s="870"/>
      <c r="F4" s="870"/>
      <c r="G4" s="870"/>
      <c r="H4" s="870"/>
      <c r="I4" s="870"/>
      <c r="J4" s="870"/>
      <c r="K4" s="870"/>
      <c r="L4" s="870"/>
      <c r="M4" s="870"/>
      <c r="N4" s="870"/>
      <c r="O4" s="870"/>
      <c r="P4" s="870"/>
      <c r="Q4" s="871"/>
    </row>
    <row r="5" spans="2:20" ht="26.25" customHeight="1">
      <c r="B5" s="872" t="s">
        <v>178</v>
      </c>
      <c r="C5" s="873"/>
      <c r="D5" s="873"/>
      <c r="E5" s="873"/>
      <c r="F5" s="873"/>
      <c r="G5" s="873"/>
      <c r="H5" s="873"/>
      <c r="I5" s="873"/>
      <c r="J5" s="873"/>
      <c r="K5" s="873"/>
      <c r="L5" s="873"/>
      <c r="M5" s="873"/>
      <c r="N5" s="873"/>
      <c r="O5" s="873"/>
      <c r="P5" s="873"/>
      <c r="Q5" s="874"/>
    </row>
    <row r="6" spans="2:20" ht="16.5" thickBot="1">
      <c r="B6" s="371"/>
      <c r="C6" s="371"/>
      <c r="D6" s="371"/>
      <c r="E6" s="371"/>
      <c r="F6" s="371"/>
      <c r="G6" s="371"/>
      <c r="H6" s="371"/>
      <c r="I6" s="371"/>
      <c r="J6" s="371"/>
      <c r="K6" s="371"/>
      <c r="L6" s="371"/>
      <c r="M6" s="371"/>
      <c r="N6" s="371"/>
      <c r="O6" s="371"/>
      <c r="P6" s="371"/>
    </row>
    <row r="7" spans="2:20" ht="18" customHeight="1" thickBot="1">
      <c r="B7" s="875" t="s">
        <v>27</v>
      </c>
      <c r="C7" s="875"/>
      <c r="D7" s="372">
        <v>3368.87</v>
      </c>
      <c r="E7" s="875" t="s">
        <v>58</v>
      </c>
      <c r="F7" s="875"/>
      <c r="G7" s="875"/>
      <c r="H7" s="876" t="s">
        <v>46</v>
      </c>
      <c r="I7" s="876"/>
      <c r="J7" s="876"/>
      <c r="K7" s="876"/>
      <c r="L7" s="876"/>
      <c r="M7" s="371"/>
      <c r="N7" s="371"/>
      <c r="O7" s="373" t="s">
        <v>26</v>
      </c>
      <c r="P7" s="374">
        <v>388353835</v>
      </c>
    </row>
    <row r="8" spans="2:20" ht="20.25" customHeight="1" thickBot="1">
      <c r="B8" s="877" t="s">
        <v>44</v>
      </c>
      <c r="C8" s="877"/>
      <c r="D8" s="375">
        <v>43866</v>
      </c>
      <c r="E8" s="376">
        <v>1</v>
      </c>
      <c r="F8" s="878" t="s">
        <v>78</v>
      </c>
      <c r="G8" s="878"/>
      <c r="H8" s="377">
        <f>IF(($D$7-TRUNC($D$7))&lt;=0.5,1,2)</f>
        <v>2</v>
      </c>
      <c r="I8" s="879" t="str">
        <f>IF(H8=3,VLOOKUP(H8,$E$8:$F$9,2,FALSE),IF(H8=2,VLOOKUP(H8,$E$8:$F$9,2,FALSE),IF(H8=1,VLOOKUP(H8,$E$8:$F$9,2,FALSE),"NINGUNO")))</f>
        <v>Media aritmética</v>
      </c>
      <c r="J8" s="879"/>
      <c r="K8" s="880">
        <f ca="1">IF($I$8="Media aritmética",ROUND(SUM(G14:G19)/P8,2),ROUND(_xlfn.STDEV.P(G14:G19),2))</f>
        <v>318636523</v>
      </c>
      <c r="L8" s="880"/>
      <c r="M8" s="371"/>
      <c r="N8" s="371"/>
      <c r="O8" s="378" t="s">
        <v>57</v>
      </c>
      <c r="P8" s="379">
        <f ca="1">COUNT(G14:G19)</f>
        <v>3</v>
      </c>
    </row>
    <row r="9" spans="2:20" ht="36.75" customHeight="1" thickBot="1">
      <c r="B9" s="877" t="s">
        <v>175</v>
      </c>
      <c r="C9" s="877"/>
      <c r="D9" s="380">
        <v>325472540</v>
      </c>
      <c r="E9" s="376">
        <v>2</v>
      </c>
      <c r="F9" s="878" t="s">
        <v>56</v>
      </c>
      <c r="G9" s="878"/>
      <c r="H9" s="371"/>
      <c r="I9" s="371"/>
      <c r="J9" s="371"/>
      <c r="K9" s="371"/>
      <c r="L9" s="371"/>
      <c r="M9" s="371"/>
      <c r="N9" s="381"/>
      <c r="O9" s="371"/>
      <c r="P9" s="371"/>
    </row>
    <row r="10" spans="2:20" ht="21" customHeight="1" thickBot="1">
      <c r="B10" s="877" t="s">
        <v>121</v>
      </c>
      <c r="C10" s="877"/>
      <c r="D10" s="382">
        <v>0.21079999999999999</v>
      </c>
      <c r="E10" s="371"/>
      <c r="F10" s="371"/>
      <c r="G10" s="371"/>
      <c r="H10" s="371"/>
      <c r="I10" s="371"/>
      <c r="J10" s="371"/>
      <c r="K10" s="371"/>
      <c r="L10" s="371"/>
      <c r="M10" s="371"/>
      <c r="N10" s="371"/>
      <c r="O10" s="371"/>
      <c r="P10" s="371"/>
    </row>
    <row r="11" spans="2:20" ht="28.5" customHeight="1">
      <c r="B11" s="371"/>
      <c r="C11" s="371"/>
      <c r="D11" s="383"/>
      <c r="E11" s="371"/>
      <c r="F11" s="371"/>
      <c r="G11" s="371"/>
      <c r="I11" s="881" t="s">
        <v>72</v>
      </c>
      <c r="J11" s="882"/>
      <c r="K11" s="882"/>
      <c r="L11" s="883"/>
      <c r="M11" s="384" t="s">
        <v>2</v>
      </c>
      <c r="N11" s="371"/>
    </row>
    <row r="12" spans="2:20" ht="18" customHeight="1">
      <c r="B12" s="385"/>
      <c r="C12" s="381"/>
      <c r="D12" s="385"/>
      <c r="E12" s="381"/>
      <c r="F12" s="386" t="s">
        <v>52</v>
      </c>
      <c r="G12" s="381"/>
      <c r="I12" s="387">
        <v>100</v>
      </c>
      <c r="J12" s="387">
        <v>120</v>
      </c>
      <c r="K12" s="387">
        <f>200-J12</f>
        <v>80</v>
      </c>
      <c r="L12" s="387">
        <v>100</v>
      </c>
      <c r="M12" s="384">
        <f>+SUM(I12:L12)</f>
        <v>400</v>
      </c>
      <c r="N12" s="371"/>
    </row>
    <row r="13" spans="2:20" ht="47.25" customHeight="1">
      <c r="B13" s="388" t="s">
        <v>29</v>
      </c>
      <c r="C13" s="881" t="s">
        <v>30</v>
      </c>
      <c r="D13" s="882"/>
      <c r="E13" s="883"/>
      <c r="F13" s="389" t="s">
        <v>53</v>
      </c>
      <c r="G13" s="388" t="s">
        <v>117</v>
      </c>
      <c r="H13" s="388" t="s">
        <v>128</v>
      </c>
      <c r="I13" s="390" t="s">
        <v>45</v>
      </c>
      <c r="J13" s="390" t="s">
        <v>73</v>
      </c>
      <c r="K13" s="390" t="s">
        <v>74</v>
      </c>
      <c r="L13" s="390" t="s">
        <v>176</v>
      </c>
      <c r="M13" s="391" t="s">
        <v>49</v>
      </c>
      <c r="N13" s="391" t="s">
        <v>177</v>
      </c>
      <c r="O13" s="881" t="s">
        <v>33</v>
      </c>
      <c r="P13" s="882"/>
      <c r="Q13" s="883"/>
      <c r="R13" s="549"/>
      <c r="S13" s="865" t="s">
        <v>28</v>
      </c>
      <c r="T13" s="865"/>
    </row>
    <row r="14" spans="2:20" s="401" customFormat="1">
      <c r="B14" s="392">
        <f>+IF('1_ENTREGA'!A8="","",'1_ENTREGA'!A8)</f>
        <v>1</v>
      </c>
      <c r="C14" s="884" t="str">
        <f t="shared" ref="C14" si="0">IF(B14="","",VLOOKUP(B14,LISTA_OFERENTES,2,FALSE))</f>
        <v>WORLDTEK S.A.S.</v>
      </c>
      <c r="D14" s="885"/>
      <c r="E14" s="886"/>
      <c r="F14" s="393" t="str">
        <f t="shared" ref="F14:F18" ca="1" si="1">IFERROR(IF(VLOOKUP(B14,ESTATUS,8,FALSE)=0, " ",VLOOKUP(B14,ESTATUS,8,FALSE))," ")</f>
        <v>H</v>
      </c>
      <c r="G14" s="394">
        <f ca="1">IF(OR(F14="NH",F14=""),"",IF(VLOOKUP(B14,COSTO_D,2,FALSE)&gt;$D$9,"REVISAR",ROUND(VLOOKUP(B14,COSTO_D,2,FALSE),0)))</f>
        <v>324479697</v>
      </c>
      <c r="H14" s="395">
        <f t="shared" ref="H14:H18" ca="1" si="2">IF(OR(F14="NH",F14=""),"",IF(VLOOKUP(B14,AU,2,FALSE)&gt;$D$10,"REVISAR",VLOOKUP(B14,AU,2,FALSE)))</f>
        <v>0.111</v>
      </c>
      <c r="I14" s="396">
        <f ca="1">IF(G14="","",IF($I$8="Media aritmética",(G14&lt;=$K$8)*100+(G14&gt;$K$8)*0,IF(AND((AVERAGE($G$14:$G$19)-$K$8/2&lt;=G14),(G14&lt;=(AVERAGE($G$14:$G$19)+$K$8/2))),100,0)))</f>
        <v>0</v>
      </c>
      <c r="J14" s="396">
        <f ca="1">+IF(F14="H",HLOOKUP(B14,'Cálculo Pt2'!$C$7:$AJ$11,3,FALSE),"")</f>
        <v>82.10526315789474</v>
      </c>
      <c r="K14" s="396">
        <f ca="1">+IF(F14="H",HLOOKUP(B14,'Cálculo Pt2'!$C$7:$AJ$11,4,FALSE),"")</f>
        <v>44.800000000000004</v>
      </c>
      <c r="L14" s="396">
        <f ca="1">IF(F14="H",($L$12*(MIN($H$14:$H$19)/H14))," ")</f>
        <v>100</v>
      </c>
      <c r="M14" s="397">
        <f ca="1">IF(OR(F14="",F14="NH"),"",SUM(I14:L14))</f>
        <v>226.90526315789475</v>
      </c>
      <c r="N14" s="398">
        <f ca="1">IFERROR(IF(OR(F14=" ",F14="NH")," ",VLOOKUP(M14,ORDEN,2,FALSE))," ")</f>
        <v>3</v>
      </c>
      <c r="O14" s="887"/>
      <c r="P14" s="888"/>
      <c r="Q14" s="889"/>
      <c r="S14" s="399">
        <f ca="1">IFERROR(LARGE($M$14:$M$19,T14)," ")</f>
        <v>272.55728850923123</v>
      </c>
      <c r="T14" s="400">
        <v>1</v>
      </c>
    </row>
    <row r="15" spans="2:20" s="401" customFormat="1">
      <c r="B15" s="392">
        <f>+IF('1_ENTREGA'!A9="","",'1_ENTREGA'!A9)</f>
        <v>2</v>
      </c>
      <c r="C15" s="884" t="str">
        <f t="shared" ref="C15:C30" si="3">IF(B15="","",VLOOKUP(B15,LISTA_OFERENTES,2,FALSE))</f>
        <v>CIVILMAQ S.A.S.</v>
      </c>
      <c r="D15" s="885"/>
      <c r="E15" s="886"/>
      <c r="F15" s="393" t="str">
        <f t="shared" ca="1" si="1"/>
        <v>NH</v>
      </c>
      <c r="G15" s="402" t="str">
        <f ca="1">IF(OR(F15="NH",F15=""),"",IF(VLOOKUP(B15,COSTO_D,2,FALSE)&gt;$D$9*(1+D10),"REVISAR",ROUND(VLOOKUP(B15,COSTO_D,2,FALSE),0)))</f>
        <v/>
      </c>
      <c r="H15" s="395" t="str">
        <f t="shared" ca="1" si="2"/>
        <v/>
      </c>
      <c r="I15" s="396" t="str">
        <f t="shared" ref="I15:I30" ca="1" si="4">IF(G15="","",IF($I$8="Media aritmética",(G15&lt;=$K$8)*100+(G15&gt;$K$8)*0,IF(AND((AVERAGE($G$14:$G$30)-$K$8/2&lt;=G15),(G15&lt;=(AVERAGE($G$14:$G$30)+$K$8/2))),100,0)))</f>
        <v/>
      </c>
      <c r="J15" s="396" t="str">
        <f ca="1">+IF(F15="H",HLOOKUP(B15,'Cálculo Pt2'!$C$7:$AJ$11,3,FALSE),"")</f>
        <v/>
      </c>
      <c r="K15" s="396" t="str">
        <f ca="1">+IF(F15="H",HLOOKUP(B15,'Cálculo Pt2'!$C$7:$AJ$11,4,FALSE),"")</f>
        <v/>
      </c>
      <c r="L15" s="396" t="str">
        <f t="shared" ref="L15:L30" ca="1" si="5">IF(F15="H",($L$12*(MIN($H$14:$H$19)/H15))," ")</f>
        <v xml:space="preserve"> </v>
      </c>
      <c r="M15" s="397" t="str">
        <f ca="1">IF(OR(F15="",F15="NH"),"",SUM(I15:L15))</f>
        <v/>
      </c>
      <c r="N15" s="398" t="str">
        <f t="shared" ref="N15:N17" ca="1" si="6">IFERROR(IF(OR(F15=" ",F15="NH")," ",VLOOKUP(M15,ORDEN,2,FALSE))," ")</f>
        <v xml:space="preserve"> </v>
      </c>
      <c r="O15" s="887"/>
      <c r="P15" s="888"/>
      <c r="Q15" s="889"/>
      <c r="S15" s="399">
        <f t="shared" ref="S15:S19" ca="1" si="7">IFERROR(LARGE($M$14:$M$19,T15)," ")</f>
        <v>234.54736842105265</v>
      </c>
      <c r="T15" s="400">
        <v>2</v>
      </c>
    </row>
    <row r="16" spans="2:20" s="401" customFormat="1">
      <c r="B16" s="392">
        <f>+IF('1_ENTREGA'!A10="","",'1_ENTREGA'!A10)</f>
        <v>3</v>
      </c>
      <c r="C16" s="884" t="str">
        <f t="shared" si="3"/>
        <v>GRUPO ELECTROCIVIL S.A.S.</v>
      </c>
      <c r="D16" s="885"/>
      <c r="E16" s="886"/>
      <c r="F16" s="393" t="str">
        <f t="shared" ca="1" si="1"/>
        <v>NH</v>
      </c>
      <c r="G16" s="402" t="str">
        <f ca="1">IF(OR(F16="NH",F16=""),"",IF(VLOOKUP(B16,COSTO_D,2,FALSE)&gt;$D$9*(1+D10),"REVISAR",ROUND(VLOOKUP(B16,COSTO_D,2,FALSE),0)))</f>
        <v/>
      </c>
      <c r="H16" s="395" t="str">
        <f t="shared" ca="1" si="2"/>
        <v/>
      </c>
      <c r="I16" s="396" t="str">
        <f t="shared" ca="1" si="4"/>
        <v/>
      </c>
      <c r="J16" s="396" t="str">
        <f ca="1">+IF(F16="H",HLOOKUP(B16,'Cálculo Pt2'!$C$7:$AJ$11,3,FALSE),"")</f>
        <v/>
      </c>
      <c r="K16" s="396" t="str">
        <f ca="1">+IF(F16="H",HLOOKUP(B16,'Cálculo Pt2'!$C$7:$AJ$11,4,FALSE),"")</f>
        <v/>
      </c>
      <c r="L16" s="396" t="str">
        <f t="shared" ca="1" si="5"/>
        <v xml:space="preserve"> </v>
      </c>
      <c r="M16" s="397" t="str">
        <f t="shared" ref="M16:M18" ca="1" si="8">IF(OR(F16="",F16="NH"),"",SUM(I16:L16))</f>
        <v/>
      </c>
      <c r="N16" s="398" t="str">
        <f t="shared" ca="1" si="6"/>
        <v xml:space="preserve"> </v>
      </c>
      <c r="O16" s="887"/>
      <c r="P16" s="888"/>
      <c r="Q16" s="889"/>
      <c r="S16" s="399">
        <f t="shared" ca="1" si="7"/>
        <v>226.90526315789475</v>
      </c>
      <c r="T16" s="400">
        <v>3</v>
      </c>
    </row>
    <row r="17" spans="2:20" s="401" customFormat="1">
      <c r="B17" s="392">
        <f>+IF('1_ENTREGA'!A11="","",'1_ENTREGA'!A11)</f>
        <v>4</v>
      </c>
      <c r="C17" s="884" t="str">
        <f t="shared" si="3"/>
        <v>JORGE ENRIQUE MORA HENAO</v>
      </c>
      <c r="D17" s="885"/>
      <c r="E17" s="886"/>
      <c r="F17" s="393" t="str">
        <f t="shared" ca="1" si="1"/>
        <v>NH</v>
      </c>
      <c r="G17" s="403" t="str">
        <f t="shared" ref="G17:G30" ca="1" si="9">IF(OR(F17="NH",F17=""),"",IF(VLOOKUP(B17,COSTO_D,2,FALSE)&gt;$D$9,"REVISAR",ROUND(VLOOKUP(B17,COSTO_D,2,FALSE),0)))</f>
        <v/>
      </c>
      <c r="H17" s="395" t="str">
        <f t="shared" ca="1" si="2"/>
        <v/>
      </c>
      <c r="I17" s="396" t="str">
        <f t="shared" ca="1" si="4"/>
        <v/>
      </c>
      <c r="J17" s="396" t="str">
        <f ca="1">+IF(F17="H",HLOOKUP(B17,'Cálculo Pt2'!$C$7:$AJ$11,3,FALSE),"")</f>
        <v/>
      </c>
      <c r="K17" s="396" t="str">
        <f ca="1">+IF(F17="H",HLOOKUP(B17,'Cálculo Pt2'!$C$7:$AJ$11,4,FALSE),"")</f>
        <v/>
      </c>
      <c r="L17" s="396" t="str">
        <f t="shared" ca="1" si="5"/>
        <v xml:space="preserve"> </v>
      </c>
      <c r="M17" s="397" t="str">
        <f t="shared" ca="1" si="8"/>
        <v/>
      </c>
      <c r="N17" s="398" t="str">
        <f t="shared" ca="1" si="6"/>
        <v xml:space="preserve"> </v>
      </c>
      <c r="O17" s="887"/>
      <c r="P17" s="888"/>
      <c r="Q17" s="889"/>
      <c r="S17" s="399" t="str">
        <f t="shared" ca="1" si="7"/>
        <v xml:space="preserve"> </v>
      </c>
      <c r="T17" s="400">
        <v>4</v>
      </c>
    </row>
    <row r="18" spans="2:20" s="401" customFormat="1">
      <c r="B18" s="392">
        <f>+IF('1_ENTREGA'!A12="","",'1_ENTREGA'!A12)</f>
        <v>5</v>
      </c>
      <c r="C18" s="884" t="str">
        <f t="shared" si="3"/>
        <v>ACEROS Y CONCRETOS S.A.S.</v>
      </c>
      <c r="D18" s="885"/>
      <c r="E18" s="886"/>
      <c r="F18" s="393" t="str">
        <f t="shared" ca="1" si="1"/>
        <v>H</v>
      </c>
      <c r="G18" s="403">
        <f t="shared" ca="1" si="9"/>
        <v>317008816</v>
      </c>
      <c r="H18" s="395">
        <f t="shared" ca="1" si="2"/>
        <v>0.191</v>
      </c>
      <c r="I18" s="396">
        <f ca="1">IF(G18="","",IF($I$8="Media aritmética",(G18&lt;=$K$8)*100+(G18&gt;$K$8)*0,IF(AND((AVERAGE($G$14:$G$19)-$K$8/2&lt;=G18),(G18&lt;=(AVERAGE($G$14:$G$19)+$K$8/2))),100,0)))</f>
        <v>100</v>
      </c>
      <c r="J18" s="396">
        <f ca="1">+IF(F18="H",HLOOKUP(B18,'Cálculo Pt2'!$C$7:$AJ$11,3,FALSE),"")</f>
        <v>56.842105263157904</v>
      </c>
      <c r="K18" s="396">
        <f ca="1">+IF(F18="H",HLOOKUP(B18,'Cálculo Pt2'!$C$7:$AJ$11,4,FALSE),"")</f>
        <v>57.600000000000016</v>
      </c>
      <c r="L18" s="396">
        <f ca="1">IF(F18="H",($L$12*(MIN($H$14:$H$19)/H18))," ")</f>
        <v>58.1151832460733</v>
      </c>
      <c r="M18" s="397">
        <f t="shared" ca="1" si="8"/>
        <v>272.55728850923123</v>
      </c>
      <c r="N18" s="398">
        <f ca="1">IFERROR(IF(OR(F18=" ",F18="NH")," ",VLOOKUP(M18,ORDEN,2,FALSE))," ")</f>
        <v>1</v>
      </c>
      <c r="O18" s="887"/>
      <c r="P18" s="888"/>
      <c r="Q18" s="889"/>
      <c r="S18" s="399" t="str">
        <f t="shared" ca="1" si="7"/>
        <v xml:space="preserve"> </v>
      </c>
      <c r="T18" s="400">
        <v>5</v>
      </c>
    </row>
    <row r="19" spans="2:20" s="401" customFormat="1">
      <c r="B19" s="392">
        <f>+IF('1_ENTREGA'!A13="","",'1_ENTREGA'!A13)</f>
        <v>6</v>
      </c>
      <c r="C19" s="884" t="str">
        <f t="shared" si="3"/>
        <v>CONSTRUINTEGRALES S.A.S.</v>
      </c>
      <c r="D19" s="885"/>
      <c r="E19" s="886"/>
      <c r="F19" s="393" t="str">
        <f t="shared" ref="F19:F30" ca="1" si="10">IFERROR(IF(VLOOKUP(B19,ESTATUS,8,FALSE)=0, " ",VLOOKUP(B19,ESTATUS,8,FALSE))," ")</f>
        <v>H</v>
      </c>
      <c r="G19" s="403">
        <f t="shared" ca="1" si="9"/>
        <v>314421056</v>
      </c>
      <c r="H19" s="395">
        <f t="shared" ref="H19:H28" ca="1" si="11">IF(OR(F19="NH",F19=""),"",IF(VLOOKUP(B19,AU,2,FALSE)&gt;$D$10,"REVISAR",VLOOKUP(B19,AU,2,FALSE)))</f>
        <v>0.19</v>
      </c>
      <c r="I19" s="396">
        <f t="shared" ca="1" si="4"/>
        <v>100</v>
      </c>
      <c r="J19" s="396">
        <f ca="1">+IF(F19="H",HLOOKUP(B19,'Cálculo Pt2'!$C$7:$AJ$11,3,FALSE),"")</f>
        <v>50.526315789473692</v>
      </c>
      <c r="K19" s="396">
        <f ca="1">+IF(F19="H",HLOOKUP(B19,'Cálculo Pt2'!$C$7:$AJ$11,4,FALSE),"")</f>
        <v>25.599999999999998</v>
      </c>
      <c r="L19" s="396">
        <f t="shared" ca="1" si="5"/>
        <v>58.421052631578952</v>
      </c>
      <c r="M19" s="397">
        <f t="shared" ref="M19:M28" ca="1" si="12">IF(OR(F19="",F19="NH"),"",SUM(I19:L19))</f>
        <v>234.54736842105265</v>
      </c>
      <c r="N19" s="398">
        <f t="shared" ref="N19:N28" ca="1" si="13">IFERROR(IF(OR(F19=" ",F19="NH")," ",VLOOKUP(M19,ORDEN,2,FALSE))," ")</f>
        <v>2</v>
      </c>
      <c r="O19" s="887"/>
      <c r="P19" s="888"/>
      <c r="Q19" s="889"/>
      <c r="S19" s="399" t="str">
        <f t="shared" ca="1" si="7"/>
        <v xml:space="preserve"> </v>
      </c>
      <c r="T19" s="400">
        <v>6</v>
      </c>
    </row>
    <row r="20" spans="2:20" s="401" customFormat="1" hidden="1">
      <c r="B20" s="392">
        <f>+IF('1_ENTREGA'!A14="","",'1_ENTREGA'!A14)</f>
        <v>7</v>
      </c>
      <c r="C20" s="884">
        <f t="shared" si="3"/>
        <v>0</v>
      </c>
      <c r="D20" s="885"/>
      <c r="E20" s="886"/>
      <c r="F20" s="393" t="str">
        <f t="shared" ca="1" si="10"/>
        <v xml:space="preserve"> </v>
      </c>
      <c r="G20" s="403">
        <f t="shared" ca="1" si="9"/>
        <v>0</v>
      </c>
      <c r="H20" s="395">
        <f t="shared" ca="1" si="11"/>
        <v>0</v>
      </c>
      <c r="I20" s="396">
        <f t="shared" ca="1" si="4"/>
        <v>100</v>
      </c>
      <c r="J20" s="396" t="str">
        <f ca="1">+IF(F20="H",HLOOKUP(B20,'Cálculo Pt2'!$C$7:$AJ$11,3,FALSE),"")</f>
        <v/>
      </c>
      <c r="K20" s="396" t="str">
        <f ca="1">+IF(F20="H",HLOOKUP(B20,'Cálculo Pt2'!$C$7:$AJ$11,4,FALSE),"")</f>
        <v/>
      </c>
      <c r="L20" s="396" t="str">
        <f t="shared" ca="1" si="5"/>
        <v xml:space="preserve"> </v>
      </c>
      <c r="M20" s="397">
        <f t="shared" ca="1" si="12"/>
        <v>100</v>
      </c>
      <c r="N20" s="398" t="str">
        <f t="shared" ca="1" si="13"/>
        <v xml:space="preserve"> </v>
      </c>
      <c r="O20" s="887"/>
      <c r="P20" s="888"/>
      <c r="Q20" s="889"/>
      <c r="R20" s="399">
        <f t="shared" ref="R20:R30" ca="1" si="14">IFERROR(LARGE($M$14:$M$30,S20)," ")</f>
        <v>100</v>
      </c>
      <c r="S20" s="400">
        <v>7</v>
      </c>
    </row>
    <row r="21" spans="2:20" s="401" customFormat="1" hidden="1">
      <c r="B21" s="392">
        <f>+IF('1_ENTREGA'!A15="","",'1_ENTREGA'!A15)</f>
        <v>8</v>
      </c>
      <c r="C21" s="884">
        <f t="shared" si="3"/>
        <v>0</v>
      </c>
      <c r="D21" s="885"/>
      <c r="E21" s="886"/>
      <c r="F21" s="393" t="str">
        <f t="shared" ca="1" si="10"/>
        <v xml:space="preserve"> </v>
      </c>
      <c r="G21" s="403">
        <f t="shared" ca="1" si="9"/>
        <v>0</v>
      </c>
      <c r="H21" s="395">
        <f t="shared" ca="1" si="11"/>
        <v>0</v>
      </c>
      <c r="I21" s="396">
        <f t="shared" ca="1" si="4"/>
        <v>100</v>
      </c>
      <c r="J21" s="396" t="str">
        <f ca="1">+IF(F21="H",HLOOKUP(B21,'Cálculo Pt2'!$C$7:$AJ$11,3,FALSE),"")</f>
        <v/>
      </c>
      <c r="K21" s="396" t="str">
        <f ca="1">+IF(F21="H",HLOOKUP(B21,'Cálculo Pt2'!$C$7:$AJ$11,4,FALSE),"")</f>
        <v/>
      </c>
      <c r="L21" s="396" t="str">
        <f t="shared" ca="1" si="5"/>
        <v xml:space="preserve"> </v>
      </c>
      <c r="M21" s="397">
        <f t="shared" ca="1" si="12"/>
        <v>100</v>
      </c>
      <c r="N21" s="398" t="str">
        <f t="shared" ca="1" si="13"/>
        <v xml:space="preserve"> </v>
      </c>
      <c r="O21" s="887"/>
      <c r="P21" s="888"/>
      <c r="Q21" s="889"/>
      <c r="R21" s="399">
        <f t="shared" ca="1" si="14"/>
        <v>100</v>
      </c>
      <c r="S21" s="400">
        <v>8</v>
      </c>
    </row>
    <row r="22" spans="2:20" s="401" customFormat="1" hidden="1">
      <c r="B22" s="392">
        <f>+IF('1_ENTREGA'!A16="","",'1_ENTREGA'!A16)</f>
        <v>9</v>
      </c>
      <c r="C22" s="884">
        <f t="shared" si="3"/>
        <v>0</v>
      </c>
      <c r="D22" s="885"/>
      <c r="E22" s="886"/>
      <c r="F22" s="393" t="str">
        <f t="shared" ca="1" si="10"/>
        <v xml:space="preserve"> </v>
      </c>
      <c r="G22" s="403">
        <f t="shared" ca="1" si="9"/>
        <v>0</v>
      </c>
      <c r="H22" s="395">
        <f t="shared" ca="1" si="11"/>
        <v>0</v>
      </c>
      <c r="I22" s="396">
        <f t="shared" ca="1" si="4"/>
        <v>100</v>
      </c>
      <c r="J22" s="396" t="str">
        <f ca="1">+IF(F22="H",HLOOKUP(B22,'Cálculo Pt2'!$C$7:$AJ$11,3,FALSE),"")</f>
        <v/>
      </c>
      <c r="K22" s="396" t="str">
        <f ca="1">+IF(F22="H",HLOOKUP(B22,'Cálculo Pt2'!$C$7:$AJ$11,4,FALSE),"")</f>
        <v/>
      </c>
      <c r="L22" s="396" t="str">
        <f t="shared" ca="1" si="5"/>
        <v xml:space="preserve"> </v>
      </c>
      <c r="M22" s="397">
        <f t="shared" ca="1" si="12"/>
        <v>100</v>
      </c>
      <c r="N22" s="398" t="str">
        <f t="shared" ca="1" si="13"/>
        <v xml:space="preserve"> </v>
      </c>
      <c r="O22" s="887"/>
      <c r="P22" s="888"/>
      <c r="Q22" s="889"/>
      <c r="R22" s="399">
        <f t="shared" ca="1" si="14"/>
        <v>100</v>
      </c>
      <c r="S22" s="400">
        <v>9</v>
      </c>
    </row>
    <row r="23" spans="2:20" s="401" customFormat="1" hidden="1">
      <c r="B23" s="392">
        <f>+IF('1_ENTREGA'!A17="","",'1_ENTREGA'!A17)</f>
        <v>10</v>
      </c>
      <c r="C23" s="884">
        <f t="shared" si="3"/>
        <v>0</v>
      </c>
      <c r="D23" s="885"/>
      <c r="E23" s="886"/>
      <c r="F23" s="393" t="str">
        <f t="shared" ca="1" si="10"/>
        <v xml:space="preserve"> </v>
      </c>
      <c r="G23" s="403">
        <f t="shared" ca="1" si="9"/>
        <v>0</v>
      </c>
      <c r="H23" s="395">
        <f t="shared" ca="1" si="11"/>
        <v>0</v>
      </c>
      <c r="I23" s="396">
        <f t="shared" ca="1" si="4"/>
        <v>100</v>
      </c>
      <c r="J23" s="396" t="str">
        <f ca="1">+IF(F23="H",HLOOKUP(B23,'Cálculo Pt2'!$C$7:$AJ$11,3,FALSE),"")</f>
        <v/>
      </c>
      <c r="K23" s="396" t="str">
        <f ca="1">+IF(F23="H",HLOOKUP(B23,'Cálculo Pt2'!$C$7:$AJ$11,4,FALSE),"")</f>
        <v/>
      </c>
      <c r="L23" s="396" t="str">
        <f t="shared" ca="1" si="5"/>
        <v xml:space="preserve"> </v>
      </c>
      <c r="M23" s="397">
        <f t="shared" ca="1" si="12"/>
        <v>100</v>
      </c>
      <c r="N23" s="398" t="str">
        <f t="shared" ca="1" si="13"/>
        <v xml:space="preserve"> </v>
      </c>
      <c r="O23" s="887"/>
      <c r="P23" s="888"/>
      <c r="Q23" s="889"/>
      <c r="R23" s="399">
        <f t="shared" ca="1" si="14"/>
        <v>100</v>
      </c>
      <c r="S23" s="400">
        <v>10</v>
      </c>
    </row>
    <row r="24" spans="2:20" s="401" customFormat="1" hidden="1">
      <c r="B24" s="392">
        <f>+IF('1_ENTREGA'!A18="","",'1_ENTREGA'!A18)</f>
        <v>11</v>
      </c>
      <c r="C24" s="884">
        <f t="shared" si="3"/>
        <v>0</v>
      </c>
      <c r="D24" s="885"/>
      <c r="E24" s="886"/>
      <c r="F24" s="393" t="str">
        <f t="shared" ca="1" si="10"/>
        <v xml:space="preserve"> </v>
      </c>
      <c r="G24" s="403">
        <f t="shared" ca="1" si="9"/>
        <v>0</v>
      </c>
      <c r="H24" s="395">
        <f t="shared" ca="1" si="11"/>
        <v>0</v>
      </c>
      <c r="I24" s="396">
        <f t="shared" ca="1" si="4"/>
        <v>100</v>
      </c>
      <c r="J24" s="396" t="str">
        <f ca="1">+IF(F24="H",HLOOKUP(B24,'Cálculo Pt2'!$C$7:$AJ$11,3,FALSE),"")</f>
        <v/>
      </c>
      <c r="K24" s="396" t="str">
        <f ca="1">+IF(F24="H",HLOOKUP(B24,'Cálculo Pt2'!$C$7:$AJ$11,4,FALSE),"")</f>
        <v/>
      </c>
      <c r="L24" s="396" t="str">
        <f t="shared" ca="1" si="5"/>
        <v xml:space="preserve"> </v>
      </c>
      <c r="M24" s="397">
        <f t="shared" ca="1" si="12"/>
        <v>100</v>
      </c>
      <c r="N24" s="398" t="str">
        <f t="shared" ca="1" si="13"/>
        <v xml:space="preserve"> </v>
      </c>
      <c r="O24" s="887"/>
      <c r="P24" s="888"/>
      <c r="Q24" s="889"/>
      <c r="R24" s="399">
        <f t="shared" ca="1" si="14"/>
        <v>100</v>
      </c>
      <c r="S24" s="400">
        <v>11</v>
      </c>
    </row>
    <row r="25" spans="2:20" s="401" customFormat="1" hidden="1">
      <c r="B25" s="392">
        <f>+IF('1_ENTREGA'!A19="","",'1_ENTREGA'!A19)</f>
        <v>12</v>
      </c>
      <c r="C25" s="884">
        <f t="shared" si="3"/>
        <v>0</v>
      </c>
      <c r="D25" s="885"/>
      <c r="E25" s="886"/>
      <c r="F25" s="393" t="str">
        <f t="shared" ca="1" si="10"/>
        <v xml:space="preserve"> </v>
      </c>
      <c r="G25" s="403">
        <f t="shared" ca="1" si="9"/>
        <v>0</v>
      </c>
      <c r="H25" s="395">
        <f t="shared" ca="1" si="11"/>
        <v>0</v>
      </c>
      <c r="I25" s="396">
        <f t="shared" ca="1" si="4"/>
        <v>100</v>
      </c>
      <c r="J25" s="396" t="str">
        <f ca="1">+IF(F25="H",HLOOKUP(B25,'Cálculo Pt2'!$C$7:$AJ$11,3,FALSE),"")</f>
        <v/>
      </c>
      <c r="K25" s="396" t="str">
        <f ca="1">+IF(F25="H",HLOOKUP(B25,'Cálculo Pt2'!$C$7:$AJ$11,4,FALSE),"")</f>
        <v/>
      </c>
      <c r="L25" s="396" t="str">
        <f t="shared" ca="1" si="5"/>
        <v xml:space="preserve"> </v>
      </c>
      <c r="M25" s="397">
        <f t="shared" ca="1" si="12"/>
        <v>100</v>
      </c>
      <c r="N25" s="398" t="str">
        <f t="shared" ca="1" si="13"/>
        <v xml:space="preserve"> </v>
      </c>
      <c r="O25" s="887"/>
      <c r="P25" s="888"/>
      <c r="Q25" s="889"/>
      <c r="R25" s="399">
        <f t="shared" ca="1" si="14"/>
        <v>100</v>
      </c>
      <c r="S25" s="400">
        <v>12</v>
      </c>
    </row>
    <row r="26" spans="2:20" s="401" customFormat="1" hidden="1">
      <c r="B26" s="392">
        <f>+IF('1_ENTREGA'!A20="","",'1_ENTREGA'!A20)</f>
        <v>13</v>
      </c>
      <c r="C26" s="884">
        <f t="shared" si="3"/>
        <v>0</v>
      </c>
      <c r="D26" s="885"/>
      <c r="E26" s="886"/>
      <c r="F26" s="393" t="str">
        <f t="shared" ca="1" si="10"/>
        <v xml:space="preserve"> </v>
      </c>
      <c r="G26" s="403">
        <f t="shared" ca="1" si="9"/>
        <v>0</v>
      </c>
      <c r="H26" s="395">
        <f t="shared" ca="1" si="11"/>
        <v>0</v>
      </c>
      <c r="I26" s="396">
        <f t="shared" ca="1" si="4"/>
        <v>100</v>
      </c>
      <c r="J26" s="396" t="str">
        <f ca="1">+IF(F26="H",HLOOKUP(B26,'Cálculo Pt2'!$C$7:$AJ$11,3,FALSE),"")</f>
        <v/>
      </c>
      <c r="K26" s="396" t="str">
        <f ca="1">+IF(F26="H",HLOOKUP(B26,'Cálculo Pt2'!$C$7:$AJ$11,4,FALSE),"")</f>
        <v/>
      </c>
      <c r="L26" s="396" t="str">
        <f t="shared" ca="1" si="5"/>
        <v xml:space="preserve"> </v>
      </c>
      <c r="M26" s="397">
        <f t="shared" ca="1" si="12"/>
        <v>100</v>
      </c>
      <c r="N26" s="398" t="str">
        <f t="shared" ca="1" si="13"/>
        <v xml:space="preserve"> </v>
      </c>
      <c r="O26" s="887"/>
      <c r="P26" s="888"/>
      <c r="Q26" s="889"/>
      <c r="R26" s="399">
        <f t="shared" ca="1" si="14"/>
        <v>100</v>
      </c>
      <c r="S26" s="400">
        <v>13</v>
      </c>
    </row>
    <row r="27" spans="2:20" s="401" customFormat="1" hidden="1">
      <c r="B27" s="392">
        <f>+IF('1_ENTREGA'!A21="","",'1_ENTREGA'!A21)</f>
        <v>14</v>
      </c>
      <c r="C27" s="884">
        <f t="shared" si="3"/>
        <v>0</v>
      </c>
      <c r="D27" s="885"/>
      <c r="E27" s="886"/>
      <c r="F27" s="393" t="str">
        <f t="shared" ca="1" si="10"/>
        <v xml:space="preserve"> </v>
      </c>
      <c r="G27" s="403">
        <f t="shared" ca="1" si="9"/>
        <v>0</v>
      </c>
      <c r="H27" s="395">
        <f t="shared" ca="1" si="11"/>
        <v>0</v>
      </c>
      <c r="I27" s="396">
        <f t="shared" ca="1" si="4"/>
        <v>100</v>
      </c>
      <c r="J27" s="396" t="str">
        <f ca="1">+IF(F27="H",HLOOKUP(B27,'Cálculo Pt2'!$C$7:$AJ$11,3,FALSE),"")</f>
        <v/>
      </c>
      <c r="K27" s="396" t="str">
        <f ca="1">+IF(F27="H",HLOOKUP(B27,'Cálculo Pt2'!$C$7:$AJ$11,4,FALSE),"")</f>
        <v/>
      </c>
      <c r="L27" s="396" t="str">
        <f t="shared" ca="1" si="5"/>
        <v xml:space="preserve"> </v>
      </c>
      <c r="M27" s="397">
        <f t="shared" ca="1" si="12"/>
        <v>100</v>
      </c>
      <c r="N27" s="398" t="str">
        <f t="shared" ca="1" si="13"/>
        <v xml:space="preserve"> </v>
      </c>
      <c r="O27" s="887"/>
      <c r="P27" s="888"/>
      <c r="Q27" s="889"/>
      <c r="R27" s="399">
        <f t="shared" ca="1" si="14"/>
        <v>100</v>
      </c>
      <c r="S27" s="400">
        <v>14</v>
      </c>
    </row>
    <row r="28" spans="2:20" s="401" customFormat="1" hidden="1">
      <c r="B28" s="392">
        <f>+IF('1_ENTREGA'!A22="","",'1_ENTREGA'!A22)</f>
        <v>15</v>
      </c>
      <c r="C28" s="884">
        <f t="shared" si="3"/>
        <v>0</v>
      </c>
      <c r="D28" s="885"/>
      <c r="E28" s="886"/>
      <c r="F28" s="393" t="str">
        <f t="shared" ca="1" si="10"/>
        <v xml:space="preserve"> </v>
      </c>
      <c r="G28" s="403">
        <f t="shared" ca="1" si="9"/>
        <v>0</v>
      </c>
      <c r="H28" s="395">
        <f t="shared" ca="1" si="11"/>
        <v>0</v>
      </c>
      <c r="I28" s="396">
        <f t="shared" ca="1" si="4"/>
        <v>100</v>
      </c>
      <c r="J28" s="396" t="str">
        <f ca="1">+IF(F28="H",HLOOKUP(B28,'Cálculo Pt2'!$C$7:$AJ$11,3,FALSE),"")</f>
        <v/>
      </c>
      <c r="K28" s="396" t="str">
        <f ca="1">+IF(F28="H",HLOOKUP(B28,'Cálculo Pt2'!$C$7:$AJ$11,4,FALSE),"")</f>
        <v/>
      </c>
      <c r="L28" s="396" t="str">
        <f t="shared" ca="1" si="5"/>
        <v xml:space="preserve"> </v>
      </c>
      <c r="M28" s="397">
        <f t="shared" ca="1" si="12"/>
        <v>100</v>
      </c>
      <c r="N28" s="398" t="str">
        <f t="shared" ca="1" si="13"/>
        <v xml:space="preserve"> </v>
      </c>
      <c r="O28" s="887"/>
      <c r="P28" s="888"/>
      <c r="Q28" s="889"/>
      <c r="R28" s="399" t="str">
        <f t="shared" ca="1" si="14"/>
        <v xml:space="preserve"> </v>
      </c>
      <c r="S28" s="400">
        <v>15</v>
      </c>
    </row>
    <row r="29" spans="2:20" s="401" customFormat="1" hidden="1">
      <c r="B29" s="392">
        <f>+IF('1_ENTREGA'!A23="","",'1_ENTREGA'!A23)</f>
        <v>16</v>
      </c>
      <c r="C29" s="884">
        <f t="shared" si="3"/>
        <v>0</v>
      </c>
      <c r="D29" s="885"/>
      <c r="E29" s="886"/>
      <c r="F29" s="393" t="str">
        <f t="shared" ca="1" si="10"/>
        <v xml:space="preserve"> </v>
      </c>
      <c r="G29" s="403">
        <f t="shared" ca="1" si="9"/>
        <v>0</v>
      </c>
      <c r="H29" s="395">
        <f t="shared" ref="H29:H30" ca="1" si="15">IF(OR(F29="NH",F29=""),"",IF(VLOOKUP(B29,AU,2,FALSE)&gt;$D$10,"REVISAR",VLOOKUP(B29,AU,2,FALSE)))</f>
        <v>0</v>
      </c>
      <c r="I29" s="396">
        <f t="shared" ca="1" si="4"/>
        <v>100</v>
      </c>
      <c r="J29" s="396" t="str">
        <f ca="1">+IF(F29="H",HLOOKUP(B29,'Cálculo Pt2'!$C$7:$AJ$11,3,FALSE),"")</f>
        <v/>
      </c>
      <c r="K29" s="396" t="str">
        <f ca="1">+IF(F29="H",HLOOKUP(B29,'Cálculo Pt2'!$C$7:$AJ$11,4,FALSE),"")</f>
        <v/>
      </c>
      <c r="L29" s="396" t="str">
        <f t="shared" ca="1" si="5"/>
        <v xml:space="preserve"> </v>
      </c>
      <c r="M29" s="397">
        <f t="shared" ref="M29:M30" ca="1" si="16">IF(OR(F29="",F29="NH"),"",SUM(I29:L29))</f>
        <v>100</v>
      </c>
      <c r="N29" s="398" t="str">
        <f t="shared" ref="N29:N30" ca="1" si="17">IFERROR(IF(OR(F29=" ",F29="NH")," ",VLOOKUP(M29,ORDEN,2,FALSE))," ")</f>
        <v xml:space="preserve"> </v>
      </c>
      <c r="O29" s="887"/>
      <c r="P29" s="888"/>
      <c r="Q29" s="889"/>
      <c r="R29" s="399" t="str">
        <f t="shared" ca="1" si="14"/>
        <v xml:space="preserve"> </v>
      </c>
      <c r="S29" s="400">
        <v>16</v>
      </c>
    </row>
    <row r="30" spans="2:20" s="401" customFormat="1" hidden="1">
      <c r="B30" s="392">
        <f>+IF('1_ENTREGA'!A24="","",'1_ENTREGA'!A24)</f>
        <v>17</v>
      </c>
      <c r="C30" s="884">
        <f t="shared" si="3"/>
        <v>0</v>
      </c>
      <c r="D30" s="885"/>
      <c r="E30" s="886"/>
      <c r="F30" s="393" t="str">
        <f t="shared" ca="1" si="10"/>
        <v xml:space="preserve"> </v>
      </c>
      <c r="G30" s="403">
        <f t="shared" ca="1" si="9"/>
        <v>0</v>
      </c>
      <c r="H30" s="395">
        <f t="shared" ca="1" si="15"/>
        <v>0</v>
      </c>
      <c r="I30" s="396">
        <f t="shared" ca="1" si="4"/>
        <v>100</v>
      </c>
      <c r="J30" s="396" t="str">
        <f ca="1">+IF(F30="H",HLOOKUP(B30,'Cálculo Pt2'!$C$7:$AJ$11,3,FALSE),"")</f>
        <v/>
      </c>
      <c r="K30" s="396" t="str">
        <f ca="1">+IF(F30="H",HLOOKUP(B30,'Cálculo Pt2'!$C$7:$AJ$11,4,FALSE),"")</f>
        <v/>
      </c>
      <c r="L30" s="396" t="str">
        <f t="shared" ca="1" si="5"/>
        <v xml:space="preserve"> </v>
      </c>
      <c r="M30" s="397">
        <f t="shared" ca="1" si="16"/>
        <v>100</v>
      </c>
      <c r="N30" s="398" t="str">
        <f t="shared" ca="1" si="17"/>
        <v xml:space="preserve"> </v>
      </c>
      <c r="O30" s="887"/>
      <c r="P30" s="888"/>
      <c r="Q30" s="889"/>
      <c r="R30" s="399" t="str">
        <f t="shared" ca="1" si="14"/>
        <v xml:space="preserve"> </v>
      </c>
      <c r="S30" s="400">
        <v>17</v>
      </c>
    </row>
    <row r="32" spans="2:20">
      <c r="F32" s="370" t="s">
        <v>113</v>
      </c>
    </row>
    <row r="35" spans="12:12">
      <c r="L35" s="404"/>
    </row>
  </sheetData>
  <sheetProtection algorithmName="SHA-512" hashValue="nsBC32XPga4eoLQcZRMUC7FNrqEWUdnHW9eEIwHhTV+DpYK+SlcBtElnliR6JK6dPqaaqIHUrY6IZ0lP53yPsQ==" saltValue="A7AIzggetTiQoPejtePPEw==" spinCount="100000" sheet="1" objects="1" scenarios="1" selectLockedCells="1" selectUnlockedCells="1"/>
  <mergeCells count="52">
    <mergeCell ref="O27:Q27"/>
    <mergeCell ref="O28:Q28"/>
    <mergeCell ref="O29:Q29"/>
    <mergeCell ref="O30:Q30"/>
    <mergeCell ref="C28:E28"/>
    <mergeCell ref="C29:E29"/>
    <mergeCell ref="C27:E27"/>
    <mergeCell ref="C30:E30"/>
    <mergeCell ref="O26:Q26"/>
    <mergeCell ref="C24:E24"/>
    <mergeCell ref="C25:E25"/>
    <mergeCell ref="C26:E26"/>
    <mergeCell ref="C21:E21"/>
    <mergeCell ref="C22:E22"/>
    <mergeCell ref="C23:E23"/>
    <mergeCell ref="O21:Q21"/>
    <mergeCell ref="O22:Q22"/>
    <mergeCell ref="O23:Q23"/>
    <mergeCell ref="O24:Q24"/>
    <mergeCell ref="O25:Q25"/>
    <mergeCell ref="C18:E18"/>
    <mergeCell ref="O18:Q18"/>
    <mergeCell ref="C19:E19"/>
    <mergeCell ref="O19:Q19"/>
    <mergeCell ref="C20:E20"/>
    <mergeCell ref="O20:Q20"/>
    <mergeCell ref="C13:E13"/>
    <mergeCell ref="O13:Q13"/>
    <mergeCell ref="C17:E17"/>
    <mergeCell ref="O17:Q17"/>
    <mergeCell ref="C15:E15"/>
    <mergeCell ref="O15:Q15"/>
    <mergeCell ref="C16:E16"/>
    <mergeCell ref="O16:Q16"/>
    <mergeCell ref="C14:E14"/>
    <mergeCell ref="O14:Q14"/>
    <mergeCell ref="S13:T13"/>
    <mergeCell ref="B2:Q2"/>
    <mergeCell ref="B3:Q3"/>
    <mergeCell ref="B4:Q4"/>
    <mergeCell ref="B5:Q5"/>
    <mergeCell ref="B7:C7"/>
    <mergeCell ref="E7:G7"/>
    <mergeCell ref="H7:L7"/>
    <mergeCell ref="B8:C8"/>
    <mergeCell ref="F8:G8"/>
    <mergeCell ref="I8:J8"/>
    <mergeCell ref="K8:L8"/>
    <mergeCell ref="B9:C9"/>
    <mergeCell ref="F9:G9"/>
    <mergeCell ref="B10:C10"/>
    <mergeCell ref="I11:L11"/>
  </mergeCells>
  <conditionalFormatting sqref="N14:N30">
    <cfRule type="cellIs" dxfId="2" priority="3" operator="equal">
      <formula>1</formula>
    </cfRule>
  </conditionalFormatting>
  <conditionalFormatting sqref="F14:F30">
    <cfRule type="cellIs" dxfId="1" priority="1" operator="equal">
      <formula>"NH"</formula>
    </cfRule>
    <cfRule type="cellIs" dxfId="0" priority="2" operator="equal">
      <formula>"H"</formula>
    </cfRule>
  </conditionalFormatting>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25"/>
  <sheetViews>
    <sheetView showGridLines="0" workbookViewId="0">
      <selection activeCell="K8" sqref="K8"/>
    </sheetView>
  </sheetViews>
  <sheetFormatPr baseColWidth="10" defaultColWidth="11.42578125" defaultRowHeight="14.25"/>
  <cols>
    <col min="1" max="1" width="3.42578125" style="35" bestFit="1" customWidth="1"/>
    <col min="2" max="2" width="12.42578125" style="35" bestFit="1" customWidth="1"/>
    <col min="3" max="3" width="11.5703125" style="35" bestFit="1" customWidth="1"/>
    <col min="4" max="4" width="33.5703125" style="35" customWidth="1"/>
    <col min="5" max="5" width="14.28515625" style="35" bestFit="1" customWidth="1"/>
    <col min="6" max="6" width="24" style="35" customWidth="1"/>
    <col min="7" max="7" width="16.85546875" style="35" customWidth="1"/>
    <col min="8" max="8" width="14.140625" style="35" bestFit="1" customWidth="1"/>
    <col min="9" max="9" width="26.5703125" style="35" customWidth="1"/>
    <col min="10" max="16384" width="11.42578125" style="35"/>
  </cols>
  <sheetData>
    <row r="1" spans="1:9" ht="34.5" customHeight="1">
      <c r="A1" s="563"/>
      <c r="B1" s="565" t="s">
        <v>4</v>
      </c>
      <c r="C1" s="565"/>
      <c r="D1" s="565"/>
      <c r="E1" s="565"/>
      <c r="F1" s="565"/>
      <c r="G1" s="565"/>
      <c r="H1" s="565"/>
      <c r="I1" s="566"/>
    </row>
    <row r="2" spans="1:9" ht="32.25" customHeight="1">
      <c r="A2" s="564"/>
      <c r="B2" s="567" t="str">
        <f>+'1_ENTREGA'!A2</f>
        <v>Invitación Pública N° VA-125-2019</v>
      </c>
      <c r="C2" s="567"/>
      <c r="D2" s="567"/>
      <c r="E2" s="567"/>
      <c r="F2" s="567"/>
      <c r="G2" s="567"/>
      <c r="H2" s="567"/>
      <c r="I2" s="568"/>
    </row>
    <row r="3" spans="1:9" ht="57" customHeight="1">
      <c r="A3" s="564"/>
      <c r="B3" s="569"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C3" s="569"/>
      <c r="D3" s="569"/>
      <c r="E3" s="569"/>
      <c r="F3" s="569"/>
      <c r="G3" s="569"/>
      <c r="H3" s="569"/>
      <c r="I3" s="570"/>
    </row>
    <row r="4" spans="1:9" ht="18" customHeight="1">
      <c r="A4" s="571" t="s">
        <v>43</v>
      </c>
      <c r="B4" s="572"/>
      <c r="C4" s="572"/>
      <c r="D4" s="572"/>
      <c r="E4" s="572"/>
      <c r="F4" s="572"/>
      <c r="G4" s="572"/>
      <c r="H4" s="572"/>
      <c r="I4" s="573"/>
    </row>
    <row r="5" spans="1:9" ht="33" customHeight="1">
      <c r="A5" s="574" t="s">
        <v>186</v>
      </c>
      <c r="B5" s="575"/>
      <c r="C5" s="576"/>
      <c r="D5" s="36"/>
      <c r="E5" s="37"/>
      <c r="F5" s="37"/>
      <c r="G5" s="37"/>
      <c r="H5" s="37"/>
      <c r="I5" s="38"/>
    </row>
    <row r="6" spans="1:9" ht="45">
      <c r="A6" s="39" t="s">
        <v>34</v>
      </c>
      <c r="B6" s="39" t="s">
        <v>35</v>
      </c>
      <c r="C6" s="40" t="s">
        <v>36</v>
      </c>
      <c r="D6" s="39" t="s">
        <v>31</v>
      </c>
      <c r="E6" s="40" t="s">
        <v>37</v>
      </c>
      <c r="F6" s="40" t="s">
        <v>38</v>
      </c>
      <c r="G6" s="40" t="s">
        <v>39</v>
      </c>
      <c r="H6" s="40" t="s">
        <v>40</v>
      </c>
      <c r="I6" s="40" t="s">
        <v>13</v>
      </c>
    </row>
    <row r="7" spans="1:9" ht="42" customHeight="1">
      <c r="A7" s="41">
        <f>IF('1_ENTREGA'!A8="","",'1_ENTREGA'!A8)</f>
        <v>1</v>
      </c>
      <c r="B7" s="6">
        <v>2020001361</v>
      </c>
      <c r="C7" s="7">
        <v>0.37572916666666667</v>
      </c>
      <c r="D7" s="170" t="str">
        <f t="shared" ref="D7:D20" si="0">IF(A7="","",VLOOKUP(A7,LISTA_OFERENTES,2,FALSE))</f>
        <v>WORLDTEK S.A.S.</v>
      </c>
      <c r="E7" s="8" t="s">
        <v>319</v>
      </c>
      <c r="F7" s="9" t="s">
        <v>320</v>
      </c>
      <c r="G7" s="9"/>
      <c r="H7" s="10">
        <v>362346477</v>
      </c>
      <c r="I7" s="11" t="s">
        <v>321</v>
      </c>
    </row>
    <row r="8" spans="1:9" ht="42" customHeight="1">
      <c r="A8" s="41">
        <f>IF('1_ENTREGA'!A9="","",'1_ENTREGA'!A9)</f>
        <v>2</v>
      </c>
      <c r="B8" s="6">
        <v>2020001363</v>
      </c>
      <c r="C8" s="7">
        <v>0.3765162037037037</v>
      </c>
      <c r="D8" s="170" t="str">
        <f t="shared" si="0"/>
        <v>CIVILMAQ S.A.S.</v>
      </c>
      <c r="E8" s="8" t="s">
        <v>322</v>
      </c>
      <c r="F8" s="9" t="s">
        <v>323</v>
      </c>
      <c r="G8" s="9" t="s">
        <v>324</v>
      </c>
      <c r="H8" s="10">
        <v>376315283</v>
      </c>
      <c r="I8" s="11"/>
    </row>
    <row r="9" spans="1:9" ht="42" customHeight="1">
      <c r="A9" s="41">
        <f>IF('1_ENTREGA'!A10="","",'1_ENTREGA'!A10)</f>
        <v>3</v>
      </c>
      <c r="B9" s="6">
        <v>2020001364</v>
      </c>
      <c r="C9" s="7">
        <v>0.37690972222222219</v>
      </c>
      <c r="D9" s="170" t="str">
        <f t="shared" si="0"/>
        <v>GRUPO ELECTROCIVIL S.A.S.</v>
      </c>
      <c r="E9" s="8" t="s">
        <v>325</v>
      </c>
      <c r="F9" s="9" t="s">
        <v>326</v>
      </c>
      <c r="G9" s="9" t="s">
        <v>327</v>
      </c>
      <c r="H9" s="10">
        <v>371929955</v>
      </c>
      <c r="I9" s="11"/>
    </row>
    <row r="10" spans="1:9" ht="42" customHeight="1">
      <c r="A10" s="41">
        <f>IF('1_ENTREGA'!A11="","",'1_ENTREGA'!A11)</f>
        <v>4</v>
      </c>
      <c r="B10" s="6">
        <v>2020001364</v>
      </c>
      <c r="C10" s="7">
        <v>0.37717592592592591</v>
      </c>
      <c r="D10" s="170" t="str">
        <f t="shared" si="0"/>
        <v>JORGE ENRIQUE MORA HENAO</v>
      </c>
      <c r="E10" s="8">
        <v>70556231</v>
      </c>
      <c r="F10" s="9" t="s">
        <v>315</v>
      </c>
      <c r="G10" s="9" t="s">
        <v>328</v>
      </c>
      <c r="H10" s="10">
        <v>381909857</v>
      </c>
      <c r="I10" s="11"/>
    </row>
    <row r="11" spans="1:9" ht="42" customHeight="1">
      <c r="A11" s="41">
        <f>IF('1_ENTREGA'!A12="","",'1_ENTREGA'!A12)</f>
        <v>5</v>
      </c>
      <c r="B11" s="6">
        <v>2020001366</v>
      </c>
      <c r="C11" s="7">
        <v>0.38003472222222223</v>
      </c>
      <c r="D11" s="170" t="str">
        <f t="shared" si="0"/>
        <v>ACEROS Y CONCRETOS S.A.S.</v>
      </c>
      <c r="E11" s="8" t="s">
        <v>329</v>
      </c>
      <c r="F11" s="9" t="s">
        <v>330</v>
      </c>
      <c r="G11" s="9" t="s">
        <v>331</v>
      </c>
      <c r="H11" s="10">
        <v>379966767</v>
      </c>
      <c r="I11" s="11"/>
    </row>
    <row r="12" spans="1:9" ht="42" customHeight="1">
      <c r="A12" s="41">
        <f>IF('1_ENTREGA'!A13="","",'1_ENTREGA'!A13)</f>
        <v>6</v>
      </c>
      <c r="B12" s="6">
        <v>2020001314</v>
      </c>
      <c r="C12" s="7">
        <v>0.39377314814814812</v>
      </c>
      <c r="D12" s="170" t="str">
        <f t="shared" si="0"/>
        <v>CONSTRUINTEGRALES S.A.S.</v>
      </c>
      <c r="E12" s="12" t="s">
        <v>332</v>
      </c>
      <c r="F12" s="13" t="s">
        <v>333</v>
      </c>
      <c r="G12" s="13" t="s">
        <v>334</v>
      </c>
      <c r="H12" s="14">
        <v>377148057</v>
      </c>
      <c r="I12" s="11"/>
    </row>
    <row r="13" spans="1:9" ht="42" hidden="1" customHeight="1">
      <c r="A13" s="41">
        <f>IF('1_ENTREGA'!A14="","",'1_ENTREGA'!A14)</f>
        <v>7</v>
      </c>
      <c r="B13" s="127"/>
      <c r="C13" s="128"/>
      <c r="D13" s="170">
        <f t="shared" si="0"/>
        <v>0</v>
      </c>
      <c r="E13" s="133"/>
      <c r="F13" s="134"/>
      <c r="G13" s="134"/>
      <c r="H13" s="135"/>
      <c r="I13" s="132"/>
    </row>
    <row r="14" spans="1:9" ht="42" hidden="1" customHeight="1">
      <c r="A14" s="41">
        <f>IF('1_ENTREGA'!A15="","",'1_ENTREGA'!A15)</f>
        <v>8</v>
      </c>
      <c r="B14" s="127"/>
      <c r="C14" s="128"/>
      <c r="D14" s="170">
        <f t="shared" si="0"/>
        <v>0</v>
      </c>
      <c r="E14" s="129"/>
      <c r="F14" s="130"/>
      <c r="G14" s="130"/>
      <c r="H14" s="131"/>
      <c r="I14" s="132"/>
    </row>
    <row r="15" spans="1:9" ht="42" hidden="1" customHeight="1">
      <c r="A15" s="41">
        <f>IF('1_ENTREGA'!A16="","",'1_ENTREGA'!A16)</f>
        <v>9</v>
      </c>
      <c r="B15" s="127"/>
      <c r="C15" s="128"/>
      <c r="D15" s="170">
        <f t="shared" si="0"/>
        <v>0</v>
      </c>
      <c r="E15" s="129"/>
      <c r="F15" s="130"/>
      <c r="G15" s="130"/>
      <c r="H15" s="131"/>
      <c r="I15" s="132"/>
    </row>
    <row r="16" spans="1:9" ht="42" hidden="1" customHeight="1">
      <c r="A16" s="41">
        <f>IF('1_ENTREGA'!A17="","",'1_ENTREGA'!A17)</f>
        <v>10</v>
      </c>
      <c r="B16" s="127"/>
      <c r="C16" s="128"/>
      <c r="D16" s="170">
        <f t="shared" si="0"/>
        <v>0</v>
      </c>
      <c r="E16" s="129"/>
      <c r="F16" s="130"/>
      <c r="G16" s="130"/>
      <c r="H16" s="131"/>
      <c r="I16" s="132"/>
    </row>
    <row r="17" spans="1:9" ht="42" hidden="1" customHeight="1">
      <c r="A17" s="41">
        <f>IF('1_ENTREGA'!A18="","",'1_ENTREGA'!A18)</f>
        <v>11</v>
      </c>
      <c r="B17" s="127"/>
      <c r="C17" s="128"/>
      <c r="D17" s="170">
        <f t="shared" si="0"/>
        <v>0</v>
      </c>
      <c r="E17" s="129"/>
      <c r="F17" s="130"/>
      <c r="G17" s="130"/>
      <c r="H17" s="131"/>
      <c r="I17" s="132"/>
    </row>
    <row r="18" spans="1:9" ht="42" hidden="1" customHeight="1">
      <c r="A18" s="41">
        <f>IF('1_ENTREGA'!A19="","",'1_ENTREGA'!A19)</f>
        <v>12</v>
      </c>
      <c r="B18" s="127"/>
      <c r="C18" s="128"/>
      <c r="D18" s="170">
        <f t="shared" si="0"/>
        <v>0</v>
      </c>
      <c r="E18" s="133"/>
      <c r="F18" s="134"/>
      <c r="G18" s="134"/>
      <c r="H18" s="135"/>
      <c r="I18" s="132"/>
    </row>
    <row r="19" spans="1:9" ht="42" hidden="1" customHeight="1">
      <c r="A19" s="41">
        <f>IF('1_ENTREGA'!A20="","",'1_ENTREGA'!A20)</f>
        <v>13</v>
      </c>
      <c r="B19" s="127"/>
      <c r="C19" s="128"/>
      <c r="D19" s="170">
        <f t="shared" si="0"/>
        <v>0</v>
      </c>
      <c r="E19" s="133"/>
      <c r="F19" s="134"/>
      <c r="G19" s="134"/>
      <c r="H19" s="135"/>
      <c r="I19" s="132"/>
    </row>
    <row r="20" spans="1:9" ht="42" hidden="1" customHeight="1">
      <c r="A20" s="41">
        <f>IF('1_ENTREGA'!A21="","",'1_ENTREGA'!A21)</f>
        <v>14</v>
      </c>
      <c r="B20" s="127"/>
      <c r="C20" s="128"/>
      <c r="D20" s="170">
        <f t="shared" si="0"/>
        <v>0</v>
      </c>
      <c r="E20" s="129"/>
      <c r="F20" s="130"/>
      <c r="G20" s="130"/>
      <c r="H20" s="131"/>
      <c r="I20" s="132"/>
    </row>
    <row r="21" spans="1:9" ht="42" hidden="1" customHeight="1">
      <c r="A21" s="41">
        <f>IF('1_ENTREGA'!A22="","",'1_ENTREGA'!A22)</f>
        <v>15</v>
      </c>
      <c r="B21" s="127"/>
      <c r="C21" s="128"/>
      <c r="D21" s="170">
        <f t="shared" ref="D21:D23" si="1">IF(A21="","",VLOOKUP(A21,LISTA_OFERENTES,2,FALSE))</f>
        <v>0</v>
      </c>
      <c r="E21" s="129"/>
      <c r="F21" s="130"/>
      <c r="G21" s="130"/>
      <c r="H21" s="131"/>
      <c r="I21" s="132"/>
    </row>
    <row r="22" spans="1:9" ht="42" hidden="1" customHeight="1">
      <c r="A22" s="41">
        <f>IF('1_ENTREGA'!A23="","",'1_ENTREGA'!A23)</f>
        <v>16</v>
      </c>
      <c r="B22" s="127"/>
      <c r="C22" s="128"/>
      <c r="D22" s="170">
        <f t="shared" si="1"/>
        <v>0</v>
      </c>
      <c r="E22" s="129"/>
      <c r="F22" s="130"/>
      <c r="G22" s="130"/>
      <c r="H22" s="131"/>
      <c r="I22" s="132"/>
    </row>
    <row r="23" spans="1:9" ht="42" hidden="1" customHeight="1">
      <c r="A23" s="41">
        <f>IF('1_ENTREGA'!A24="","",'1_ENTREGA'!A24)</f>
        <v>17</v>
      </c>
      <c r="B23" s="127"/>
      <c r="C23" s="128"/>
      <c r="D23" s="170">
        <f t="shared" si="1"/>
        <v>0</v>
      </c>
      <c r="E23" s="129"/>
      <c r="F23" s="130"/>
      <c r="G23" s="130"/>
      <c r="H23" s="131"/>
      <c r="I23" s="132"/>
    </row>
    <row r="24" spans="1:9">
      <c r="A24" s="42"/>
      <c r="B24" s="42"/>
      <c r="C24" s="42"/>
      <c r="D24" s="42"/>
      <c r="E24" s="42"/>
      <c r="F24" s="42"/>
      <c r="G24" s="42"/>
      <c r="H24" s="42"/>
      <c r="I24" s="42"/>
    </row>
    <row r="25" spans="1:9" ht="54.75" customHeight="1">
      <c r="A25" s="561" t="s">
        <v>192</v>
      </c>
      <c r="B25" s="561"/>
      <c r="C25" s="561"/>
      <c r="D25" s="562"/>
      <c r="E25" s="562"/>
      <c r="F25" s="562"/>
      <c r="G25" s="562"/>
      <c r="H25" s="562"/>
      <c r="I25" s="562"/>
    </row>
  </sheetData>
  <sheetProtection algorithmName="SHA-512" hashValue="NC6366WhLn7BFF5wMtnuhRskKMtQmZdiTqWZI8Q16rxICt9jppkH8TDWqml+gA6n0+fjmO4r12mvVanBh8sL+Q==" saltValue="JRTGbHame0maB9bccK8c2Q==" spinCount="100000" sheet="1" objects="1" scenarios="1" selectLockedCells="1" selectUnlockedCells="1"/>
  <mergeCells count="7">
    <mergeCell ref="A25:I25"/>
    <mergeCell ref="A1:A3"/>
    <mergeCell ref="B1:I1"/>
    <mergeCell ref="B2:I2"/>
    <mergeCell ref="B3:I3"/>
    <mergeCell ref="A4:I4"/>
    <mergeCell ref="A5:C5"/>
  </mergeCells>
  <printOptions horizontalCentered="1"/>
  <pageMargins left="0.70866141732283472" right="0.70866141732283472" top="0.74803149606299213" bottom="0.74803149606299213" header="0.31496062992125984" footer="0.31496062992125984"/>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S46"/>
  <sheetViews>
    <sheetView view="pageBreakPreview" zoomScale="70" zoomScaleNormal="25" zoomScaleSheetLayoutView="70" workbookViewId="0">
      <selection activeCell="U8" sqref="U8"/>
    </sheetView>
  </sheetViews>
  <sheetFormatPr baseColWidth="10" defaultColWidth="11.42578125" defaultRowHeight="15"/>
  <cols>
    <col min="1" max="1" width="10.7109375" style="212" bestFit="1" customWidth="1"/>
    <col min="2" max="2" width="82.85546875" style="212" customWidth="1"/>
    <col min="3" max="3" width="25.7109375" style="212" customWidth="1"/>
    <col min="4" max="4" width="19.7109375" style="212" bestFit="1" customWidth="1"/>
    <col min="5" max="5" width="34.85546875" style="212" bestFit="1" customWidth="1"/>
    <col min="6" max="6" width="37.42578125" style="212" bestFit="1" customWidth="1"/>
    <col min="7" max="7" width="36.140625" style="212" bestFit="1" customWidth="1"/>
    <col min="8" max="8" width="35.28515625" style="212" bestFit="1" customWidth="1"/>
    <col min="9" max="19" width="66.5703125" style="212" hidden="1" customWidth="1"/>
    <col min="20" max="16384" width="11.42578125" style="173"/>
  </cols>
  <sheetData>
    <row r="1" spans="1:19" ht="41.25" customHeight="1">
      <c r="A1" s="171"/>
      <c r="B1" s="172" t="s">
        <v>66</v>
      </c>
      <c r="C1" s="172"/>
      <c r="D1" s="172"/>
      <c r="E1" s="172"/>
      <c r="F1" s="172"/>
      <c r="G1" s="172"/>
      <c r="H1" s="172"/>
      <c r="I1" s="172"/>
      <c r="J1" s="172"/>
      <c r="K1" s="172"/>
      <c r="L1" s="172"/>
      <c r="M1" s="172"/>
      <c r="N1" s="172"/>
      <c r="O1" s="172"/>
      <c r="P1" s="172"/>
      <c r="Q1" s="172"/>
      <c r="R1" s="172"/>
      <c r="S1" s="172"/>
    </row>
    <row r="2" spans="1:19" ht="15.75">
      <c r="A2" s="174"/>
      <c r="B2" s="4"/>
      <c r="C2" s="4"/>
      <c r="D2" s="4"/>
      <c r="E2" s="4"/>
      <c r="F2" s="4"/>
      <c r="G2" s="4"/>
      <c r="H2" s="4"/>
      <c r="I2" s="4"/>
      <c r="J2" s="4"/>
      <c r="K2" s="4"/>
      <c r="L2" s="4"/>
      <c r="M2" s="4"/>
      <c r="N2" s="4"/>
      <c r="O2" s="4"/>
      <c r="P2" s="4"/>
      <c r="Q2" s="4"/>
      <c r="R2" s="4"/>
      <c r="S2" s="4"/>
    </row>
    <row r="3" spans="1:19" ht="15.75">
      <c r="A3" s="175"/>
      <c r="B3" s="176" t="s">
        <v>25</v>
      </c>
      <c r="C3" s="177">
        <v>1</v>
      </c>
      <c r="D3" s="177">
        <v>2</v>
      </c>
      <c r="E3" s="177">
        <v>3</v>
      </c>
      <c r="F3" s="177">
        <v>4</v>
      </c>
      <c r="G3" s="177">
        <v>5</v>
      </c>
      <c r="H3" s="177">
        <v>6</v>
      </c>
      <c r="I3" s="177">
        <v>7</v>
      </c>
      <c r="J3" s="177">
        <v>8</v>
      </c>
      <c r="K3" s="177">
        <v>9</v>
      </c>
      <c r="L3" s="177">
        <v>10</v>
      </c>
      <c r="M3" s="177">
        <v>11</v>
      </c>
      <c r="N3" s="177">
        <v>12</v>
      </c>
      <c r="O3" s="177">
        <v>13</v>
      </c>
      <c r="P3" s="177">
        <v>14</v>
      </c>
      <c r="Q3" s="177">
        <v>15</v>
      </c>
      <c r="R3" s="177">
        <v>16</v>
      </c>
      <c r="S3" s="177">
        <v>17</v>
      </c>
    </row>
    <row r="4" spans="1:19" ht="31.5">
      <c r="A4" s="175"/>
      <c r="B4" s="176" t="s">
        <v>31</v>
      </c>
      <c r="C4" s="177" t="str">
        <f t="shared" ref="C4:P4" si="0">+VLOOKUP(C3,LISTA_OFERENTES,2,FALSE)</f>
        <v>WORLDTEK S.A.S.</v>
      </c>
      <c r="D4" s="177" t="str">
        <f t="shared" si="0"/>
        <v>CIVILMAQ S.A.S.</v>
      </c>
      <c r="E4" s="177" t="str">
        <f t="shared" si="0"/>
        <v>GRUPO ELECTROCIVIL S.A.S.</v>
      </c>
      <c r="F4" s="177" t="str">
        <f t="shared" si="0"/>
        <v>JORGE ENRIQUE MORA HENAO</v>
      </c>
      <c r="G4" s="177" t="str">
        <f t="shared" si="0"/>
        <v>ACEROS Y CONCRETOS S.A.S.</v>
      </c>
      <c r="H4" s="177" t="str">
        <f t="shared" si="0"/>
        <v>CONSTRUINTEGRALES S.A.S.</v>
      </c>
      <c r="I4" s="177">
        <f t="shared" si="0"/>
        <v>0</v>
      </c>
      <c r="J4" s="177">
        <f t="shared" si="0"/>
        <v>0</v>
      </c>
      <c r="K4" s="177">
        <f t="shared" si="0"/>
        <v>0</v>
      </c>
      <c r="L4" s="177">
        <f t="shared" si="0"/>
        <v>0</v>
      </c>
      <c r="M4" s="177">
        <f t="shared" si="0"/>
        <v>0</v>
      </c>
      <c r="N4" s="177">
        <f t="shared" si="0"/>
        <v>0</v>
      </c>
      <c r="O4" s="177">
        <f t="shared" si="0"/>
        <v>0</v>
      </c>
      <c r="P4" s="177">
        <f t="shared" si="0"/>
        <v>0</v>
      </c>
      <c r="Q4" s="177">
        <f t="shared" ref="Q4:S4" si="1">+VLOOKUP(Q3,LISTA_OFERENTES,2,FALSE)</f>
        <v>0</v>
      </c>
      <c r="R4" s="177">
        <f t="shared" si="1"/>
        <v>0</v>
      </c>
      <c r="S4" s="177">
        <f t="shared" si="1"/>
        <v>0</v>
      </c>
    </row>
    <row r="5" spans="1:19" ht="20.25" customHeight="1">
      <c r="A5" s="175"/>
      <c r="B5" s="176" t="s">
        <v>41</v>
      </c>
      <c r="C5" s="177" t="str">
        <f>IF('1_ENTREGA'!$A7="","",VLOOKUP(C3,'2_APERTURA DE SOBRES'!$A$7:$I$23,5,FALSE))</f>
        <v>900.151.287-9</v>
      </c>
      <c r="D5" s="177" t="str">
        <f>IF('1_ENTREGA'!$A7="","",VLOOKUP(D3,'2_APERTURA DE SOBRES'!$A$7:$I$23,5,FALSE))</f>
        <v>900.128.820-9</v>
      </c>
      <c r="E5" s="177" t="str">
        <f>IF('1_ENTREGA'!$A7="","",VLOOKUP(E3,'2_APERTURA DE SOBRES'!$A$7:$I$23,5,FALSE))</f>
        <v>811.022.252-6</v>
      </c>
      <c r="F5" s="177">
        <f>IF('1_ENTREGA'!$A7="","",VLOOKUP(F3,'2_APERTURA DE SOBRES'!$A$7:$I$23,5,FALSE))</f>
        <v>70556231</v>
      </c>
      <c r="G5" s="177" t="str">
        <f>IF('1_ENTREGA'!$A7="","",VLOOKUP(G3,'2_APERTURA DE SOBRES'!$A$7:$I$23,5,FALSE))</f>
        <v>811.002.098-2</v>
      </c>
      <c r="H5" s="177" t="str">
        <f>IF('1_ENTREGA'!$A7="","",VLOOKUP(H3,'2_APERTURA DE SOBRES'!$A$7:$I$23,5,FALSE))</f>
        <v>900.042.579-7</v>
      </c>
      <c r="I5" s="177">
        <f>IF('1_ENTREGA'!$A7="","",VLOOKUP(I3,'2_APERTURA DE SOBRES'!$A$7:$I$23,5,FALSE))</f>
        <v>0</v>
      </c>
      <c r="J5" s="177">
        <f>IF('1_ENTREGA'!$A7="","",VLOOKUP(J3,'2_APERTURA DE SOBRES'!$A$7:$I$23,5,FALSE))</f>
        <v>0</v>
      </c>
      <c r="K5" s="177">
        <f>IF('1_ENTREGA'!$A7="","",VLOOKUP(K3,'2_APERTURA DE SOBRES'!$A$7:$I$23,5,FALSE))</f>
        <v>0</v>
      </c>
      <c r="L5" s="177">
        <f>IF('1_ENTREGA'!$A7="","",VLOOKUP(L3,'2_APERTURA DE SOBRES'!$A$7:$I$23,5,FALSE))</f>
        <v>0</v>
      </c>
      <c r="M5" s="177">
        <f>IF('1_ENTREGA'!$A7="","",VLOOKUP(M3,'2_APERTURA DE SOBRES'!$A$7:$I$23,5,FALSE))</f>
        <v>0</v>
      </c>
      <c r="N5" s="177">
        <f>IF('1_ENTREGA'!$A7="","",VLOOKUP(N3,'2_APERTURA DE SOBRES'!$A$7:$I$23,5,FALSE))</f>
        <v>0</v>
      </c>
      <c r="O5" s="177">
        <f>IF('1_ENTREGA'!$A7="","",VLOOKUP(O3,'2_APERTURA DE SOBRES'!$A$7:$I$23,5,FALSE))</f>
        <v>0</v>
      </c>
      <c r="P5" s="177">
        <f>IF('1_ENTREGA'!$A7="","",VLOOKUP(P3,'2_APERTURA DE SOBRES'!$A$7:$I$23,5,FALSE))</f>
        <v>0</v>
      </c>
      <c r="Q5" s="177">
        <f>IF('1_ENTREGA'!$A7="","",VLOOKUP(Q3,'2_APERTURA DE SOBRES'!$A$7:$I$23,5,FALSE))</f>
        <v>0</v>
      </c>
      <c r="R5" s="177">
        <f>IF('1_ENTREGA'!$A7="","",VLOOKUP(R3,'2_APERTURA DE SOBRES'!$A$7:$I$23,5,FALSE))</f>
        <v>0</v>
      </c>
      <c r="S5" s="177">
        <f>IF('1_ENTREGA'!$A7="","",VLOOKUP(S3,'2_APERTURA DE SOBRES'!$A$7:$I$23,5,FALSE))</f>
        <v>0</v>
      </c>
    </row>
    <row r="6" spans="1:19" ht="31.5">
      <c r="A6" s="178"/>
      <c r="B6" s="253" t="s">
        <v>187</v>
      </c>
      <c r="C6" s="179"/>
      <c r="D6" s="179"/>
      <c r="E6" s="179"/>
      <c r="F6" s="179"/>
      <c r="G6" s="179"/>
      <c r="H6" s="179"/>
      <c r="I6" s="179"/>
      <c r="J6" s="179"/>
      <c r="K6" s="179"/>
      <c r="L6" s="179"/>
      <c r="M6" s="179"/>
      <c r="N6" s="179"/>
      <c r="O6" s="179"/>
      <c r="P6" s="179"/>
      <c r="Q6" s="179"/>
      <c r="R6" s="179"/>
      <c r="S6" s="179"/>
    </row>
    <row r="7" spans="1:19" ht="33" customHeight="1">
      <c r="A7" s="180" t="s">
        <v>12</v>
      </c>
      <c r="B7" s="254" t="s">
        <v>188</v>
      </c>
      <c r="C7" s="181"/>
      <c r="D7" s="181"/>
      <c r="E7" s="181"/>
      <c r="F7" s="181"/>
      <c r="G7" s="181"/>
      <c r="H7" s="181"/>
      <c r="I7" s="181"/>
      <c r="J7" s="181"/>
      <c r="K7" s="181"/>
      <c r="L7" s="181"/>
      <c r="M7" s="181"/>
      <c r="N7" s="181"/>
      <c r="O7" s="181"/>
      <c r="P7" s="181"/>
      <c r="Q7" s="181"/>
      <c r="R7" s="181"/>
      <c r="S7" s="181"/>
    </row>
    <row r="8" spans="1:19" ht="105.75">
      <c r="A8" s="182">
        <v>1</v>
      </c>
      <c r="B8" s="255" t="s">
        <v>157</v>
      </c>
      <c r="C8" s="183"/>
      <c r="D8" s="184"/>
      <c r="E8" s="184"/>
      <c r="F8" s="478" t="s">
        <v>367</v>
      </c>
      <c r="G8" s="183"/>
      <c r="H8" s="185"/>
      <c r="I8" s="185"/>
      <c r="J8" s="185"/>
      <c r="K8" s="183"/>
      <c r="L8" s="185"/>
      <c r="M8" s="185"/>
      <c r="N8" s="185"/>
      <c r="O8" s="185"/>
      <c r="P8" s="185"/>
      <c r="Q8" s="185"/>
      <c r="R8" s="185"/>
      <c r="S8" s="185"/>
    </row>
    <row r="9" spans="1:19" ht="45.75">
      <c r="A9" s="182">
        <v>2</v>
      </c>
      <c r="B9" s="256" t="s">
        <v>156</v>
      </c>
      <c r="C9" s="206"/>
      <c r="D9" s="184"/>
      <c r="E9" s="184"/>
      <c r="F9" s="479" t="s">
        <v>367</v>
      </c>
      <c r="G9" s="206"/>
      <c r="H9" s="184"/>
      <c r="I9" s="184"/>
      <c r="J9" s="184"/>
      <c r="K9" s="206"/>
      <c r="L9" s="184"/>
      <c r="M9" s="184"/>
      <c r="N9" s="184"/>
      <c r="O9" s="184"/>
      <c r="P9" s="184"/>
      <c r="Q9" s="184"/>
      <c r="R9" s="184"/>
      <c r="S9" s="184"/>
    </row>
    <row r="10" spans="1:19" ht="102" customHeight="1">
      <c r="A10" s="182">
        <v>3</v>
      </c>
      <c r="B10" s="255" t="s">
        <v>142</v>
      </c>
      <c r="C10" s="183"/>
      <c r="D10" s="184"/>
      <c r="E10" s="184"/>
      <c r="F10" s="478" t="s">
        <v>367</v>
      </c>
      <c r="G10" s="183"/>
      <c r="H10" s="185"/>
      <c r="I10" s="185"/>
      <c r="J10" s="185"/>
      <c r="K10" s="183"/>
      <c r="L10" s="185"/>
      <c r="M10" s="185"/>
      <c r="N10" s="185"/>
      <c r="O10" s="185"/>
      <c r="P10" s="185"/>
      <c r="Q10" s="185"/>
      <c r="R10" s="185"/>
      <c r="S10" s="185"/>
    </row>
    <row r="11" spans="1:19" ht="45">
      <c r="A11" s="182">
        <v>4</v>
      </c>
      <c r="B11" s="255" t="s">
        <v>105</v>
      </c>
      <c r="C11" s="183"/>
      <c r="D11" s="184"/>
      <c r="E11" s="184"/>
      <c r="F11" s="478" t="s">
        <v>367</v>
      </c>
      <c r="G11" s="183"/>
      <c r="H11" s="185"/>
      <c r="I11" s="185"/>
      <c r="J11" s="185"/>
      <c r="K11" s="183"/>
      <c r="L11" s="185"/>
      <c r="M11" s="185"/>
      <c r="N11" s="185"/>
      <c r="O11" s="185"/>
      <c r="P11" s="185"/>
      <c r="Q11" s="185"/>
      <c r="R11" s="185"/>
      <c r="S11" s="185"/>
    </row>
    <row r="12" spans="1:19">
      <c r="A12" s="182">
        <v>5</v>
      </c>
      <c r="B12" s="255" t="s">
        <v>106</v>
      </c>
      <c r="C12" s="183"/>
      <c r="D12" s="184"/>
      <c r="E12" s="184"/>
      <c r="F12" s="478" t="s">
        <v>367</v>
      </c>
      <c r="G12" s="183"/>
      <c r="H12" s="185"/>
      <c r="I12" s="185"/>
      <c r="J12" s="185"/>
      <c r="K12" s="183"/>
      <c r="L12" s="185"/>
      <c r="M12" s="185"/>
      <c r="N12" s="185"/>
      <c r="O12" s="185"/>
      <c r="P12" s="185"/>
      <c r="Q12" s="185"/>
      <c r="R12" s="185"/>
      <c r="S12" s="185"/>
    </row>
    <row r="13" spans="1:19">
      <c r="A13" s="182">
        <v>6</v>
      </c>
      <c r="B13" s="255" t="s">
        <v>118</v>
      </c>
      <c r="C13" s="183"/>
      <c r="D13" s="184"/>
      <c r="E13" s="184"/>
      <c r="F13" s="478" t="s">
        <v>367</v>
      </c>
      <c r="G13" s="183"/>
      <c r="H13" s="185"/>
      <c r="I13" s="185"/>
      <c r="J13" s="185"/>
      <c r="K13" s="183"/>
      <c r="L13" s="185"/>
      <c r="M13" s="185"/>
      <c r="N13" s="185"/>
      <c r="O13" s="185"/>
      <c r="P13" s="185"/>
      <c r="Q13" s="185"/>
      <c r="R13" s="185"/>
      <c r="S13" s="185"/>
    </row>
    <row r="14" spans="1:19" ht="45">
      <c r="A14" s="182">
        <v>7</v>
      </c>
      <c r="B14" s="255" t="s">
        <v>143</v>
      </c>
      <c r="C14" s="183"/>
      <c r="D14" s="184"/>
      <c r="E14" s="184"/>
      <c r="F14" s="478" t="s">
        <v>367</v>
      </c>
      <c r="G14" s="183"/>
      <c r="H14" s="185"/>
      <c r="I14" s="185"/>
      <c r="J14" s="185"/>
      <c r="K14" s="183"/>
      <c r="L14" s="185"/>
      <c r="M14" s="185"/>
      <c r="N14" s="185"/>
      <c r="O14" s="185"/>
      <c r="P14" s="185"/>
      <c r="Q14" s="185"/>
      <c r="R14" s="185"/>
      <c r="S14" s="185"/>
    </row>
    <row r="15" spans="1:19">
      <c r="A15" s="182">
        <v>8</v>
      </c>
      <c r="B15" s="255" t="s">
        <v>108</v>
      </c>
      <c r="C15" s="186"/>
      <c r="D15" s="184"/>
      <c r="E15" s="184"/>
      <c r="F15" s="478" t="s">
        <v>367</v>
      </c>
      <c r="G15" s="186"/>
      <c r="H15" s="185"/>
      <c r="I15" s="185"/>
      <c r="J15" s="185"/>
      <c r="K15" s="186"/>
      <c r="L15" s="185"/>
      <c r="M15" s="185"/>
      <c r="N15" s="185"/>
      <c r="O15" s="185"/>
      <c r="P15" s="185"/>
      <c r="Q15" s="185"/>
      <c r="R15" s="185"/>
      <c r="S15" s="185"/>
    </row>
    <row r="16" spans="1:19" ht="78">
      <c r="A16" s="182">
        <v>9</v>
      </c>
      <c r="B16" s="255" t="s">
        <v>190</v>
      </c>
      <c r="C16" s="186"/>
      <c r="D16" s="184"/>
      <c r="E16" s="184"/>
      <c r="F16" s="478" t="s">
        <v>367</v>
      </c>
      <c r="G16" s="186"/>
      <c r="H16" s="185"/>
      <c r="I16" s="185"/>
      <c r="J16" s="185"/>
      <c r="K16" s="186"/>
      <c r="L16" s="185"/>
      <c r="M16" s="185"/>
      <c r="N16" s="185"/>
      <c r="O16" s="185"/>
      <c r="P16" s="185"/>
      <c r="Q16" s="185"/>
      <c r="R16" s="185"/>
      <c r="S16" s="185"/>
    </row>
    <row r="17" spans="1:19" ht="90">
      <c r="A17" s="182">
        <v>10</v>
      </c>
      <c r="B17" s="255" t="s">
        <v>141</v>
      </c>
      <c r="C17" s="183"/>
      <c r="D17" s="184"/>
      <c r="E17" s="184"/>
      <c r="F17" s="480"/>
      <c r="G17" s="183"/>
      <c r="H17" s="185"/>
      <c r="I17" s="185"/>
      <c r="J17" s="185"/>
      <c r="K17" s="183"/>
      <c r="L17" s="185"/>
      <c r="M17" s="185"/>
      <c r="N17" s="185"/>
      <c r="O17" s="185"/>
      <c r="P17" s="185"/>
      <c r="Q17" s="185"/>
      <c r="R17" s="185"/>
      <c r="S17" s="185"/>
    </row>
    <row r="18" spans="1:19" ht="30">
      <c r="A18" s="182"/>
      <c r="B18" s="256" t="s">
        <v>144</v>
      </c>
      <c r="C18" s="206"/>
      <c r="D18" s="184"/>
      <c r="E18" s="184"/>
      <c r="F18" s="478" t="s">
        <v>368</v>
      </c>
      <c r="G18" s="206"/>
      <c r="H18" s="184"/>
      <c r="I18" s="184"/>
      <c r="J18" s="184"/>
      <c r="K18" s="206"/>
      <c r="L18" s="184"/>
      <c r="M18" s="184"/>
      <c r="N18" s="184"/>
      <c r="O18" s="184"/>
      <c r="P18" s="184"/>
      <c r="Q18" s="184"/>
      <c r="R18" s="184"/>
      <c r="S18" s="184"/>
    </row>
    <row r="19" spans="1:19">
      <c r="A19" s="182"/>
      <c r="B19" s="256" t="s">
        <v>147</v>
      </c>
      <c r="C19" s="183"/>
      <c r="D19" s="184"/>
      <c r="E19" s="184"/>
      <c r="F19" s="479" t="s">
        <v>369</v>
      </c>
      <c r="G19" s="183"/>
      <c r="H19" s="185"/>
      <c r="I19" s="185"/>
      <c r="J19" s="185"/>
      <c r="K19" s="183"/>
      <c r="L19" s="185"/>
      <c r="M19" s="185"/>
      <c r="N19" s="185"/>
      <c r="O19" s="185"/>
      <c r="P19" s="185"/>
      <c r="Q19" s="185"/>
      <c r="R19" s="185"/>
      <c r="S19" s="185"/>
    </row>
    <row r="20" spans="1:19">
      <c r="A20" s="182"/>
      <c r="B20" s="256" t="s">
        <v>148</v>
      </c>
      <c r="C20" s="187"/>
      <c r="D20" s="188"/>
      <c r="E20" s="189"/>
      <c r="F20" s="478">
        <v>38835383.5</v>
      </c>
      <c r="G20" s="187"/>
      <c r="H20" s="185"/>
      <c r="I20" s="185"/>
      <c r="J20" s="185"/>
      <c r="K20" s="187"/>
      <c r="L20" s="185"/>
      <c r="M20" s="185"/>
      <c r="N20" s="185"/>
      <c r="O20" s="185"/>
      <c r="P20" s="185"/>
      <c r="Q20" s="185"/>
      <c r="R20" s="185"/>
      <c r="S20" s="185"/>
    </row>
    <row r="21" spans="1:19">
      <c r="A21" s="182"/>
      <c r="B21" s="256" t="s">
        <v>149</v>
      </c>
      <c r="C21" s="187"/>
      <c r="D21" s="184"/>
      <c r="E21" s="184"/>
      <c r="F21" s="478" t="s">
        <v>370</v>
      </c>
      <c r="G21" s="187"/>
      <c r="H21" s="185"/>
      <c r="I21" s="185"/>
      <c r="J21" s="185"/>
      <c r="K21" s="187"/>
      <c r="L21" s="185"/>
      <c r="M21" s="185"/>
      <c r="N21" s="185"/>
      <c r="O21" s="185"/>
      <c r="P21" s="185"/>
      <c r="Q21" s="185"/>
      <c r="R21" s="185"/>
      <c r="S21" s="185"/>
    </row>
    <row r="22" spans="1:19" ht="15.75">
      <c r="A22" s="214"/>
      <c r="B22" s="261" t="s">
        <v>158</v>
      </c>
      <c r="C22" s="227"/>
      <c r="D22" s="227"/>
      <c r="E22" s="227"/>
      <c r="F22" s="227" t="s">
        <v>339</v>
      </c>
      <c r="G22" s="227"/>
      <c r="H22" s="227"/>
      <c r="I22" s="227"/>
      <c r="J22" s="227"/>
      <c r="K22" s="227"/>
      <c r="L22" s="227"/>
      <c r="M22" s="227"/>
      <c r="N22" s="227"/>
      <c r="O22" s="227"/>
      <c r="P22" s="227"/>
      <c r="Q22" s="227"/>
      <c r="R22" s="227"/>
      <c r="S22" s="227"/>
    </row>
    <row r="23" spans="1:19" s="190" customFormat="1" ht="15.75">
      <c r="A23" s="257"/>
      <c r="B23" s="258"/>
      <c r="C23" s="259"/>
      <c r="D23" s="260"/>
      <c r="E23" s="260"/>
      <c r="F23" s="260"/>
      <c r="G23" s="259"/>
      <c r="H23" s="260"/>
      <c r="I23" s="260"/>
      <c r="J23" s="260"/>
      <c r="K23" s="259"/>
      <c r="L23" s="260"/>
      <c r="M23" s="260"/>
      <c r="N23" s="260"/>
      <c r="O23" s="260"/>
      <c r="P23" s="260"/>
      <c r="Q23" s="260"/>
      <c r="R23" s="260"/>
      <c r="S23" s="260"/>
    </row>
    <row r="24" spans="1:19" ht="24.75" customHeight="1">
      <c r="A24" s="191" t="s">
        <v>12</v>
      </c>
      <c r="B24" s="246" t="s">
        <v>189</v>
      </c>
      <c r="C24" s="192"/>
      <c r="D24" s="192"/>
      <c r="E24" s="192"/>
      <c r="F24" s="192"/>
      <c r="G24" s="192"/>
      <c r="H24" s="192"/>
      <c r="I24" s="192"/>
      <c r="J24" s="192"/>
      <c r="K24" s="192"/>
      <c r="L24" s="192"/>
      <c r="M24" s="192"/>
      <c r="N24" s="192"/>
      <c r="O24" s="192"/>
      <c r="P24" s="192"/>
      <c r="Q24" s="192"/>
      <c r="R24" s="192"/>
      <c r="S24" s="192"/>
    </row>
    <row r="25" spans="1:19" ht="257.25" customHeight="1">
      <c r="A25" s="193">
        <v>1</v>
      </c>
      <c r="B25" s="247" t="s">
        <v>159</v>
      </c>
      <c r="C25" s="196" t="s">
        <v>367</v>
      </c>
      <c r="D25" s="196" t="s">
        <v>385</v>
      </c>
      <c r="E25" s="196" t="s">
        <v>367</v>
      </c>
      <c r="F25" s="196"/>
      <c r="G25" s="207" t="s">
        <v>367</v>
      </c>
      <c r="H25" s="196" t="s">
        <v>367</v>
      </c>
      <c r="I25" s="195"/>
      <c r="J25" s="195"/>
      <c r="K25" s="197"/>
      <c r="L25" s="195"/>
      <c r="M25" s="195"/>
      <c r="N25" s="195"/>
      <c r="O25" s="195"/>
      <c r="P25" s="195"/>
      <c r="Q25" s="195"/>
      <c r="R25" s="195"/>
      <c r="S25" s="195"/>
    </row>
    <row r="26" spans="1:19" ht="90.75">
      <c r="A26" s="262">
        <v>2</v>
      </c>
      <c r="B26" s="247" t="s">
        <v>160</v>
      </c>
      <c r="C26" s="196" t="s">
        <v>367</v>
      </c>
      <c r="D26" s="196" t="s">
        <v>367</v>
      </c>
      <c r="E26" s="196" t="s">
        <v>367</v>
      </c>
      <c r="F26" s="196"/>
      <c r="G26" s="194" t="s">
        <v>367</v>
      </c>
      <c r="H26" s="196" t="s">
        <v>367</v>
      </c>
      <c r="I26" s="252"/>
      <c r="J26" s="252"/>
      <c r="K26" s="263"/>
      <c r="L26" s="252"/>
      <c r="M26" s="252"/>
      <c r="N26" s="252"/>
      <c r="O26" s="252"/>
      <c r="P26" s="252"/>
      <c r="Q26" s="252"/>
      <c r="R26" s="252"/>
      <c r="S26" s="252"/>
    </row>
    <row r="27" spans="1:19" ht="60">
      <c r="A27" s="193">
        <v>3</v>
      </c>
      <c r="B27" s="248" t="s">
        <v>161</v>
      </c>
      <c r="C27" s="231" t="s">
        <v>367</v>
      </c>
      <c r="D27" s="200" t="s">
        <v>367</v>
      </c>
      <c r="E27" s="230" t="s">
        <v>371</v>
      </c>
      <c r="F27" s="200"/>
      <c r="G27" s="186" t="s">
        <v>367</v>
      </c>
      <c r="H27" s="200" t="s">
        <v>367</v>
      </c>
      <c r="I27" s="199"/>
      <c r="J27" s="199"/>
      <c r="K27" s="186"/>
      <c r="L27" s="199"/>
      <c r="M27" s="199"/>
      <c r="N27" s="199"/>
      <c r="O27" s="199"/>
      <c r="P27" s="199"/>
      <c r="Q27" s="199"/>
      <c r="R27" s="199"/>
      <c r="S27" s="199"/>
    </row>
    <row r="28" spans="1:19" ht="45">
      <c r="A28" s="193">
        <v>4</v>
      </c>
      <c r="B28" s="248" t="s">
        <v>151</v>
      </c>
      <c r="C28" s="231" t="s">
        <v>367</v>
      </c>
      <c r="D28" s="200" t="s">
        <v>367</v>
      </c>
      <c r="E28" s="200" t="s">
        <v>367</v>
      </c>
      <c r="F28" s="200"/>
      <c r="G28" s="186" t="s">
        <v>367</v>
      </c>
      <c r="H28" s="200" t="s">
        <v>367</v>
      </c>
      <c r="I28" s="199"/>
      <c r="J28" s="199"/>
      <c r="K28" s="186"/>
      <c r="L28" s="199"/>
      <c r="M28" s="199"/>
      <c r="N28" s="199"/>
      <c r="O28" s="199"/>
      <c r="P28" s="199"/>
      <c r="Q28" s="199"/>
      <c r="R28" s="199"/>
      <c r="S28" s="199"/>
    </row>
    <row r="29" spans="1:19" ht="51.75" customHeight="1">
      <c r="A29" s="193">
        <v>5</v>
      </c>
      <c r="B29" s="248" t="s">
        <v>107</v>
      </c>
      <c r="C29" s="232" t="s">
        <v>367</v>
      </c>
      <c r="D29" s="200" t="s">
        <v>367</v>
      </c>
      <c r="E29" s="200" t="s">
        <v>367</v>
      </c>
      <c r="F29" s="200"/>
      <c r="G29" s="207" t="s">
        <v>367</v>
      </c>
      <c r="H29" s="200" t="s">
        <v>367</v>
      </c>
      <c r="I29" s="201"/>
      <c r="J29" s="201"/>
      <c r="K29" s="197"/>
      <c r="L29" s="201"/>
      <c r="M29" s="201"/>
      <c r="N29" s="201"/>
      <c r="O29" s="201"/>
      <c r="P29" s="201"/>
      <c r="Q29" s="201"/>
      <c r="R29" s="201"/>
      <c r="S29" s="201"/>
    </row>
    <row r="30" spans="1:19">
      <c r="A30" s="193">
        <v>6</v>
      </c>
      <c r="B30" s="248" t="s">
        <v>108</v>
      </c>
      <c r="C30" s="232" t="s">
        <v>367</v>
      </c>
      <c r="D30" s="231" t="s">
        <v>367</v>
      </c>
      <c r="E30" s="231" t="s">
        <v>367</v>
      </c>
      <c r="F30" s="198"/>
      <c r="G30" s="207" t="s">
        <v>367</v>
      </c>
      <c r="H30" s="198" t="s">
        <v>367</v>
      </c>
      <c r="I30" s="202"/>
      <c r="J30" s="202"/>
      <c r="K30" s="197"/>
      <c r="L30" s="202"/>
      <c r="M30" s="202"/>
      <c r="N30" s="202"/>
      <c r="O30" s="202"/>
      <c r="P30" s="202"/>
      <c r="Q30" s="202"/>
      <c r="R30" s="202"/>
      <c r="S30" s="202"/>
    </row>
    <row r="31" spans="1:19" ht="76.5">
      <c r="A31" s="193">
        <v>7</v>
      </c>
      <c r="B31" s="248" t="s">
        <v>191</v>
      </c>
      <c r="C31" s="232" t="s">
        <v>367</v>
      </c>
      <c r="D31" s="233" t="s">
        <v>367</v>
      </c>
      <c r="E31" s="233" t="s">
        <v>367</v>
      </c>
      <c r="F31" s="204"/>
      <c r="G31" s="207" t="s">
        <v>367</v>
      </c>
      <c r="H31" s="205" t="s">
        <v>367</v>
      </c>
      <c r="I31" s="203"/>
      <c r="J31" s="203"/>
      <c r="K31" s="197"/>
      <c r="L31" s="203"/>
      <c r="M31" s="203"/>
      <c r="N31" s="203"/>
      <c r="O31" s="203"/>
      <c r="P31" s="203"/>
      <c r="Q31" s="203"/>
      <c r="R31" s="203"/>
      <c r="S31" s="203"/>
    </row>
    <row r="32" spans="1:19" ht="90">
      <c r="A32" s="577">
        <v>8</v>
      </c>
      <c r="B32" s="248" t="s">
        <v>141</v>
      </c>
      <c r="I32" s="183"/>
      <c r="J32" s="183"/>
      <c r="K32" s="207"/>
      <c r="L32" s="183"/>
      <c r="M32" s="183"/>
      <c r="N32" s="183"/>
      <c r="O32" s="183"/>
      <c r="P32" s="183"/>
      <c r="Q32" s="183"/>
      <c r="R32" s="183"/>
      <c r="S32" s="183"/>
    </row>
    <row r="33" spans="1:19">
      <c r="A33" s="578"/>
      <c r="B33" s="249" t="s">
        <v>144</v>
      </c>
      <c r="C33" s="232" t="s">
        <v>372</v>
      </c>
      <c r="D33" s="206" t="s">
        <v>373</v>
      </c>
      <c r="E33" s="206" t="s">
        <v>374</v>
      </c>
      <c r="F33" s="206"/>
      <c r="G33" s="207" t="s">
        <v>374</v>
      </c>
      <c r="H33" s="206" t="s">
        <v>375</v>
      </c>
      <c r="I33" s="206"/>
      <c r="J33" s="206"/>
      <c r="K33" s="194"/>
      <c r="L33" s="206"/>
      <c r="M33" s="206"/>
      <c r="N33" s="206"/>
      <c r="O33" s="206"/>
      <c r="P33" s="206"/>
      <c r="Q33" s="206"/>
      <c r="R33" s="206"/>
      <c r="S33" s="206"/>
    </row>
    <row r="34" spans="1:19">
      <c r="A34" s="578"/>
      <c r="B34" s="248" t="s">
        <v>145</v>
      </c>
      <c r="C34" s="224" t="s">
        <v>376</v>
      </c>
      <c r="D34" s="206" t="s">
        <v>377</v>
      </c>
      <c r="E34" s="206" t="s">
        <v>378</v>
      </c>
      <c r="F34" s="206"/>
      <c r="G34" s="194" t="s">
        <v>379</v>
      </c>
      <c r="H34" s="206" t="s">
        <v>380</v>
      </c>
      <c r="I34" s="183"/>
      <c r="J34" s="183"/>
      <c r="K34" s="207"/>
      <c r="L34" s="183"/>
      <c r="M34" s="183"/>
      <c r="N34" s="183"/>
      <c r="O34" s="183"/>
      <c r="P34" s="183"/>
      <c r="Q34" s="183"/>
      <c r="R34" s="183"/>
      <c r="S34" s="183"/>
    </row>
    <row r="35" spans="1:19">
      <c r="A35" s="578"/>
      <c r="B35" s="248" t="s">
        <v>146</v>
      </c>
      <c r="C35" s="224">
        <v>38835383.5</v>
      </c>
      <c r="D35" s="183">
        <v>38835383.5</v>
      </c>
      <c r="E35" s="183">
        <v>38835383.5</v>
      </c>
      <c r="F35" s="206"/>
      <c r="G35" s="207">
        <v>30000000</v>
      </c>
      <c r="H35" s="206" t="s">
        <v>381</v>
      </c>
      <c r="I35" s="183"/>
      <c r="J35" s="183"/>
      <c r="K35" s="207"/>
      <c r="L35" s="183"/>
      <c r="M35" s="183"/>
      <c r="N35" s="183"/>
      <c r="O35" s="183"/>
      <c r="P35" s="183"/>
      <c r="Q35" s="183"/>
      <c r="R35" s="183"/>
      <c r="S35" s="183"/>
    </row>
    <row r="36" spans="1:19" ht="30">
      <c r="A36" s="579"/>
      <c r="B36" s="248" t="s">
        <v>152</v>
      </c>
      <c r="C36" s="208" t="s">
        <v>382</v>
      </c>
      <c r="D36" s="226" t="s">
        <v>383</v>
      </c>
      <c r="E36" s="226" t="s">
        <v>382</v>
      </c>
      <c r="F36" s="209"/>
      <c r="G36" s="207" t="s">
        <v>384</v>
      </c>
      <c r="H36" s="209" t="s">
        <v>382</v>
      </c>
      <c r="I36" s="210"/>
      <c r="J36" s="210"/>
      <c r="K36" s="207"/>
      <c r="L36" s="210"/>
      <c r="M36" s="210"/>
      <c r="N36" s="210"/>
      <c r="O36" s="210"/>
      <c r="P36" s="210"/>
      <c r="Q36" s="210"/>
      <c r="R36" s="210"/>
      <c r="S36" s="210"/>
    </row>
    <row r="37" spans="1:19" s="228" customFormat="1" ht="15.75">
      <c r="A37" s="191"/>
      <c r="B37" s="264" t="s">
        <v>162</v>
      </c>
      <c r="C37" s="227" t="s">
        <v>339</v>
      </c>
      <c r="D37" s="227" t="s">
        <v>339</v>
      </c>
      <c r="E37" s="227" t="s">
        <v>340</v>
      </c>
      <c r="F37" s="211"/>
      <c r="G37" s="227" t="s">
        <v>339</v>
      </c>
      <c r="H37" s="227" t="s">
        <v>339</v>
      </c>
      <c r="I37" s="211"/>
      <c r="J37" s="211"/>
      <c r="L37" s="211"/>
      <c r="M37" s="211"/>
      <c r="N37" s="211"/>
      <c r="O37" s="211"/>
      <c r="P37" s="211"/>
      <c r="Q37" s="211"/>
      <c r="R37" s="211"/>
      <c r="S37" s="211"/>
    </row>
    <row r="45" spans="1:19">
      <c r="C45" s="225"/>
    </row>
    <row r="46" spans="1:19">
      <c r="C46" s="225"/>
    </row>
  </sheetData>
  <sheetProtection algorithmName="SHA-512" hashValue="iAR9GIcIrkSwba5cXjh0S7NaykqpUSLvAiV8k9I4+V/aQHqHRR+tEhTQXNik5hEJiQLyd1/c+W9HOmV1EY4BiQ==" saltValue="oCEQlykRz4pEYhIIItadGg==" spinCount="100000" sheet="1" objects="1" scenarios="1" selectLockedCells="1" selectUnlockedCells="1"/>
  <mergeCells count="1">
    <mergeCell ref="A32:A36"/>
  </mergeCells>
  <conditionalFormatting sqref="C37">
    <cfRule type="cellIs" dxfId="3564" priority="11" operator="equal">
      <formula>"NO CUMPLE"</formula>
    </cfRule>
    <cfRule type="cellIs" dxfId="3563" priority="12" operator="equal">
      <formula>"CUMPLE"</formula>
    </cfRule>
  </conditionalFormatting>
  <conditionalFormatting sqref="D37">
    <cfRule type="cellIs" dxfId="3562" priority="9" operator="equal">
      <formula>"NO CUMPLE"</formula>
    </cfRule>
    <cfRule type="cellIs" dxfId="3561" priority="10" operator="equal">
      <formula>"CUMPLE"</formula>
    </cfRule>
  </conditionalFormatting>
  <conditionalFormatting sqref="E37">
    <cfRule type="cellIs" dxfId="3560" priority="7" operator="equal">
      <formula>"NO CUMPLE"</formula>
    </cfRule>
    <cfRule type="cellIs" dxfId="3559" priority="8" operator="equal">
      <formula>"CUMPLE"</formula>
    </cfRule>
  </conditionalFormatting>
  <conditionalFormatting sqref="C22:S22">
    <cfRule type="cellIs" dxfId="3558" priority="5" operator="equal">
      <formula>"NO CUMPLE"</formula>
    </cfRule>
    <cfRule type="cellIs" dxfId="3557" priority="6" operator="equal">
      <formula>"CUMPLE"</formula>
    </cfRule>
  </conditionalFormatting>
  <conditionalFormatting sqref="G37">
    <cfRule type="cellIs" dxfId="3556" priority="3" operator="equal">
      <formula>"NO CUMPLE"</formula>
    </cfRule>
    <cfRule type="cellIs" dxfId="3555" priority="4" operator="equal">
      <formula>"CUMPLE"</formula>
    </cfRule>
  </conditionalFormatting>
  <conditionalFormatting sqref="H37">
    <cfRule type="cellIs" dxfId="3554" priority="1" operator="equal">
      <formula>"NO CUMPLE"</formula>
    </cfRule>
    <cfRule type="cellIs" dxfId="3553" priority="2" operator="equal">
      <formula>"CUMPLE"</formula>
    </cfRule>
  </conditionalFormatting>
  <dataValidations count="1">
    <dataValidation type="list" allowBlank="1" showInputMessage="1" showErrorMessage="1" sqref="C37:E37 C22:S22 G37:H37">
      <formula1>"CUMPLE,NO CUMPLE"</formula1>
    </dataValidation>
  </dataValidations>
  <printOptions horizontalCentered="1"/>
  <pageMargins left="0.39370078740157483" right="0.19685039370078741" top="0.39370078740157483" bottom="0.39370078740157483" header="0.31496062992125984" footer="0.31496062992125984"/>
  <pageSetup scale="36" orientation="portrait" horizontalDpi="300" verticalDpi="300" r:id="rId1"/>
  <rowBreaks count="1" manualBreakCount="1">
    <brk id="2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AI402"/>
  <sheetViews>
    <sheetView topLeftCell="C1" zoomScale="55" zoomScaleNormal="55" workbookViewId="0">
      <selection activeCell="T3" sqref="T3"/>
    </sheetView>
  </sheetViews>
  <sheetFormatPr baseColWidth="10" defaultColWidth="11.42578125" defaultRowHeight="30" customHeight="1"/>
  <cols>
    <col min="1" max="1" width="6" style="54" customWidth="1"/>
    <col min="2" max="2" width="6.85546875" style="54" bestFit="1" customWidth="1"/>
    <col min="3" max="3" width="27.85546875" style="43" customWidth="1"/>
    <col min="4" max="4" width="17" style="43" customWidth="1"/>
    <col min="5" max="5" width="17.28515625" style="57" customWidth="1"/>
    <col min="6" max="6" width="29.42578125" style="58" customWidth="1"/>
    <col min="7" max="7" width="12.5703125" style="58" customWidth="1"/>
    <col min="8" max="9" width="16.7109375" style="43" customWidth="1"/>
    <col min="10" max="10" width="17" style="43" bestFit="1" customWidth="1"/>
    <col min="11" max="11" width="11.28515625" style="43" customWidth="1"/>
    <col min="12" max="12" width="17" style="43" bestFit="1" customWidth="1"/>
    <col min="13" max="13" width="12" style="43" customWidth="1"/>
    <col min="14" max="14" width="24.7109375" style="43" customWidth="1"/>
    <col min="15" max="15" width="25.5703125" style="43" customWidth="1"/>
    <col min="16" max="16" width="54.5703125" style="43" customWidth="1"/>
    <col min="17" max="17" width="31.7109375" style="43" customWidth="1"/>
    <col min="18" max="18" width="24.42578125" style="43" customWidth="1"/>
    <col min="19" max="19" width="23" style="43" customWidth="1"/>
    <col min="20" max="20" width="44.28515625" style="43" customWidth="1"/>
    <col min="21" max="22" width="11.42578125" style="43"/>
    <col min="23" max="23" width="11.42578125" style="59"/>
    <col min="24" max="24" width="39.5703125" style="59" customWidth="1"/>
    <col min="25" max="25" width="22.85546875" style="59" customWidth="1"/>
    <col min="26" max="26" width="32.42578125" style="59" customWidth="1"/>
    <col min="27" max="27" width="11.42578125" style="43"/>
    <col min="28" max="29" width="11.42578125" style="43" customWidth="1"/>
    <col min="30" max="30" width="35.140625" style="43" customWidth="1"/>
    <col min="31" max="31" width="23.5703125" style="43" customWidth="1"/>
    <col min="32" max="36" width="11.42578125" style="43" customWidth="1"/>
    <col min="37" max="16384" width="11.42578125" style="43"/>
  </cols>
  <sheetData>
    <row r="1" spans="1:35" ht="39.950000000000003" customHeight="1">
      <c r="B1" s="702" t="s">
        <v>67</v>
      </c>
      <c r="C1" s="703"/>
      <c r="D1" s="703"/>
      <c r="E1" s="703"/>
      <c r="F1" s="703"/>
      <c r="G1" s="703"/>
      <c r="H1" s="703"/>
      <c r="I1" s="703"/>
      <c r="J1" s="703"/>
      <c r="K1" s="703"/>
      <c r="L1" s="703"/>
      <c r="M1" s="703"/>
      <c r="N1" s="703"/>
      <c r="O1" s="703"/>
      <c r="P1" s="703"/>
      <c r="Q1" s="703"/>
      <c r="R1" s="703"/>
      <c r="S1" s="704"/>
      <c r="W1" s="43"/>
      <c r="X1" s="43"/>
      <c r="Y1" s="43"/>
      <c r="Z1" s="43"/>
    </row>
    <row r="2" spans="1:35" s="46" customFormat="1" ht="12.75" customHeight="1">
      <c r="A2" s="44"/>
      <c r="B2" s="44"/>
      <c r="C2" s="45"/>
      <c r="D2" s="45"/>
      <c r="E2" s="45"/>
      <c r="F2" s="45"/>
      <c r="G2" s="45"/>
      <c r="H2" s="45"/>
      <c r="I2" s="43"/>
      <c r="J2" s="43"/>
      <c r="K2" s="43"/>
      <c r="L2" s="43"/>
      <c r="M2" s="43"/>
    </row>
    <row r="3" spans="1:35" s="46" customFormat="1" ht="282.75" customHeight="1">
      <c r="B3" s="699" t="s">
        <v>311</v>
      </c>
      <c r="C3" s="700"/>
      <c r="D3" s="700"/>
      <c r="E3" s="700"/>
      <c r="F3" s="700"/>
      <c r="G3" s="700"/>
      <c r="H3" s="700"/>
      <c r="I3" s="700"/>
      <c r="J3" s="700"/>
      <c r="K3" s="700"/>
      <c r="L3" s="700"/>
      <c r="M3" s="700"/>
      <c r="N3" s="700"/>
      <c r="O3" s="700"/>
      <c r="P3" s="700"/>
      <c r="Q3" s="700"/>
      <c r="R3" s="700"/>
      <c r="S3" s="701"/>
    </row>
    <row r="4" spans="1:35" s="46" customFormat="1" ht="12.75" customHeight="1">
      <c r="F4" s="705"/>
      <c r="G4" s="705"/>
      <c r="H4" s="705"/>
      <c r="I4" s="705"/>
      <c r="J4" s="705"/>
      <c r="K4" s="705"/>
      <c r="L4" s="705"/>
      <c r="M4" s="705"/>
      <c r="N4" s="705"/>
      <c r="O4" s="43"/>
      <c r="P4" s="43"/>
    </row>
    <row r="5" spans="1:35" s="46" customFormat="1" ht="30.75" customHeight="1">
      <c r="F5" s="706" t="s">
        <v>69</v>
      </c>
      <c r="G5" s="707"/>
      <c r="H5" s="47" t="s">
        <v>70</v>
      </c>
      <c r="L5" s="708" t="s">
        <v>32</v>
      </c>
      <c r="M5" s="708"/>
      <c r="N5" s="709" t="s">
        <v>0</v>
      </c>
      <c r="O5" s="709"/>
      <c r="P5" s="122" t="s">
        <v>1</v>
      </c>
    </row>
    <row r="6" spans="1:35" s="46" customFormat="1" ht="18">
      <c r="F6" s="710">
        <v>828116</v>
      </c>
      <c r="G6" s="711"/>
      <c r="H6" s="3">
        <v>2</v>
      </c>
      <c r="L6" s="708"/>
      <c r="M6" s="708"/>
      <c r="N6" s="695">
        <v>196922151</v>
      </c>
      <c r="O6" s="695"/>
      <c r="P6" s="48">
        <f>+ROUND(N6/$F$6,0)</f>
        <v>238</v>
      </c>
    </row>
    <row r="7" spans="1:35" s="46" customFormat="1" ht="12.75" customHeight="1">
      <c r="A7" s="49"/>
      <c r="B7" s="49"/>
      <c r="C7" s="50"/>
      <c r="D7" s="51"/>
      <c r="E7" s="52"/>
      <c r="F7" s="43"/>
      <c r="G7" s="43"/>
      <c r="H7" s="43"/>
      <c r="I7" s="53"/>
      <c r="J7" s="43"/>
      <c r="K7" s="43"/>
      <c r="L7" s="43"/>
      <c r="M7" s="43"/>
    </row>
    <row r="8" spans="1:35" ht="15">
      <c r="W8" s="43"/>
      <c r="X8" s="43"/>
      <c r="Y8" s="43"/>
      <c r="Z8" s="43"/>
    </row>
    <row r="9" spans="1:35" ht="15">
      <c r="W9" s="43"/>
      <c r="X9" s="43"/>
      <c r="Y9" s="43"/>
      <c r="Z9" s="43"/>
    </row>
    <row r="10" spans="1:35" ht="74.25" customHeight="1">
      <c r="B10" s="136">
        <v>1</v>
      </c>
      <c r="C10" s="635" t="s">
        <v>133</v>
      </c>
      <c r="D10" s="636"/>
      <c r="E10" s="637"/>
      <c r="F10" s="638" t="str">
        <f>IFERROR(VLOOKUP(B10,LISTA_OFERENTES,2,FALSE)," ")</f>
        <v>WORLDTEK S.A.S.</v>
      </c>
      <c r="G10" s="639"/>
      <c r="H10" s="639"/>
      <c r="I10" s="639"/>
      <c r="J10" s="639"/>
      <c r="K10" s="639"/>
      <c r="L10" s="639"/>
      <c r="M10" s="639"/>
      <c r="N10" s="639"/>
      <c r="O10" s="640"/>
      <c r="P10" s="641" t="s">
        <v>109</v>
      </c>
      <c r="Q10" s="642"/>
      <c r="R10" s="643"/>
      <c r="S10" s="15">
        <f>5-(INT(COUNTBLANK(C13:C27))-10)</f>
        <v>3</v>
      </c>
      <c r="T10" s="16"/>
    </row>
    <row r="11" spans="1:35" s="217" customFormat="1" ht="33.75" customHeight="1">
      <c r="B11" s="644" t="s">
        <v>48</v>
      </c>
      <c r="C11" s="646" t="s">
        <v>15</v>
      </c>
      <c r="D11" s="646" t="s">
        <v>16</v>
      </c>
      <c r="E11" s="646" t="s">
        <v>17</v>
      </c>
      <c r="F11" s="646" t="s">
        <v>18</v>
      </c>
      <c r="G11" s="646" t="s">
        <v>19</v>
      </c>
      <c r="H11" s="646" t="s">
        <v>20</v>
      </c>
      <c r="I11" s="646" t="s">
        <v>21</v>
      </c>
      <c r="J11" s="648" t="s">
        <v>55</v>
      </c>
      <c r="K11" s="649"/>
      <c r="L11" s="649"/>
      <c r="M11" s="650"/>
      <c r="N11" s="646" t="s">
        <v>82</v>
      </c>
      <c r="O11" s="646" t="s">
        <v>83</v>
      </c>
      <c r="P11" s="218" t="s">
        <v>84</v>
      </c>
      <c r="Q11" s="218"/>
      <c r="R11" s="646" t="s">
        <v>85</v>
      </c>
      <c r="S11" s="646" t="s">
        <v>86</v>
      </c>
      <c r="T11" s="646" t="s">
        <v>193</v>
      </c>
      <c r="U11" s="219"/>
      <c r="V11" s="219"/>
      <c r="W11" s="696" t="s">
        <v>101</v>
      </c>
      <c r="X11" s="697"/>
      <c r="Y11" s="698"/>
      <c r="Z11" s="368" t="s">
        <v>102</v>
      </c>
    </row>
    <row r="12" spans="1:35" s="217" customFormat="1" ht="63" customHeight="1">
      <c r="B12" s="645"/>
      <c r="C12" s="647"/>
      <c r="D12" s="647"/>
      <c r="E12" s="647"/>
      <c r="F12" s="647"/>
      <c r="G12" s="647"/>
      <c r="H12" s="647"/>
      <c r="I12" s="647"/>
      <c r="J12" s="651" t="s">
        <v>132</v>
      </c>
      <c r="K12" s="652"/>
      <c r="L12" s="652"/>
      <c r="M12" s="653"/>
      <c r="N12" s="647"/>
      <c r="O12" s="647"/>
      <c r="P12" s="17" t="s">
        <v>13</v>
      </c>
      <c r="Q12" s="17" t="s">
        <v>87</v>
      </c>
      <c r="R12" s="647"/>
      <c r="S12" s="647"/>
      <c r="T12" s="647"/>
      <c r="U12" s="219"/>
      <c r="V12" s="219"/>
      <c r="W12" s="55">
        <v>1</v>
      </c>
      <c r="X12" s="56" t="str">
        <f>IFERROR(VLOOKUP(W12,LISTA_OFERENTES,2,FALSE)," ")</f>
        <v>WORLDTEK S.A.S.</v>
      </c>
      <c r="Y12" s="56" t="str">
        <f t="shared" ref="Y12:Y28" ca="1" si="0">VLOOKUP(X12,BANDERA,2,FALSE)</f>
        <v>CUMPLE</v>
      </c>
      <c r="Z12" s="25" t="str">
        <f ca="1">IF(Y12="CUMPLE","H","NH")</f>
        <v>H</v>
      </c>
      <c r="AD12" s="56" t="str">
        <f>X12</f>
        <v>WORLDTEK S.A.S.</v>
      </c>
      <c r="AE12" s="116" t="str">
        <f ca="1">INDIRECT("T"&amp;AH12)</f>
        <v>CUMPLE</v>
      </c>
      <c r="AG12" s="25" t="s">
        <v>119</v>
      </c>
      <c r="AH12" s="115">
        <v>28</v>
      </c>
      <c r="AI12" s="114"/>
    </row>
    <row r="13" spans="1:35" s="19" customFormat="1" ht="24.95" customHeight="1">
      <c r="A13" s="24"/>
      <c r="B13" s="590">
        <v>1</v>
      </c>
      <c r="C13" s="654">
        <v>140</v>
      </c>
      <c r="D13" s="654">
        <v>89</v>
      </c>
      <c r="E13" s="654" t="s">
        <v>335</v>
      </c>
      <c r="F13" s="654" t="s">
        <v>336</v>
      </c>
      <c r="G13" s="657">
        <v>1186.1300000000001</v>
      </c>
      <c r="H13" s="660" t="s">
        <v>337</v>
      </c>
      <c r="I13" s="663">
        <v>1</v>
      </c>
      <c r="J13" s="215" t="s">
        <v>339</v>
      </c>
      <c r="K13" s="216">
        <v>721015</v>
      </c>
      <c r="L13" s="215" t="s">
        <v>340</v>
      </c>
      <c r="M13" s="216">
        <v>811418</v>
      </c>
      <c r="N13" s="666" t="s">
        <v>341</v>
      </c>
      <c r="O13" s="666" t="s">
        <v>348</v>
      </c>
      <c r="P13" s="669"/>
      <c r="Q13" s="672" t="s">
        <v>390</v>
      </c>
      <c r="R13" s="672" t="s">
        <v>391</v>
      </c>
      <c r="S13" s="614">
        <f>IF(COUNTIF(J13:M15,"CUMPLE")&gt;=1,(G13*I13),0)* (IF(N13="PRESENTÓ CERTIFICADO",1,0))* (IF(O13="ACORDE A ITEM 5.2.1 (T.R.)",1,0) )* ( IF(OR(Q13="SIN OBSERVACIÓN", Q13="REQUERIMIENTOS SUBSANADOS"),1,0)) *(IF(OR(R13="NINGUNO", R13="CUMPLEN CON LO SOLICITADO"),1,0))</f>
        <v>1186.1300000000001</v>
      </c>
      <c r="T13" s="690" t="s">
        <v>345</v>
      </c>
      <c r="W13" s="55">
        <v>2</v>
      </c>
      <c r="X13" s="56" t="str">
        <f t="shared" ref="X13:X25" si="1">IFERROR(VLOOKUP(W13,LISTA_OFERENTES,2,FALSE)," ")</f>
        <v>CIVILMAQ S.A.S.</v>
      </c>
      <c r="Y13" s="56" t="str">
        <f t="shared" ca="1" si="0"/>
        <v>CUMPLE</v>
      </c>
      <c r="Z13" s="25" t="str">
        <f t="shared" ref="Z13:Z25" ca="1" si="2">IF(Y13="CUMPLE","H","NH")</f>
        <v>H</v>
      </c>
      <c r="AD13" s="56" t="str">
        <f t="shared" ref="AD13:AD28" si="3">X13</f>
        <v>CIVILMAQ S.A.S.</v>
      </c>
      <c r="AE13" s="116" t="str">
        <f t="shared" ref="AE13:AE28" ca="1" si="4">INDIRECT("T"&amp;AH13)</f>
        <v>CUMPLE</v>
      </c>
      <c r="AF13" s="22"/>
      <c r="AG13" s="25" t="s">
        <v>119</v>
      </c>
      <c r="AH13" s="115">
        <f t="shared" ref="AH13:AH17" si="5">AH12+AI$13</f>
        <v>50</v>
      </c>
      <c r="AI13" s="722">
        <v>22</v>
      </c>
    </row>
    <row r="14" spans="1:35" s="19" customFormat="1" ht="24.95" customHeight="1">
      <c r="A14" s="24"/>
      <c r="B14" s="591"/>
      <c r="C14" s="655"/>
      <c r="D14" s="655"/>
      <c r="E14" s="655"/>
      <c r="F14" s="655"/>
      <c r="G14" s="658"/>
      <c r="H14" s="661"/>
      <c r="I14" s="664"/>
      <c r="J14" s="215" t="s">
        <v>340</v>
      </c>
      <c r="K14" s="216">
        <v>721511</v>
      </c>
      <c r="L14" s="215" t="s">
        <v>339</v>
      </c>
      <c r="M14" s="216">
        <v>831015</v>
      </c>
      <c r="N14" s="667"/>
      <c r="O14" s="667"/>
      <c r="P14" s="670"/>
      <c r="Q14" s="673"/>
      <c r="R14" s="673"/>
      <c r="S14" s="615"/>
      <c r="T14" s="691"/>
      <c r="W14" s="55">
        <v>3</v>
      </c>
      <c r="X14" s="56" t="str">
        <f t="shared" si="1"/>
        <v>GRUPO ELECTROCIVIL S.A.S.</v>
      </c>
      <c r="Y14" s="56" t="str">
        <f t="shared" ca="1" si="0"/>
        <v>CUMPLE</v>
      </c>
      <c r="Z14" s="25" t="str">
        <f t="shared" ca="1" si="2"/>
        <v>H</v>
      </c>
      <c r="AD14" s="56" t="str">
        <f t="shared" si="3"/>
        <v>GRUPO ELECTROCIVIL S.A.S.</v>
      </c>
      <c r="AE14" s="116" t="str">
        <f t="shared" ca="1" si="4"/>
        <v>CUMPLE</v>
      </c>
      <c r="AF14" s="22"/>
      <c r="AG14" s="25" t="s">
        <v>119</v>
      </c>
      <c r="AH14" s="115">
        <f t="shared" si="5"/>
        <v>72</v>
      </c>
      <c r="AI14" s="723"/>
    </row>
    <row r="15" spans="1:35" s="19" customFormat="1" ht="24.95" customHeight="1">
      <c r="A15" s="24"/>
      <c r="B15" s="592"/>
      <c r="C15" s="656"/>
      <c r="D15" s="656"/>
      <c r="E15" s="656"/>
      <c r="F15" s="656"/>
      <c r="G15" s="659"/>
      <c r="H15" s="662"/>
      <c r="I15" s="665"/>
      <c r="J15" s="215" t="s">
        <v>339</v>
      </c>
      <c r="K15" s="216">
        <v>721411</v>
      </c>
      <c r="L15" s="215"/>
      <c r="M15" s="216"/>
      <c r="N15" s="668"/>
      <c r="O15" s="668"/>
      <c r="P15" s="671"/>
      <c r="Q15" s="674"/>
      <c r="R15" s="674"/>
      <c r="S15" s="616"/>
      <c r="T15" s="691"/>
      <c r="W15" s="55">
        <v>4</v>
      </c>
      <c r="X15" s="56" t="str">
        <f t="shared" si="1"/>
        <v>JORGE ENRIQUE MORA HENAO</v>
      </c>
      <c r="Y15" s="56" t="str">
        <f t="shared" ca="1" si="0"/>
        <v>CUMPLE</v>
      </c>
      <c r="Z15" s="25" t="str">
        <f t="shared" ca="1" si="2"/>
        <v>H</v>
      </c>
      <c r="AD15" s="56" t="str">
        <f t="shared" si="3"/>
        <v>JORGE ENRIQUE MORA HENAO</v>
      </c>
      <c r="AE15" s="116" t="str">
        <f t="shared" ca="1" si="4"/>
        <v>CUMPLE</v>
      </c>
      <c r="AF15" s="22"/>
      <c r="AG15" s="25" t="s">
        <v>119</v>
      </c>
      <c r="AH15" s="115">
        <f t="shared" si="5"/>
        <v>94</v>
      </c>
      <c r="AI15" s="723"/>
    </row>
    <row r="16" spans="1:35" s="19" customFormat="1" ht="24.95" customHeight="1">
      <c r="A16" s="24"/>
      <c r="B16" s="590">
        <v>2</v>
      </c>
      <c r="C16" s="675">
        <v>143</v>
      </c>
      <c r="D16" s="675">
        <v>91</v>
      </c>
      <c r="E16" s="675" t="s">
        <v>338</v>
      </c>
      <c r="F16" s="675" t="s">
        <v>336</v>
      </c>
      <c r="G16" s="678">
        <v>1079.3699999999999</v>
      </c>
      <c r="H16" s="660" t="s">
        <v>337</v>
      </c>
      <c r="I16" s="681">
        <v>1</v>
      </c>
      <c r="J16" s="215" t="s">
        <v>339</v>
      </c>
      <c r="K16" s="216">
        <v>721015</v>
      </c>
      <c r="L16" s="215" t="s">
        <v>340</v>
      </c>
      <c r="M16" s="216">
        <v>841418</v>
      </c>
      <c r="N16" s="666" t="s">
        <v>341</v>
      </c>
      <c r="O16" s="666" t="s">
        <v>348</v>
      </c>
      <c r="P16" s="684"/>
      <c r="Q16" s="687" t="s">
        <v>390</v>
      </c>
      <c r="R16" s="687" t="s">
        <v>391</v>
      </c>
      <c r="S16" s="614">
        <f t="shared" ref="S16" si="6">IF(COUNTIF(J16:M18,"CUMPLE")&gt;=1,(G16*I16),0)* (IF(N16="PRESENTÓ CERTIFICADO",1,0))* (IF(O16="ACORDE A ITEM 5.2.1 (T.R.)",1,0) )* ( IF(OR(Q16="SIN OBSERVACIÓN", Q16="REQUERIMIENTOS SUBSANADOS"),1,0)) *(IF(OR(R16="NINGUNO", R16="CUMPLEN CON LO SOLICITADO"),1,0))</f>
        <v>1079.3699999999999</v>
      </c>
      <c r="T16" s="691"/>
      <c r="W16" s="55">
        <v>5</v>
      </c>
      <c r="X16" s="56" t="str">
        <f t="shared" si="1"/>
        <v>ACEROS Y CONCRETOS S.A.S.</v>
      </c>
      <c r="Y16" s="56" t="str">
        <f t="shared" ca="1" si="0"/>
        <v>CUMPLE</v>
      </c>
      <c r="Z16" s="25" t="str">
        <f t="shared" ca="1" si="2"/>
        <v>H</v>
      </c>
      <c r="AD16" s="56" t="str">
        <f t="shared" si="3"/>
        <v>ACEROS Y CONCRETOS S.A.S.</v>
      </c>
      <c r="AE16" s="116" t="str">
        <f t="shared" ca="1" si="4"/>
        <v>CUMPLE</v>
      </c>
      <c r="AF16" s="22"/>
      <c r="AG16" s="25" t="s">
        <v>119</v>
      </c>
      <c r="AH16" s="115">
        <f t="shared" si="5"/>
        <v>116</v>
      </c>
      <c r="AI16" s="723"/>
    </row>
    <row r="17" spans="1:35" s="19" customFormat="1" ht="24.95" customHeight="1">
      <c r="A17" s="24"/>
      <c r="B17" s="591"/>
      <c r="C17" s="676"/>
      <c r="D17" s="676"/>
      <c r="E17" s="676"/>
      <c r="F17" s="676"/>
      <c r="G17" s="679"/>
      <c r="H17" s="661"/>
      <c r="I17" s="682"/>
      <c r="J17" s="215" t="s">
        <v>340</v>
      </c>
      <c r="K17" s="216">
        <v>721511</v>
      </c>
      <c r="L17" s="215" t="s">
        <v>339</v>
      </c>
      <c r="M17" s="216">
        <v>831015</v>
      </c>
      <c r="N17" s="667"/>
      <c r="O17" s="667"/>
      <c r="P17" s="685"/>
      <c r="Q17" s="688"/>
      <c r="R17" s="688"/>
      <c r="S17" s="615"/>
      <c r="T17" s="691"/>
      <c r="W17" s="55">
        <v>6</v>
      </c>
      <c r="X17" s="56" t="str">
        <f t="shared" si="1"/>
        <v>CONSTRUINTEGRALES S.A.S.</v>
      </c>
      <c r="Y17" s="56" t="str">
        <f t="shared" ca="1" si="0"/>
        <v>CUMPLE</v>
      </c>
      <c r="Z17" s="25" t="str">
        <f t="shared" ca="1" si="2"/>
        <v>H</v>
      </c>
      <c r="AD17" s="56" t="str">
        <f t="shared" si="3"/>
        <v>CONSTRUINTEGRALES S.A.S.</v>
      </c>
      <c r="AE17" s="116" t="str">
        <f t="shared" ca="1" si="4"/>
        <v>CUMPLE</v>
      </c>
      <c r="AF17" s="22"/>
      <c r="AG17" s="25" t="s">
        <v>119</v>
      </c>
      <c r="AH17" s="115">
        <f t="shared" si="5"/>
        <v>138</v>
      </c>
      <c r="AI17" s="723"/>
    </row>
    <row r="18" spans="1:35" s="19" customFormat="1" ht="24.95" customHeight="1">
      <c r="A18" s="24"/>
      <c r="B18" s="592"/>
      <c r="C18" s="677"/>
      <c r="D18" s="677"/>
      <c r="E18" s="677"/>
      <c r="F18" s="677"/>
      <c r="G18" s="680"/>
      <c r="H18" s="662"/>
      <c r="I18" s="683"/>
      <c r="J18" s="215" t="s">
        <v>339</v>
      </c>
      <c r="K18" s="216">
        <v>721411</v>
      </c>
      <c r="L18" s="215"/>
      <c r="M18" s="216"/>
      <c r="N18" s="668"/>
      <c r="O18" s="668"/>
      <c r="P18" s="686"/>
      <c r="Q18" s="689"/>
      <c r="R18" s="689"/>
      <c r="S18" s="616"/>
      <c r="T18" s="691"/>
      <c r="W18" s="55">
        <v>7</v>
      </c>
      <c r="X18" s="56">
        <f t="shared" si="1"/>
        <v>0</v>
      </c>
      <c r="Y18" s="56" t="str">
        <f t="shared" ca="1" si="0"/>
        <v>NO CUMPLE</v>
      </c>
      <c r="Z18" s="25" t="str">
        <f t="shared" ca="1" si="2"/>
        <v>NH</v>
      </c>
      <c r="AD18" s="56">
        <f t="shared" si="3"/>
        <v>0</v>
      </c>
      <c r="AE18" s="116" t="str">
        <f t="shared" ca="1" si="4"/>
        <v>NO CUMPLE</v>
      </c>
      <c r="AF18" s="126"/>
      <c r="AG18" s="25" t="s">
        <v>119</v>
      </c>
      <c r="AH18" s="115">
        <f t="shared" ref="AH18:AH28" si="7">AH17+AI$13</f>
        <v>160</v>
      </c>
      <c r="AI18" s="723"/>
    </row>
    <row r="19" spans="1:35" s="19" customFormat="1" ht="24.95" customHeight="1">
      <c r="A19" s="24"/>
      <c r="B19" s="590">
        <v>3</v>
      </c>
      <c r="C19" s="654">
        <v>144</v>
      </c>
      <c r="D19" s="654">
        <v>92</v>
      </c>
      <c r="E19" s="654" t="s">
        <v>388</v>
      </c>
      <c r="F19" s="654" t="s">
        <v>336</v>
      </c>
      <c r="G19" s="657">
        <v>270.18</v>
      </c>
      <c r="H19" s="660" t="s">
        <v>337</v>
      </c>
      <c r="I19" s="663">
        <v>1</v>
      </c>
      <c r="J19" s="215" t="s">
        <v>339</v>
      </c>
      <c r="K19" s="216">
        <v>721015</v>
      </c>
      <c r="L19" s="215" t="s">
        <v>340</v>
      </c>
      <c r="M19" s="216">
        <v>811418</v>
      </c>
      <c r="N19" s="666" t="s">
        <v>341</v>
      </c>
      <c r="O19" s="666" t="s">
        <v>348</v>
      </c>
      <c r="P19" s="669"/>
      <c r="Q19" s="687" t="s">
        <v>390</v>
      </c>
      <c r="R19" s="687" t="s">
        <v>391</v>
      </c>
      <c r="S19" s="614">
        <f t="shared" ref="S19" si="8">IF(COUNTIF(J19:M21,"CUMPLE")&gt;=1,(G19*I19),0)* (IF(N19="PRESENTÓ CERTIFICADO",1,0))* (IF(O19="ACORDE A ITEM 5.2.1 (T.R.)",1,0) )* ( IF(OR(Q19="SIN OBSERVACIÓN", Q19="REQUERIMIENTOS SUBSANADOS"),1,0)) *(IF(OR(R19="NINGUNO", R19="CUMPLEN CON LO SOLICITADO"),1,0))</f>
        <v>270.18</v>
      </c>
      <c r="T19" s="691"/>
      <c r="W19" s="55">
        <v>8</v>
      </c>
      <c r="X19" s="56">
        <f t="shared" si="1"/>
        <v>0</v>
      </c>
      <c r="Y19" s="56" t="str">
        <f t="shared" ca="1" si="0"/>
        <v>NO CUMPLE</v>
      </c>
      <c r="Z19" s="25" t="str">
        <f t="shared" ca="1" si="2"/>
        <v>NH</v>
      </c>
      <c r="AD19" s="56">
        <f t="shared" si="3"/>
        <v>0</v>
      </c>
      <c r="AE19" s="116" t="str">
        <f t="shared" ca="1" si="4"/>
        <v>NO CUMPLE</v>
      </c>
      <c r="AF19" s="126"/>
      <c r="AG19" s="25" t="s">
        <v>119</v>
      </c>
      <c r="AH19" s="115">
        <f t="shared" si="7"/>
        <v>182</v>
      </c>
      <c r="AI19" s="723"/>
    </row>
    <row r="20" spans="1:35" s="19" customFormat="1" ht="24.95" customHeight="1">
      <c r="A20" s="24"/>
      <c r="B20" s="591"/>
      <c r="C20" s="655"/>
      <c r="D20" s="655"/>
      <c r="E20" s="655"/>
      <c r="F20" s="655"/>
      <c r="G20" s="658"/>
      <c r="H20" s="661"/>
      <c r="I20" s="664"/>
      <c r="J20" s="215" t="s">
        <v>340</v>
      </c>
      <c r="K20" s="216">
        <v>721511</v>
      </c>
      <c r="L20" s="215" t="s">
        <v>339</v>
      </c>
      <c r="M20" s="216">
        <v>831015</v>
      </c>
      <c r="N20" s="667"/>
      <c r="O20" s="667"/>
      <c r="P20" s="670"/>
      <c r="Q20" s="688"/>
      <c r="R20" s="688"/>
      <c r="S20" s="615"/>
      <c r="T20" s="691"/>
      <c r="W20" s="55">
        <v>9</v>
      </c>
      <c r="X20" s="56">
        <f t="shared" si="1"/>
        <v>0</v>
      </c>
      <c r="Y20" s="56" t="str">
        <f t="shared" ca="1" si="0"/>
        <v>NO CUMPLE</v>
      </c>
      <c r="Z20" s="25" t="str">
        <f t="shared" ca="1" si="2"/>
        <v>NH</v>
      </c>
      <c r="AD20" s="56">
        <f t="shared" si="3"/>
        <v>0</v>
      </c>
      <c r="AE20" s="116" t="str">
        <f t="shared" ca="1" si="4"/>
        <v>NO CUMPLE</v>
      </c>
      <c r="AF20" s="126"/>
      <c r="AG20" s="25" t="s">
        <v>119</v>
      </c>
      <c r="AH20" s="115">
        <f t="shared" si="7"/>
        <v>204</v>
      </c>
      <c r="AI20" s="723"/>
    </row>
    <row r="21" spans="1:35" s="19" customFormat="1" ht="24.95" customHeight="1">
      <c r="A21" s="24"/>
      <c r="B21" s="592"/>
      <c r="C21" s="656"/>
      <c r="D21" s="656"/>
      <c r="E21" s="656"/>
      <c r="F21" s="656"/>
      <c r="G21" s="659"/>
      <c r="H21" s="662"/>
      <c r="I21" s="665"/>
      <c r="J21" s="215" t="s">
        <v>339</v>
      </c>
      <c r="K21" s="216">
        <v>721411</v>
      </c>
      <c r="L21" s="215"/>
      <c r="M21" s="216"/>
      <c r="N21" s="668"/>
      <c r="O21" s="668"/>
      <c r="P21" s="671"/>
      <c r="Q21" s="689"/>
      <c r="R21" s="689"/>
      <c r="S21" s="616"/>
      <c r="T21" s="691"/>
      <c r="W21" s="55">
        <v>10</v>
      </c>
      <c r="X21" s="56">
        <f t="shared" si="1"/>
        <v>0</v>
      </c>
      <c r="Y21" s="56" t="str">
        <f t="shared" ca="1" si="0"/>
        <v>NO CUMPLE</v>
      </c>
      <c r="Z21" s="25" t="str">
        <f t="shared" ca="1" si="2"/>
        <v>NH</v>
      </c>
      <c r="AD21" s="56">
        <f t="shared" si="3"/>
        <v>0</v>
      </c>
      <c r="AE21" s="116" t="str">
        <f t="shared" ca="1" si="4"/>
        <v>NO CUMPLE</v>
      </c>
      <c r="AF21" s="126"/>
      <c r="AG21" s="25" t="s">
        <v>119</v>
      </c>
      <c r="AH21" s="115">
        <f t="shared" si="7"/>
        <v>226</v>
      </c>
      <c r="AI21" s="723"/>
    </row>
    <row r="22" spans="1:35" s="19" customFormat="1" ht="24.95" customHeight="1">
      <c r="A22" s="24"/>
      <c r="B22" s="590">
        <v>4</v>
      </c>
      <c r="C22" s="675"/>
      <c r="D22" s="675"/>
      <c r="E22" s="675"/>
      <c r="F22" s="675"/>
      <c r="G22" s="678"/>
      <c r="H22" s="660"/>
      <c r="I22" s="681"/>
      <c r="J22" s="215"/>
      <c r="K22" s="216"/>
      <c r="L22" s="215"/>
      <c r="M22" s="216"/>
      <c r="N22" s="666"/>
      <c r="O22" s="666"/>
      <c r="P22" s="684"/>
      <c r="Q22" s="687"/>
      <c r="R22" s="687"/>
      <c r="S22" s="614"/>
      <c r="T22" s="691"/>
      <c r="W22" s="55">
        <v>11</v>
      </c>
      <c r="X22" s="56">
        <f t="shared" si="1"/>
        <v>0</v>
      </c>
      <c r="Y22" s="56" t="str">
        <f t="shared" ca="1" si="0"/>
        <v>NO CUMPLE</v>
      </c>
      <c r="Z22" s="25" t="str">
        <f t="shared" ca="1" si="2"/>
        <v>NH</v>
      </c>
      <c r="AD22" s="56">
        <f t="shared" si="3"/>
        <v>0</v>
      </c>
      <c r="AE22" s="116" t="str">
        <f t="shared" ca="1" si="4"/>
        <v>NO CUMPLE</v>
      </c>
      <c r="AF22" s="126"/>
      <c r="AG22" s="25" t="s">
        <v>119</v>
      </c>
      <c r="AH22" s="115">
        <f t="shared" si="7"/>
        <v>248</v>
      </c>
      <c r="AI22" s="723"/>
    </row>
    <row r="23" spans="1:35" s="19" customFormat="1" ht="24.95" customHeight="1">
      <c r="A23" s="24"/>
      <c r="B23" s="591"/>
      <c r="C23" s="676"/>
      <c r="D23" s="676"/>
      <c r="E23" s="676"/>
      <c r="F23" s="676"/>
      <c r="G23" s="679"/>
      <c r="H23" s="661"/>
      <c r="I23" s="682"/>
      <c r="J23" s="215"/>
      <c r="K23" s="216"/>
      <c r="L23" s="215"/>
      <c r="M23" s="216"/>
      <c r="N23" s="667"/>
      <c r="O23" s="667"/>
      <c r="P23" s="685"/>
      <c r="Q23" s="688"/>
      <c r="R23" s="688"/>
      <c r="S23" s="615"/>
      <c r="T23" s="691"/>
      <c r="W23" s="55">
        <v>12</v>
      </c>
      <c r="X23" s="56">
        <f t="shared" si="1"/>
        <v>0</v>
      </c>
      <c r="Y23" s="56" t="str">
        <f t="shared" ca="1" si="0"/>
        <v>NO CUMPLE</v>
      </c>
      <c r="Z23" s="25" t="str">
        <f t="shared" ca="1" si="2"/>
        <v>NH</v>
      </c>
      <c r="AD23" s="56">
        <f t="shared" si="3"/>
        <v>0</v>
      </c>
      <c r="AE23" s="116" t="str">
        <f t="shared" ca="1" si="4"/>
        <v>NO CUMPLE</v>
      </c>
      <c r="AF23" s="126"/>
      <c r="AG23" s="25" t="s">
        <v>119</v>
      </c>
      <c r="AH23" s="115">
        <f t="shared" si="7"/>
        <v>270</v>
      </c>
      <c r="AI23" s="723"/>
    </row>
    <row r="24" spans="1:35" s="19" customFormat="1" ht="24.95" customHeight="1">
      <c r="A24" s="24"/>
      <c r="B24" s="592"/>
      <c r="C24" s="677"/>
      <c r="D24" s="677"/>
      <c r="E24" s="677"/>
      <c r="F24" s="677"/>
      <c r="G24" s="680"/>
      <c r="H24" s="662"/>
      <c r="I24" s="683"/>
      <c r="J24" s="215"/>
      <c r="K24" s="216"/>
      <c r="L24" s="215"/>
      <c r="M24" s="216"/>
      <c r="N24" s="668"/>
      <c r="O24" s="668"/>
      <c r="P24" s="686"/>
      <c r="Q24" s="689"/>
      <c r="R24" s="689"/>
      <c r="S24" s="616"/>
      <c r="T24" s="691"/>
      <c r="W24" s="55">
        <v>13</v>
      </c>
      <c r="X24" s="56">
        <f t="shared" si="1"/>
        <v>0</v>
      </c>
      <c r="Y24" s="56" t="str">
        <f t="shared" ca="1" si="0"/>
        <v>NO CUMPLE</v>
      </c>
      <c r="Z24" s="25" t="str">
        <f t="shared" ca="1" si="2"/>
        <v>NH</v>
      </c>
      <c r="AD24" s="56">
        <f t="shared" si="3"/>
        <v>0</v>
      </c>
      <c r="AE24" s="116" t="str">
        <f t="shared" ca="1" si="4"/>
        <v>NO CUMPLE</v>
      </c>
      <c r="AF24" s="126"/>
      <c r="AG24" s="25" t="s">
        <v>119</v>
      </c>
      <c r="AH24" s="115">
        <f t="shared" si="7"/>
        <v>292</v>
      </c>
      <c r="AI24" s="723"/>
    </row>
    <row r="25" spans="1:35" s="19" customFormat="1" ht="24.95" customHeight="1">
      <c r="A25" s="24"/>
      <c r="B25" s="590">
        <v>5</v>
      </c>
      <c r="C25" s="654"/>
      <c r="D25" s="654"/>
      <c r="E25" s="654"/>
      <c r="F25" s="654"/>
      <c r="G25" s="657"/>
      <c r="H25" s="660"/>
      <c r="I25" s="663"/>
      <c r="J25" s="215"/>
      <c r="K25" s="216"/>
      <c r="L25" s="215"/>
      <c r="M25" s="216"/>
      <c r="N25" s="666"/>
      <c r="O25" s="666"/>
      <c r="P25" s="669"/>
      <c r="Q25" s="672"/>
      <c r="R25" s="672"/>
      <c r="S25" s="614"/>
      <c r="T25" s="691"/>
      <c r="W25" s="55">
        <v>14</v>
      </c>
      <c r="X25" s="56">
        <f t="shared" si="1"/>
        <v>0</v>
      </c>
      <c r="Y25" s="56" t="str">
        <f t="shared" ca="1" si="0"/>
        <v>NO CUMPLE</v>
      </c>
      <c r="Z25" s="25" t="str">
        <f t="shared" ca="1" si="2"/>
        <v>NH</v>
      </c>
      <c r="AD25" s="56">
        <f t="shared" si="3"/>
        <v>0</v>
      </c>
      <c r="AE25" s="116" t="str">
        <f t="shared" ca="1" si="4"/>
        <v>NO CUMPLE</v>
      </c>
      <c r="AF25" s="126"/>
      <c r="AG25" s="25" t="s">
        <v>119</v>
      </c>
      <c r="AH25" s="115">
        <f t="shared" si="7"/>
        <v>314</v>
      </c>
      <c r="AI25" s="723"/>
    </row>
    <row r="26" spans="1:35" s="19" customFormat="1" ht="24.95" customHeight="1">
      <c r="A26" s="24"/>
      <c r="B26" s="591"/>
      <c r="C26" s="655"/>
      <c r="D26" s="655"/>
      <c r="E26" s="655"/>
      <c r="F26" s="655"/>
      <c r="G26" s="658"/>
      <c r="H26" s="661"/>
      <c r="I26" s="664"/>
      <c r="J26" s="215"/>
      <c r="K26" s="216"/>
      <c r="L26" s="215"/>
      <c r="M26" s="216"/>
      <c r="N26" s="667"/>
      <c r="O26" s="667"/>
      <c r="P26" s="670"/>
      <c r="Q26" s="673"/>
      <c r="R26" s="673"/>
      <c r="S26" s="615"/>
      <c r="T26" s="691"/>
      <c r="W26" s="55">
        <v>15</v>
      </c>
      <c r="X26" s="56">
        <f t="shared" ref="X26:X28" si="9">IFERROR(VLOOKUP(W26,LISTA_OFERENTES,2,FALSE)," ")</f>
        <v>0</v>
      </c>
      <c r="Y26" s="56" t="str">
        <f t="shared" ca="1" si="0"/>
        <v>NO CUMPLE</v>
      </c>
      <c r="Z26" s="25" t="str">
        <f t="shared" ref="Z26:Z28" ca="1" si="10">IF(Y26="CUMPLE","H","NH")</f>
        <v>NH</v>
      </c>
      <c r="AD26" s="56">
        <f t="shared" si="3"/>
        <v>0</v>
      </c>
      <c r="AE26" s="116" t="str">
        <f t="shared" ca="1" si="4"/>
        <v>NO CUMPLE</v>
      </c>
      <c r="AF26" s="126"/>
      <c r="AG26" s="25" t="s">
        <v>119</v>
      </c>
      <c r="AH26" s="115">
        <f t="shared" si="7"/>
        <v>336</v>
      </c>
      <c r="AI26" s="723"/>
    </row>
    <row r="27" spans="1:35" s="19" customFormat="1" ht="24.95" customHeight="1">
      <c r="A27" s="24"/>
      <c r="B27" s="592"/>
      <c r="C27" s="656"/>
      <c r="D27" s="656"/>
      <c r="E27" s="656"/>
      <c r="F27" s="656"/>
      <c r="G27" s="659"/>
      <c r="H27" s="662"/>
      <c r="I27" s="665"/>
      <c r="J27" s="215"/>
      <c r="K27" s="216"/>
      <c r="L27" s="215"/>
      <c r="M27" s="216"/>
      <c r="N27" s="668"/>
      <c r="O27" s="668"/>
      <c r="P27" s="671"/>
      <c r="Q27" s="674"/>
      <c r="R27" s="674"/>
      <c r="S27" s="616"/>
      <c r="T27" s="692"/>
      <c r="W27" s="55">
        <v>16</v>
      </c>
      <c r="X27" s="56">
        <f t="shared" si="9"/>
        <v>0</v>
      </c>
      <c r="Y27" s="56" t="str">
        <f t="shared" ca="1" si="0"/>
        <v>NO CUMPLE</v>
      </c>
      <c r="Z27" s="25" t="str">
        <f t="shared" ca="1" si="10"/>
        <v>NH</v>
      </c>
      <c r="AD27" s="56">
        <f t="shared" si="3"/>
        <v>0</v>
      </c>
      <c r="AE27" s="116" t="str">
        <f t="shared" ca="1" si="4"/>
        <v>NO CUMPLE</v>
      </c>
      <c r="AG27" s="25" t="s">
        <v>119</v>
      </c>
      <c r="AH27" s="115">
        <f t="shared" si="7"/>
        <v>358</v>
      </c>
      <c r="AI27" s="723"/>
    </row>
    <row r="28" spans="1:35" s="16" customFormat="1" ht="24.95" customHeight="1">
      <c r="B28" s="580" t="str">
        <f>IF(S29=" "," ",IF(S29&gt;=$H$6,"CUMPLE CON LA EXPERIENCIA REQUERIDA","NO CUMPLE CON LA EXPERIENCIA REQUERIDA"))</f>
        <v>CUMPLE CON LA EXPERIENCIA REQUERIDA</v>
      </c>
      <c r="C28" s="581"/>
      <c r="D28" s="581"/>
      <c r="E28" s="581"/>
      <c r="F28" s="581"/>
      <c r="G28" s="581"/>
      <c r="H28" s="581"/>
      <c r="I28" s="581"/>
      <c r="J28" s="581"/>
      <c r="K28" s="581"/>
      <c r="L28" s="581"/>
      <c r="M28" s="581"/>
      <c r="N28" s="581"/>
      <c r="O28" s="582"/>
      <c r="P28" s="586" t="s">
        <v>22</v>
      </c>
      <c r="Q28" s="587"/>
      <c r="R28" s="21"/>
      <c r="S28" s="20">
        <f>IF(T13="SI",SUM(S13:S27),0)</f>
        <v>2535.6799999999998</v>
      </c>
      <c r="T28" s="588" t="str">
        <f>IF(S29=" "," ",IF(S29&gt;=$H$6,"CUMPLE","NO CUMPLE"))</f>
        <v>CUMPLE</v>
      </c>
      <c r="W28" s="55">
        <v>17</v>
      </c>
      <c r="X28" s="56">
        <f t="shared" si="9"/>
        <v>0</v>
      </c>
      <c r="Y28" s="56" t="str">
        <f t="shared" ca="1" si="0"/>
        <v>NO CUMPLE</v>
      </c>
      <c r="Z28" s="25" t="str">
        <f t="shared" ca="1" si="10"/>
        <v>NH</v>
      </c>
      <c r="AD28" s="56">
        <f t="shared" si="3"/>
        <v>0</v>
      </c>
      <c r="AE28" s="116" t="str">
        <f t="shared" ca="1" si="4"/>
        <v>NO CUMPLE</v>
      </c>
      <c r="AG28" s="25" t="s">
        <v>119</v>
      </c>
      <c r="AH28" s="115">
        <f t="shared" si="7"/>
        <v>380</v>
      </c>
      <c r="AI28" s="723"/>
    </row>
    <row r="29" spans="1:35" s="19" customFormat="1" ht="24.95" customHeight="1">
      <c r="B29" s="583"/>
      <c r="C29" s="584"/>
      <c r="D29" s="584"/>
      <c r="E29" s="584"/>
      <c r="F29" s="584"/>
      <c r="G29" s="584"/>
      <c r="H29" s="584"/>
      <c r="I29" s="584"/>
      <c r="J29" s="584"/>
      <c r="K29" s="584"/>
      <c r="L29" s="584"/>
      <c r="M29" s="584"/>
      <c r="N29" s="584"/>
      <c r="O29" s="585"/>
      <c r="P29" s="586" t="s">
        <v>24</v>
      </c>
      <c r="Q29" s="587"/>
      <c r="R29" s="21"/>
      <c r="S29" s="100">
        <f>IFERROR((S28/$P$6)," ")</f>
        <v>10.654117647058824</v>
      </c>
      <c r="T29" s="589"/>
      <c r="W29" s="59"/>
      <c r="X29" s="59"/>
      <c r="Y29" s="59"/>
      <c r="Z29" s="59"/>
    </row>
    <row r="30" spans="1:35" s="19" customFormat="1" ht="30" customHeight="1">
      <c r="W30" s="59"/>
      <c r="X30" s="59"/>
      <c r="Y30" s="59"/>
      <c r="Z30" s="59"/>
    </row>
    <row r="32" spans="1:35" ht="36" customHeight="1">
      <c r="B32" s="136">
        <v>2</v>
      </c>
      <c r="C32" s="635" t="s">
        <v>81</v>
      </c>
      <c r="D32" s="636"/>
      <c r="E32" s="637"/>
      <c r="F32" s="638" t="str">
        <f>IFERROR(VLOOKUP(B32,LISTA_OFERENTES,2,FALSE)," ")</f>
        <v>CIVILMAQ S.A.S.</v>
      </c>
      <c r="G32" s="639"/>
      <c r="H32" s="639"/>
      <c r="I32" s="639"/>
      <c r="J32" s="639"/>
      <c r="K32" s="639"/>
      <c r="L32" s="639"/>
      <c r="M32" s="639"/>
      <c r="N32" s="639"/>
      <c r="O32" s="640"/>
      <c r="P32" s="641" t="s">
        <v>109</v>
      </c>
      <c r="Q32" s="642"/>
      <c r="R32" s="643"/>
      <c r="S32" s="15">
        <f>5-(INT(COUNTBLANK(C35:C49))-10)</f>
        <v>1</v>
      </c>
      <c r="T32" s="16"/>
    </row>
    <row r="33" spans="1:29" s="22" customFormat="1" ht="38.25" customHeight="1">
      <c r="B33" s="644" t="s">
        <v>48</v>
      </c>
      <c r="C33" s="646" t="s">
        <v>15</v>
      </c>
      <c r="D33" s="646" t="s">
        <v>16</v>
      </c>
      <c r="E33" s="646" t="s">
        <v>17</v>
      </c>
      <c r="F33" s="646" t="s">
        <v>18</v>
      </c>
      <c r="G33" s="646" t="s">
        <v>19</v>
      </c>
      <c r="H33" s="646" t="s">
        <v>20</v>
      </c>
      <c r="I33" s="646" t="s">
        <v>21</v>
      </c>
      <c r="J33" s="648" t="s">
        <v>55</v>
      </c>
      <c r="K33" s="649"/>
      <c r="L33" s="649"/>
      <c r="M33" s="650"/>
      <c r="N33" s="646" t="s">
        <v>82</v>
      </c>
      <c r="O33" s="646" t="s">
        <v>83</v>
      </c>
      <c r="P33" s="18" t="s">
        <v>84</v>
      </c>
      <c r="Q33" s="18"/>
      <c r="R33" s="646" t="s">
        <v>85</v>
      </c>
      <c r="S33" s="646" t="s">
        <v>86</v>
      </c>
      <c r="T33" s="646" t="str">
        <f>T11</f>
        <v>CUMPLE CON EL REQUERIMIENTO OBLIGATORIO DE SOPORTAR EXPERIENCIA EN MÍNIMO DOS (2) Y OBLIGATORIAMENTE EN EL CÓDIGO 831015?</v>
      </c>
      <c r="U33" s="23"/>
      <c r="V33" s="23"/>
      <c r="W33" s="59"/>
      <c r="X33" s="59"/>
      <c r="Y33" s="59"/>
      <c r="Z33" s="59"/>
      <c r="AA33" s="59"/>
      <c r="AB33" s="59"/>
      <c r="AC33" s="59"/>
    </row>
    <row r="34" spans="1:29" s="22" customFormat="1" ht="59.25" customHeight="1">
      <c r="B34" s="645"/>
      <c r="C34" s="647"/>
      <c r="D34" s="647"/>
      <c r="E34" s="647"/>
      <c r="F34" s="647"/>
      <c r="G34" s="647"/>
      <c r="H34" s="647"/>
      <c r="I34" s="647"/>
      <c r="J34" s="651" t="s">
        <v>88</v>
      </c>
      <c r="K34" s="652"/>
      <c r="L34" s="652"/>
      <c r="M34" s="653"/>
      <c r="N34" s="647"/>
      <c r="O34" s="647"/>
      <c r="P34" s="17" t="s">
        <v>13</v>
      </c>
      <c r="Q34" s="17" t="s">
        <v>87</v>
      </c>
      <c r="R34" s="647"/>
      <c r="S34" s="647"/>
      <c r="T34" s="647"/>
      <c r="U34" s="23"/>
      <c r="V34" s="23"/>
      <c r="W34" s="59"/>
      <c r="X34" s="59"/>
      <c r="Y34" s="59"/>
      <c r="Z34" s="59"/>
      <c r="AA34" s="59"/>
      <c r="AB34" s="59"/>
      <c r="AC34" s="59"/>
    </row>
    <row r="35" spans="1:29" s="19" customFormat="1" ht="24.95" customHeight="1">
      <c r="A35" s="24"/>
      <c r="B35" s="590">
        <v>1</v>
      </c>
      <c r="C35" s="654">
        <v>21</v>
      </c>
      <c r="D35" s="654">
        <v>64</v>
      </c>
      <c r="E35" s="654" t="s">
        <v>346</v>
      </c>
      <c r="F35" s="654" t="s">
        <v>347</v>
      </c>
      <c r="G35" s="694">
        <v>2699</v>
      </c>
      <c r="H35" s="660" t="s">
        <v>337</v>
      </c>
      <c r="I35" s="663">
        <v>1</v>
      </c>
      <c r="J35" s="215" t="s">
        <v>340</v>
      </c>
      <c r="K35" s="216">
        <v>721015</v>
      </c>
      <c r="L35" s="215" t="s">
        <v>339</v>
      </c>
      <c r="M35" s="216">
        <v>811418</v>
      </c>
      <c r="N35" s="666" t="s">
        <v>341</v>
      </c>
      <c r="O35" s="666" t="s">
        <v>348</v>
      </c>
      <c r="P35" s="669"/>
      <c r="Q35" s="672" t="s">
        <v>349</v>
      </c>
      <c r="R35" s="672" t="s">
        <v>350</v>
      </c>
      <c r="S35" s="614">
        <f>IF(COUNTIF(J35:M37,"CUMPLE")&gt;=1,(G35*I35),0)* (IF(N35="PRESENTÓ CERTIFICADO",1,0))* (IF(O35="ACORDE A ITEM 5.2.1 (T.R.)",1,0) )* ( IF(OR(Q35="SIN OBSERVACIÓN", Q35="REQUERIMIENTOS SUBSANADOS"),1,0)) *(IF(OR(R35="NINGUNO", R35="CUMPLEN CON LO SOLICITADO"),1,0))</f>
        <v>2699</v>
      </c>
      <c r="T35" s="690" t="s">
        <v>345</v>
      </c>
      <c r="W35" s="59"/>
      <c r="X35" s="59"/>
      <c r="Y35" s="59"/>
      <c r="Z35" s="59"/>
      <c r="AA35" s="59"/>
      <c r="AB35" s="59"/>
      <c r="AC35" s="59"/>
    </row>
    <row r="36" spans="1:29" s="19" customFormat="1" ht="24.95" customHeight="1">
      <c r="A36" s="24"/>
      <c r="B36" s="591"/>
      <c r="C36" s="655"/>
      <c r="D36" s="655"/>
      <c r="E36" s="655"/>
      <c r="F36" s="655"/>
      <c r="G36" s="658"/>
      <c r="H36" s="661"/>
      <c r="I36" s="664"/>
      <c r="J36" s="215" t="s">
        <v>339</v>
      </c>
      <c r="K36" s="216">
        <v>721511</v>
      </c>
      <c r="L36" s="215" t="s">
        <v>339</v>
      </c>
      <c r="M36" s="216">
        <v>831015</v>
      </c>
      <c r="N36" s="667"/>
      <c r="O36" s="667"/>
      <c r="P36" s="670"/>
      <c r="Q36" s="673"/>
      <c r="R36" s="673"/>
      <c r="S36" s="615"/>
      <c r="T36" s="691"/>
      <c r="W36" s="59"/>
      <c r="X36" s="59"/>
      <c r="Y36" s="59"/>
      <c r="Z36" s="59"/>
      <c r="AA36" s="59"/>
      <c r="AB36" s="59"/>
      <c r="AC36" s="59"/>
    </row>
    <row r="37" spans="1:29" s="19" customFormat="1" ht="24.95" customHeight="1">
      <c r="A37" s="24"/>
      <c r="B37" s="592"/>
      <c r="C37" s="656"/>
      <c r="D37" s="656"/>
      <c r="E37" s="656"/>
      <c r="F37" s="656"/>
      <c r="G37" s="659"/>
      <c r="H37" s="662"/>
      <c r="I37" s="665"/>
      <c r="J37" s="215" t="s">
        <v>339</v>
      </c>
      <c r="K37" s="216">
        <v>721411</v>
      </c>
      <c r="L37" s="215"/>
      <c r="M37" s="216"/>
      <c r="N37" s="668"/>
      <c r="O37" s="668"/>
      <c r="P37" s="671"/>
      <c r="Q37" s="674"/>
      <c r="R37" s="674"/>
      <c r="S37" s="616"/>
      <c r="T37" s="691"/>
      <c r="W37" s="59"/>
      <c r="X37" s="59"/>
      <c r="Y37" s="59"/>
      <c r="Z37" s="59"/>
      <c r="AA37" s="59"/>
      <c r="AB37" s="59"/>
      <c r="AC37" s="59"/>
    </row>
    <row r="38" spans="1:29" s="19" customFormat="1" ht="24.95" customHeight="1">
      <c r="A38" s="24"/>
      <c r="B38" s="590">
        <v>2</v>
      </c>
      <c r="C38" s="675"/>
      <c r="D38" s="675"/>
      <c r="E38" s="675"/>
      <c r="F38" s="654"/>
      <c r="G38" s="693"/>
      <c r="H38" s="660"/>
      <c r="I38" s="681"/>
      <c r="J38" s="215"/>
      <c r="K38" s="216"/>
      <c r="L38" s="215"/>
      <c r="M38" s="216"/>
      <c r="N38" s="666"/>
      <c r="O38" s="666"/>
      <c r="P38" s="669"/>
      <c r="Q38" s="687"/>
      <c r="R38" s="687"/>
      <c r="S38" s="614"/>
      <c r="T38" s="691"/>
      <c r="W38" s="59"/>
      <c r="X38" s="59"/>
      <c r="Y38" s="59"/>
      <c r="Z38" s="59"/>
      <c r="AA38" s="59"/>
      <c r="AB38" s="59"/>
      <c r="AC38" s="59"/>
    </row>
    <row r="39" spans="1:29" s="19" customFormat="1" ht="24.95" customHeight="1">
      <c r="A39" s="24"/>
      <c r="B39" s="591"/>
      <c r="C39" s="676"/>
      <c r="D39" s="676"/>
      <c r="E39" s="676"/>
      <c r="F39" s="655"/>
      <c r="G39" s="679"/>
      <c r="H39" s="661"/>
      <c r="I39" s="682"/>
      <c r="J39" s="215"/>
      <c r="K39" s="216"/>
      <c r="L39" s="215"/>
      <c r="M39" s="216"/>
      <c r="N39" s="667"/>
      <c r="O39" s="667"/>
      <c r="P39" s="670"/>
      <c r="Q39" s="688"/>
      <c r="R39" s="688"/>
      <c r="S39" s="615"/>
      <c r="T39" s="691"/>
      <c r="W39" s="59"/>
      <c r="X39" s="59"/>
      <c r="Y39" s="59"/>
      <c r="Z39" s="59"/>
      <c r="AA39" s="59"/>
      <c r="AB39" s="59"/>
      <c r="AC39" s="59"/>
    </row>
    <row r="40" spans="1:29" s="19" customFormat="1" ht="24.95" customHeight="1">
      <c r="A40" s="24"/>
      <c r="B40" s="592"/>
      <c r="C40" s="677"/>
      <c r="D40" s="677"/>
      <c r="E40" s="677"/>
      <c r="F40" s="656"/>
      <c r="G40" s="680"/>
      <c r="H40" s="662"/>
      <c r="I40" s="683"/>
      <c r="J40" s="215"/>
      <c r="K40" s="216"/>
      <c r="L40" s="215"/>
      <c r="M40" s="216"/>
      <c r="N40" s="668"/>
      <c r="O40" s="668"/>
      <c r="P40" s="671"/>
      <c r="Q40" s="689"/>
      <c r="R40" s="689"/>
      <c r="S40" s="616"/>
      <c r="T40" s="691"/>
      <c r="W40" s="59"/>
      <c r="X40" s="59"/>
      <c r="Y40" s="59"/>
      <c r="Z40" s="59"/>
      <c r="AA40" s="59"/>
      <c r="AB40" s="59"/>
      <c r="AC40" s="59"/>
    </row>
    <row r="41" spans="1:29" s="19" customFormat="1" ht="24.95" customHeight="1">
      <c r="A41" s="24"/>
      <c r="B41" s="590">
        <v>3</v>
      </c>
      <c r="C41" s="654"/>
      <c r="D41" s="654"/>
      <c r="E41" s="654"/>
      <c r="F41" s="654"/>
      <c r="G41" s="694"/>
      <c r="H41" s="660"/>
      <c r="I41" s="663"/>
      <c r="J41" s="215"/>
      <c r="K41" s="216"/>
      <c r="L41" s="215"/>
      <c r="M41" s="216"/>
      <c r="N41" s="666"/>
      <c r="O41" s="666"/>
      <c r="P41" s="669"/>
      <c r="Q41" s="672"/>
      <c r="R41" s="672"/>
      <c r="S41" s="614"/>
      <c r="T41" s="691"/>
      <c r="W41" s="59"/>
      <c r="X41" s="59"/>
      <c r="Y41" s="59"/>
      <c r="Z41" s="59"/>
      <c r="AA41" s="59"/>
      <c r="AB41" s="59"/>
      <c r="AC41" s="59"/>
    </row>
    <row r="42" spans="1:29" s="19" customFormat="1" ht="24.95" customHeight="1">
      <c r="A42" s="24"/>
      <c r="B42" s="591"/>
      <c r="C42" s="655"/>
      <c r="D42" s="655"/>
      <c r="E42" s="655"/>
      <c r="F42" s="655"/>
      <c r="G42" s="658"/>
      <c r="H42" s="661"/>
      <c r="I42" s="664"/>
      <c r="J42" s="215"/>
      <c r="K42" s="216"/>
      <c r="L42" s="215"/>
      <c r="M42" s="216"/>
      <c r="N42" s="667"/>
      <c r="O42" s="667"/>
      <c r="P42" s="670"/>
      <c r="Q42" s="673"/>
      <c r="R42" s="673"/>
      <c r="S42" s="615"/>
      <c r="T42" s="691"/>
      <c r="W42" s="59"/>
      <c r="X42" s="59"/>
      <c r="Y42" s="59"/>
      <c r="Z42" s="59"/>
      <c r="AA42" s="59"/>
      <c r="AB42" s="59"/>
      <c r="AC42" s="59"/>
    </row>
    <row r="43" spans="1:29" s="19" customFormat="1" ht="24.95" customHeight="1">
      <c r="A43" s="24"/>
      <c r="B43" s="592"/>
      <c r="C43" s="656"/>
      <c r="D43" s="656"/>
      <c r="E43" s="656"/>
      <c r="F43" s="656"/>
      <c r="G43" s="659"/>
      <c r="H43" s="662"/>
      <c r="I43" s="665"/>
      <c r="J43" s="215"/>
      <c r="K43" s="216"/>
      <c r="L43" s="215"/>
      <c r="M43" s="216"/>
      <c r="N43" s="668"/>
      <c r="O43" s="668"/>
      <c r="P43" s="671"/>
      <c r="Q43" s="674"/>
      <c r="R43" s="674"/>
      <c r="S43" s="616"/>
      <c r="T43" s="691"/>
      <c r="W43" s="59"/>
      <c r="X43" s="59"/>
      <c r="Y43" s="59"/>
      <c r="Z43" s="59"/>
      <c r="AA43" s="59"/>
      <c r="AB43" s="59"/>
      <c r="AC43" s="59"/>
    </row>
    <row r="44" spans="1:29" s="19" customFormat="1" ht="24.95" customHeight="1">
      <c r="A44" s="24"/>
      <c r="B44" s="590">
        <v>4</v>
      </c>
      <c r="C44" s="675"/>
      <c r="D44" s="675"/>
      <c r="E44" s="675"/>
      <c r="F44" s="675"/>
      <c r="G44" s="678"/>
      <c r="H44" s="660"/>
      <c r="I44" s="681"/>
      <c r="J44" s="215"/>
      <c r="K44" s="216"/>
      <c r="L44" s="215"/>
      <c r="M44" s="216"/>
      <c r="N44" s="666"/>
      <c r="O44" s="666"/>
      <c r="P44" s="684"/>
      <c r="Q44" s="687"/>
      <c r="R44" s="687"/>
      <c r="S44" s="614"/>
      <c r="T44" s="691"/>
      <c r="W44" s="59"/>
      <c r="X44" s="59"/>
      <c r="Y44" s="59"/>
      <c r="Z44" s="59"/>
      <c r="AA44" s="59"/>
      <c r="AB44" s="59"/>
      <c r="AC44" s="59"/>
    </row>
    <row r="45" spans="1:29" s="19" customFormat="1" ht="24.95" customHeight="1">
      <c r="A45" s="24"/>
      <c r="B45" s="591"/>
      <c r="C45" s="676"/>
      <c r="D45" s="676"/>
      <c r="E45" s="676"/>
      <c r="F45" s="676"/>
      <c r="G45" s="679"/>
      <c r="H45" s="661"/>
      <c r="I45" s="682"/>
      <c r="J45" s="215"/>
      <c r="K45" s="216"/>
      <c r="L45" s="215"/>
      <c r="M45" s="216"/>
      <c r="N45" s="667"/>
      <c r="O45" s="667"/>
      <c r="P45" s="685"/>
      <c r="Q45" s="688"/>
      <c r="R45" s="688"/>
      <c r="S45" s="615"/>
      <c r="T45" s="691"/>
      <c r="W45" s="59"/>
      <c r="X45" s="59"/>
      <c r="Y45" s="59"/>
      <c r="Z45" s="59"/>
      <c r="AA45" s="59"/>
      <c r="AB45" s="59"/>
      <c r="AC45" s="59"/>
    </row>
    <row r="46" spans="1:29" s="19" customFormat="1" ht="24.95" customHeight="1">
      <c r="A46" s="24"/>
      <c r="B46" s="592"/>
      <c r="C46" s="677"/>
      <c r="D46" s="677"/>
      <c r="E46" s="677"/>
      <c r="F46" s="677"/>
      <c r="G46" s="680"/>
      <c r="H46" s="662"/>
      <c r="I46" s="683"/>
      <c r="J46" s="215"/>
      <c r="K46" s="216"/>
      <c r="L46" s="215"/>
      <c r="M46" s="216"/>
      <c r="N46" s="668"/>
      <c r="O46" s="668"/>
      <c r="P46" s="686"/>
      <c r="Q46" s="689"/>
      <c r="R46" s="689"/>
      <c r="S46" s="616"/>
      <c r="T46" s="691"/>
      <c r="W46" s="59"/>
      <c r="X46" s="59"/>
      <c r="Y46" s="59"/>
      <c r="Z46" s="59"/>
      <c r="AA46" s="59"/>
      <c r="AB46" s="59"/>
      <c r="AC46" s="59"/>
    </row>
    <row r="47" spans="1:29" s="19" customFormat="1" ht="24.95" customHeight="1">
      <c r="A47" s="24"/>
      <c r="B47" s="590">
        <v>5</v>
      </c>
      <c r="C47" s="654"/>
      <c r="D47" s="654"/>
      <c r="E47" s="654"/>
      <c r="F47" s="654"/>
      <c r="G47" s="657"/>
      <c r="H47" s="660"/>
      <c r="I47" s="663"/>
      <c r="J47" s="215"/>
      <c r="K47" s="216"/>
      <c r="L47" s="215"/>
      <c r="M47" s="216"/>
      <c r="N47" s="666"/>
      <c r="O47" s="666"/>
      <c r="P47" s="669"/>
      <c r="Q47" s="672"/>
      <c r="R47" s="672"/>
      <c r="S47" s="614"/>
      <c r="T47" s="691"/>
      <c r="W47" s="59"/>
      <c r="X47" s="59"/>
      <c r="Y47" s="59"/>
      <c r="Z47" s="59"/>
      <c r="AA47" s="59"/>
      <c r="AB47" s="59"/>
      <c r="AC47" s="59"/>
    </row>
    <row r="48" spans="1:29" s="19" customFormat="1" ht="24.95" customHeight="1">
      <c r="A48" s="24"/>
      <c r="B48" s="591"/>
      <c r="C48" s="655"/>
      <c r="D48" s="655"/>
      <c r="E48" s="655"/>
      <c r="F48" s="655"/>
      <c r="G48" s="658"/>
      <c r="H48" s="661"/>
      <c r="I48" s="664"/>
      <c r="J48" s="215"/>
      <c r="K48" s="216"/>
      <c r="L48" s="215"/>
      <c r="M48" s="216"/>
      <c r="N48" s="667"/>
      <c r="O48" s="667"/>
      <c r="P48" s="670"/>
      <c r="Q48" s="673"/>
      <c r="R48" s="673"/>
      <c r="S48" s="615"/>
      <c r="T48" s="691"/>
      <c r="W48" s="59"/>
      <c r="X48" s="59"/>
      <c r="Y48" s="59"/>
      <c r="Z48" s="59"/>
      <c r="AA48" s="59"/>
      <c r="AB48" s="59"/>
      <c r="AC48" s="59"/>
    </row>
    <row r="49" spans="1:29" s="19" customFormat="1" ht="24.95" customHeight="1">
      <c r="A49" s="24"/>
      <c r="B49" s="592"/>
      <c r="C49" s="656"/>
      <c r="D49" s="656"/>
      <c r="E49" s="656"/>
      <c r="F49" s="656"/>
      <c r="G49" s="659"/>
      <c r="H49" s="662"/>
      <c r="I49" s="665"/>
      <c r="J49" s="215"/>
      <c r="K49" s="216"/>
      <c r="L49" s="215"/>
      <c r="M49" s="216"/>
      <c r="N49" s="668"/>
      <c r="O49" s="668"/>
      <c r="P49" s="671"/>
      <c r="Q49" s="674"/>
      <c r="R49" s="674"/>
      <c r="S49" s="616"/>
      <c r="T49" s="692"/>
      <c r="W49" s="59"/>
      <c r="X49" s="59"/>
      <c r="Y49" s="59"/>
      <c r="Z49" s="59"/>
    </row>
    <row r="50" spans="1:29" s="16" customFormat="1" ht="24.95" customHeight="1">
      <c r="B50" s="580" t="str">
        <f>IF(S51=" "," ",IF(S51&gt;=$H$6,"CUMPLE CON LA EXPERIENCIA REQUERIDA","NO CUMPLE CON LA EXPERIENCIA REQUERIDA"))</f>
        <v>CUMPLE CON LA EXPERIENCIA REQUERIDA</v>
      </c>
      <c r="C50" s="581"/>
      <c r="D50" s="581"/>
      <c r="E50" s="581"/>
      <c r="F50" s="581"/>
      <c r="G50" s="581"/>
      <c r="H50" s="581"/>
      <c r="I50" s="581"/>
      <c r="J50" s="581"/>
      <c r="K50" s="581"/>
      <c r="L50" s="581"/>
      <c r="M50" s="581"/>
      <c r="N50" s="581"/>
      <c r="O50" s="582"/>
      <c r="P50" s="586" t="s">
        <v>22</v>
      </c>
      <c r="Q50" s="587"/>
      <c r="R50" s="21"/>
      <c r="S50" s="20">
        <f>IF(T35="SI",SUM(S35:S49),0)</f>
        <v>2699</v>
      </c>
      <c r="T50" s="588" t="str">
        <f>IF(S51=" "," ",IF(S51&gt;=$H$6,"CUMPLE","NO CUMPLE"))</f>
        <v>CUMPLE</v>
      </c>
      <c r="W50" s="59"/>
      <c r="X50" s="59"/>
      <c r="Y50" s="59"/>
      <c r="Z50" s="59"/>
    </row>
    <row r="51" spans="1:29" s="19" customFormat="1" ht="24.95" customHeight="1">
      <c r="B51" s="583"/>
      <c r="C51" s="584"/>
      <c r="D51" s="584"/>
      <c r="E51" s="584"/>
      <c r="F51" s="584"/>
      <c r="G51" s="584"/>
      <c r="H51" s="584"/>
      <c r="I51" s="584"/>
      <c r="J51" s="584"/>
      <c r="K51" s="584"/>
      <c r="L51" s="584"/>
      <c r="M51" s="584"/>
      <c r="N51" s="584"/>
      <c r="O51" s="585"/>
      <c r="P51" s="586" t="s">
        <v>24</v>
      </c>
      <c r="Q51" s="587"/>
      <c r="R51" s="21"/>
      <c r="S51" s="100">
        <f>IFERROR((S50/$P$6)," ")</f>
        <v>11.340336134453782</v>
      </c>
      <c r="T51" s="589"/>
      <c r="W51" s="59"/>
      <c r="X51" s="59"/>
      <c r="Y51" s="59"/>
      <c r="Z51" s="59"/>
    </row>
    <row r="54" spans="1:29" ht="36" customHeight="1">
      <c r="B54" s="136">
        <v>3</v>
      </c>
      <c r="C54" s="635" t="s">
        <v>81</v>
      </c>
      <c r="D54" s="636"/>
      <c r="E54" s="637"/>
      <c r="F54" s="638" t="str">
        <f>IFERROR(VLOOKUP(B54,LISTA_OFERENTES,2,FALSE)," ")</f>
        <v>GRUPO ELECTROCIVIL S.A.S.</v>
      </c>
      <c r="G54" s="639"/>
      <c r="H54" s="639"/>
      <c r="I54" s="639"/>
      <c r="J54" s="639"/>
      <c r="K54" s="639"/>
      <c r="L54" s="639"/>
      <c r="M54" s="639"/>
      <c r="N54" s="639"/>
      <c r="O54" s="640"/>
      <c r="P54" s="641" t="s">
        <v>109</v>
      </c>
      <c r="Q54" s="642"/>
      <c r="R54" s="643"/>
      <c r="S54" s="15">
        <f>5-(INT(COUNTBLANK(C57:C71))-10)</f>
        <v>1</v>
      </c>
      <c r="T54" s="16"/>
    </row>
    <row r="55" spans="1:29" s="22" customFormat="1" ht="30" customHeight="1">
      <c r="B55" s="644" t="s">
        <v>48</v>
      </c>
      <c r="C55" s="646" t="s">
        <v>15</v>
      </c>
      <c r="D55" s="646" t="s">
        <v>16</v>
      </c>
      <c r="E55" s="646" t="s">
        <v>17</v>
      </c>
      <c r="F55" s="646" t="s">
        <v>18</v>
      </c>
      <c r="G55" s="646" t="s">
        <v>19</v>
      </c>
      <c r="H55" s="646" t="s">
        <v>20</v>
      </c>
      <c r="I55" s="646" t="s">
        <v>21</v>
      </c>
      <c r="J55" s="648" t="s">
        <v>55</v>
      </c>
      <c r="K55" s="649"/>
      <c r="L55" s="649"/>
      <c r="M55" s="650"/>
      <c r="N55" s="646" t="s">
        <v>82</v>
      </c>
      <c r="O55" s="646" t="s">
        <v>83</v>
      </c>
      <c r="P55" s="18" t="s">
        <v>84</v>
      </c>
      <c r="Q55" s="18"/>
      <c r="R55" s="646" t="s">
        <v>85</v>
      </c>
      <c r="S55" s="646" t="s">
        <v>86</v>
      </c>
      <c r="T55" s="646" t="str">
        <f>T11</f>
        <v>CUMPLE CON EL REQUERIMIENTO OBLIGATORIO DE SOPORTAR EXPERIENCIA EN MÍNIMO DOS (2) Y OBLIGATORIAMENTE EN EL CÓDIGO 831015?</v>
      </c>
      <c r="U55" s="23"/>
      <c r="V55" s="23"/>
      <c r="W55" s="59"/>
      <c r="X55" s="59"/>
      <c r="Y55" s="59"/>
      <c r="Z55" s="59"/>
      <c r="AA55" s="59"/>
      <c r="AB55" s="59"/>
      <c r="AC55" s="59"/>
    </row>
    <row r="56" spans="1:29" s="22" customFormat="1" ht="59.25" customHeight="1">
      <c r="B56" s="645"/>
      <c r="C56" s="647"/>
      <c r="D56" s="647"/>
      <c r="E56" s="647"/>
      <c r="F56" s="647"/>
      <c r="G56" s="647"/>
      <c r="H56" s="647"/>
      <c r="I56" s="647"/>
      <c r="J56" s="651" t="s">
        <v>88</v>
      </c>
      <c r="K56" s="652"/>
      <c r="L56" s="652"/>
      <c r="M56" s="653"/>
      <c r="N56" s="647"/>
      <c r="O56" s="647"/>
      <c r="P56" s="17" t="s">
        <v>13</v>
      </c>
      <c r="Q56" s="17" t="s">
        <v>87</v>
      </c>
      <c r="R56" s="647"/>
      <c r="S56" s="647"/>
      <c r="T56" s="647"/>
      <c r="U56" s="23"/>
      <c r="V56" s="23"/>
      <c r="W56" s="59"/>
      <c r="X56" s="59"/>
      <c r="Y56" s="59"/>
      <c r="Z56" s="59"/>
      <c r="AA56" s="59"/>
      <c r="AB56" s="59"/>
      <c r="AC56" s="59"/>
    </row>
    <row r="57" spans="1:29" s="19" customFormat="1" ht="24.95" customHeight="1">
      <c r="A57" s="24"/>
      <c r="B57" s="590">
        <v>1</v>
      </c>
      <c r="C57" s="654">
        <v>102</v>
      </c>
      <c r="D57" s="654">
        <v>56</v>
      </c>
      <c r="E57" s="712" t="s">
        <v>351</v>
      </c>
      <c r="F57" s="654" t="s">
        <v>352</v>
      </c>
      <c r="G57" s="657">
        <v>1160.96</v>
      </c>
      <c r="H57" s="660" t="s">
        <v>337</v>
      </c>
      <c r="I57" s="663">
        <v>1</v>
      </c>
      <c r="J57" s="215" t="s">
        <v>339</v>
      </c>
      <c r="K57" s="216">
        <v>721015</v>
      </c>
      <c r="L57" s="215" t="s">
        <v>340</v>
      </c>
      <c r="M57" s="216">
        <v>811418</v>
      </c>
      <c r="N57" s="666" t="s">
        <v>341</v>
      </c>
      <c r="O57" s="666" t="s">
        <v>348</v>
      </c>
      <c r="P57" s="669"/>
      <c r="Q57" s="672" t="s">
        <v>390</v>
      </c>
      <c r="R57" s="672" t="s">
        <v>391</v>
      </c>
      <c r="S57" s="614">
        <f>IF(COUNTIF(J57:M59,"CUMPLE")&gt;=1,(G57*I57),0)* (IF(N57="PRESENTÓ CERTIFICADO",1,0))* (IF(O57="ACORDE A ITEM 5.2.1 (T.R.)",1,0) )* ( IF(OR(Q57="SIN OBSERVACIÓN", Q57="REQUERIMIENTOS SUBSANADOS"),1,0)) *(IF(OR(R57="NINGUNO", R57="CUMPLEN CON LO SOLICITADO"),1,0))</f>
        <v>1160.96</v>
      </c>
      <c r="T57" s="690" t="s">
        <v>345</v>
      </c>
      <c r="W57" s="59"/>
      <c r="X57" s="59"/>
      <c r="Y57" s="59"/>
      <c r="Z57" s="59"/>
      <c r="AA57" s="59"/>
      <c r="AB57" s="59"/>
      <c r="AC57" s="59"/>
    </row>
    <row r="58" spans="1:29" s="19" customFormat="1" ht="24.95" customHeight="1">
      <c r="A58" s="24"/>
      <c r="B58" s="591"/>
      <c r="C58" s="655"/>
      <c r="D58" s="655"/>
      <c r="E58" s="655"/>
      <c r="F58" s="655"/>
      <c r="G58" s="658"/>
      <c r="H58" s="661"/>
      <c r="I58" s="664"/>
      <c r="J58" s="215" t="s">
        <v>339</v>
      </c>
      <c r="K58" s="216">
        <v>721511</v>
      </c>
      <c r="L58" s="215" t="s">
        <v>339</v>
      </c>
      <c r="M58" s="216">
        <v>831015</v>
      </c>
      <c r="N58" s="667"/>
      <c r="O58" s="667"/>
      <c r="P58" s="670"/>
      <c r="Q58" s="673"/>
      <c r="R58" s="673"/>
      <c r="S58" s="615"/>
      <c r="T58" s="691"/>
      <c r="W58" s="59"/>
      <c r="X58" s="59"/>
      <c r="Y58" s="59"/>
      <c r="Z58" s="59"/>
      <c r="AA58" s="59"/>
      <c r="AB58" s="59"/>
      <c r="AC58" s="59"/>
    </row>
    <row r="59" spans="1:29" s="19" customFormat="1" ht="24.95" customHeight="1">
      <c r="A59" s="24"/>
      <c r="B59" s="592"/>
      <c r="C59" s="656"/>
      <c r="D59" s="656"/>
      <c r="E59" s="656"/>
      <c r="F59" s="656"/>
      <c r="G59" s="659"/>
      <c r="H59" s="662"/>
      <c r="I59" s="665"/>
      <c r="J59" s="215" t="s">
        <v>340</v>
      </c>
      <c r="K59" s="216">
        <v>721411</v>
      </c>
      <c r="L59" s="215"/>
      <c r="M59" s="216"/>
      <c r="N59" s="668"/>
      <c r="O59" s="668"/>
      <c r="P59" s="671"/>
      <c r="Q59" s="674"/>
      <c r="R59" s="674"/>
      <c r="S59" s="616"/>
      <c r="T59" s="691"/>
      <c r="W59" s="59"/>
      <c r="X59" s="59"/>
      <c r="Y59" s="59"/>
      <c r="Z59" s="59"/>
      <c r="AA59" s="59"/>
      <c r="AB59" s="59"/>
      <c r="AC59" s="59"/>
    </row>
    <row r="60" spans="1:29" s="19" customFormat="1" ht="24.95" customHeight="1">
      <c r="A60" s="24"/>
      <c r="B60" s="590">
        <v>2</v>
      </c>
      <c r="C60" s="675"/>
      <c r="D60" s="675"/>
      <c r="E60" s="675"/>
      <c r="F60" s="654"/>
      <c r="G60" s="678"/>
      <c r="H60" s="660"/>
      <c r="I60" s="681"/>
      <c r="J60" s="215"/>
      <c r="K60" s="216"/>
      <c r="L60" s="215"/>
      <c r="M60" s="216"/>
      <c r="N60" s="666"/>
      <c r="O60" s="666"/>
      <c r="P60" s="684"/>
      <c r="Q60" s="687"/>
      <c r="R60" s="687"/>
      <c r="S60" s="614"/>
      <c r="T60" s="691"/>
      <c r="W60" s="59"/>
      <c r="X60" s="59"/>
      <c r="Y60" s="59"/>
      <c r="Z60" s="59"/>
      <c r="AA60" s="59"/>
      <c r="AB60" s="59"/>
      <c r="AC60" s="59"/>
    </row>
    <row r="61" spans="1:29" s="19" customFormat="1" ht="24.95" customHeight="1">
      <c r="A61" s="24"/>
      <c r="B61" s="591"/>
      <c r="C61" s="676"/>
      <c r="D61" s="676"/>
      <c r="E61" s="676"/>
      <c r="F61" s="655"/>
      <c r="G61" s="679"/>
      <c r="H61" s="661"/>
      <c r="I61" s="682"/>
      <c r="J61" s="215"/>
      <c r="K61" s="216"/>
      <c r="L61" s="215"/>
      <c r="M61" s="216"/>
      <c r="N61" s="667"/>
      <c r="O61" s="667"/>
      <c r="P61" s="685"/>
      <c r="Q61" s="688"/>
      <c r="R61" s="688"/>
      <c r="S61" s="615"/>
      <c r="T61" s="691"/>
      <c r="W61" s="59"/>
      <c r="X61" s="59"/>
      <c r="Y61" s="59"/>
      <c r="Z61" s="59"/>
      <c r="AA61" s="59"/>
      <c r="AB61" s="59"/>
      <c r="AC61" s="59"/>
    </row>
    <row r="62" spans="1:29" s="19" customFormat="1" ht="24.95" customHeight="1">
      <c r="A62" s="24"/>
      <c r="B62" s="592"/>
      <c r="C62" s="677"/>
      <c r="D62" s="677"/>
      <c r="E62" s="677"/>
      <c r="F62" s="656"/>
      <c r="G62" s="680"/>
      <c r="H62" s="662"/>
      <c r="I62" s="683"/>
      <c r="J62" s="215"/>
      <c r="K62" s="216"/>
      <c r="L62" s="215"/>
      <c r="M62" s="216"/>
      <c r="N62" s="668"/>
      <c r="O62" s="668"/>
      <c r="P62" s="686"/>
      <c r="Q62" s="689"/>
      <c r="R62" s="689"/>
      <c r="S62" s="616"/>
      <c r="T62" s="691"/>
      <c r="W62" s="59"/>
      <c r="X62" s="59"/>
      <c r="Y62" s="59"/>
      <c r="Z62" s="59"/>
      <c r="AA62" s="59"/>
      <c r="AB62" s="59"/>
      <c r="AC62" s="59"/>
    </row>
    <row r="63" spans="1:29" s="19" customFormat="1" ht="24.95" customHeight="1">
      <c r="A63" s="24"/>
      <c r="B63" s="590">
        <v>3</v>
      </c>
      <c r="C63" s="654"/>
      <c r="D63" s="654"/>
      <c r="E63" s="654"/>
      <c r="F63" s="654"/>
      <c r="G63" s="657"/>
      <c r="H63" s="660"/>
      <c r="I63" s="663"/>
      <c r="J63" s="215"/>
      <c r="K63" s="216"/>
      <c r="L63" s="215"/>
      <c r="M63" s="216"/>
      <c r="N63" s="666"/>
      <c r="O63" s="666"/>
      <c r="P63" s="669"/>
      <c r="Q63" s="672"/>
      <c r="R63" s="672"/>
      <c r="S63" s="614"/>
      <c r="T63" s="691"/>
      <c r="W63" s="59"/>
      <c r="X63" s="59"/>
      <c r="Y63" s="59"/>
      <c r="Z63" s="59"/>
      <c r="AA63" s="59"/>
      <c r="AB63" s="59"/>
      <c r="AC63" s="59"/>
    </row>
    <row r="64" spans="1:29" s="19" customFormat="1" ht="24.95" customHeight="1">
      <c r="A64" s="24"/>
      <c r="B64" s="591"/>
      <c r="C64" s="655"/>
      <c r="D64" s="655"/>
      <c r="E64" s="655"/>
      <c r="F64" s="655"/>
      <c r="G64" s="658"/>
      <c r="H64" s="661"/>
      <c r="I64" s="664"/>
      <c r="J64" s="215"/>
      <c r="K64" s="216"/>
      <c r="L64" s="215"/>
      <c r="M64" s="216"/>
      <c r="N64" s="667"/>
      <c r="O64" s="667"/>
      <c r="P64" s="670"/>
      <c r="Q64" s="673"/>
      <c r="R64" s="673"/>
      <c r="S64" s="615"/>
      <c r="T64" s="691"/>
      <c r="W64" s="59"/>
      <c r="X64" s="59"/>
      <c r="Y64" s="59"/>
      <c r="Z64" s="59"/>
      <c r="AA64" s="59"/>
      <c r="AB64" s="59"/>
      <c r="AC64" s="59"/>
    </row>
    <row r="65" spans="1:29" s="19" customFormat="1" ht="24.95" customHeight="1">
      <c r="A65" s="24"/>
      <c r="B65" s="592"/>
      <c r="C65" s="656"/>
      <c r="D65" s="656"/>
      <c r="E65" s="656"/>
      <c r="F65" s="656"/>
      <c r="G65" s="659"/>
      <c r="H65" s="662"/>
      <c r="I65" s="665"/>
      <c r="J65" s="215"/>
      <c r="K65" s="216"/>
      <c r="L65" s="215"/>
      <c r="M65" s="216"/>
      <c r="N65" s="668"/>
      <c r="O65" s="668"/>
      <c r="P65" s="671"/>
      <c r="Q65" s="674"/>
      <c r="R65" s="674"/>
      <c r="S65" s="616"/>
      <c r="T65" s="691"/>
      <c r="W65" s="59"/>
      <c r="X65" s="59"/>
      <c r="Y65" s="59"/>
      <c r="Z65" s="59"/>
      <c r="AA65" s="59"/>
      <c r="AB65" s="59"/>
      <c r="AC65" s="59"/>
    </row>
    <row r="66" spans="1:29" s="19" customFormat="1" ht="24.95" customHeight="1">
      <c r="A66" s="24"/>
      <c r="B66" s="590">
        <v>4</v>
      </c>
      <c r="C66" s="675"/>
      <c r="D66" s="675"/>
      <c r="E66" s="675"/>
      <c r="F66" s="675"/>
      <c r="G66" s="678"/>
      <c r="H66" s="660"/>
      <c r="I66" s="681"/>
      <c r="J66" s="215"/>
      <c r="K66" s="216"/>
      <c r="L66" s="215"/>
      <c r="M66" s="216"/>
      <c r="N66" s="666"/>
      <c r="O66" s="666"/>
      <c r="P66" s="669"/>
      <c r="Q66" s="672"/>
      <c r="R66" s="687"/>
      <c r="S66" s="614"/>
      <c r="T66" s="691"/>
      <c r="W66" s="59"/>
      <c r="X66" s="59"/>
      <c r="Y66" s="59"/>
      <c r="Z66" s="59"/>
      <c r="AA66" s="59"/>
      <c r="AB66" s="59"/>
      <c r="AC66" s="59"/>
    </row>
    <row r="67" spans="1:29" s="19" customFormat="1" ht="24.95" customHeight="1">
      <c r="A67" s="24"/>
      <c r="B67" s="591"/>
      <c r="C67" s="676"/>
      <c r="D67" s="676"/>
      <c r="E67" s="676"/>
      <c r="F67" s="676"/>
      <c r="G67" s="679"/>
      <c r="H67" s="661"/>
      <c r="I67" s="682"/>
      <c r="J67" s="215"/>
      <c r="K67" s="216"/>
      <c r="L67" s="215"/>
      <c r="M67" s="216"/>
      <c r="N67" s="667"/>
      <c r="O67" s="667"/>
      <c r="P67" s="670"/>
      <c r="Q67" s="673"/>
      <c r="R67" s="688"/>
      <c r="S67" s="615"/>
      <c r="T67" s="691"/>
      <c r="W67" s="59"/>
      <c r="X67" s="59"/>
      <c r="Y67" s="59"/>
      <c r="Z67" s="59"/>
      <c r="AA67" s="59"/>
      <c r="AB67" s="59"/>
      <c r="AC67" s="59"/>
    </row>
    <row r="68" spans="1:29" s="19" customFormat="1" ht="24.95" customHeight="1">
      <c r="A68" s="24"/>
      <c r="B68" s="592"/>
      <c r="C68" s="677"/>
      <c r="D68" s="677"/>
      <c r="E68" s="677"/>
      <c r="F68" s="677"/>
      <c r="G68" s="680"/>
      <c r="H68" s="662"/>
      <c r="I68" s="683"/>
      <c r="J68" s="215"/>
      <c r="K68" s="216"/>
      <c r="L68" s="215"/>
      <c r="M68" s="216"/>
      <c r="N68" s="668"/>
      <c r="O68" s="668"/>
      <c r="P68" s="671"/>
      <c r="Q68" s="674"/>
      <c r="R68" s="689"/>
      <c r="S68" s="616"/>
      <c r="T68" s="691"/>
      <c r="W68" s="59"/>
      <c r="X68" s="59"/>
      <c r="Y68" s="59"/>
      <c r="Z68" s="59"/>
      <c r="AA68" s="59"/>
      <c r="AB68" s="59"/>
      <c r="AC68" s="59"/>
    </row>
    <row r="69" spans="1:29" s="19" customFormat="1" ht="24.95" hidden="1" customHeight="1">
      <c r="A69" s="24"/>
      <c r="B69" s="590">
        <v>5</v>
      </c>
      <c r="C69" s="654"/>
      <c r="D69" s="654"/>
      <c r="E69" s="654"/>
      <c r="F69" s="654"/>
      <c r="G69" s="657"/>
      <c r="H69" s="660"/>
      <c r="I69" s="663"/>
      <c r="J69" s="215"/>
      <c r="K69" s="216">
        <v>721015</v>
      </c>
      <c r="L69" s="215"/>
      <c r="M69" s="216">
        <v>721411</v>
      </c>
      <c r="N69" s="666"/>
      <c r="O69" s="666"/>
      <c r="P69" s="669"/>
      <c r="Q69" s="672"/>
      <c r="R69" s="672"/>
      <c r="S69" s="614">
        <f t="shared" ref="S69" si="11">IF(COUNTIF(J69:M71,"CUMPLE")&gt;=1,(G69*I69),0)* (IF(N69="PRESENTÓ CERTIFICADO",1,0))* (IF(O69="ACORDE A ITEM 5.2.1 (T.R.)",1,0) )* ( IF(OR(Q69="SIN OBSERVACIÓN", Q69="REQUERIMIENTOS SUBSANADOS"),1,0)) *(IF(OR(R69="NINGUNO", R69="CUMPLEN CON LO SOLICITADO"),1,0))</f>
        <v>0</v>
      </c>
      <c r="T69" s="691"/>
      <c r="W69" s="59"/>
      <c r="X69" s="59"/>
      <c r="Y69" s="59"/>
      <c r="Z69" s="59"/>
      <c r="AA69" s="59"/>
      <c r="AB69" s="59"/>
      <c r="AC69" s="59"/>
    </row>
    <row r="70" spans="1:29" s="19" customFormat="1" ht="24.95" hidden="1" customHeight="1">
      <c r="A70" s="24"/>
      <c r="B70" s="591"/>
      <c r="C70" s="655"/>
      <c r="D70" s="655"/>
      <c r="E70" s="655"/>
      <c r="F70" s="655"/>
      <c r="G70" s="658"/>
      <c r="H70" s="661"/>
      <c r="I70" s="664"/>
      <c r="J70" s="215"/>
      <c r="K70" s="216">
        <v>721511</v>
      </c>
      <c r="L70" s="215"/>
      <c r="M70" s="216"/>
      <c r="N70" s="667"/>
      <c r="O70" s="667"/>
      <c r="P70" s="670"/>
      <c r="Q70" s="673"/>
      <c r="R70" s="673"/>
      <c r="S70" s="615"/>
      <c r="T70" s="691"/>
      <c r="W70" s="59"/>
      <c r="X70" s="59"/>
      <c r="Y70" s="59"/>
      <c r="Z70" s="59"/>
      <c r="AA70" s="59"/>
      <c r="AB70" s="59"/>
      <c r="AC70" s="59"/>
    </row>
    <row r="71" spans="1:29" s="19" customFormat="1" ht="24.95" hidden="1" customHeight="1">
      <c r="A71" s="24"/>
      <c r="B71" s="592"/>
      <c r="C71" s="656"/>
      <c r="D71" s="656"/>
      <c r="E71" s="656"/>
      <c r="F71" s="656"/>
      <c r="G71" s="659"/>
      <c r="H71" s="662"/>
      <c r="I71" s="665"/>
      <c r="J71" s="215"/>
      <c r="K71" s="216">
        <v>811418</v>
      </c>
      <c r="L71" s="215"/>
      <c r="M71" s="216"/>
      <c r="N71" s="668"/>
      <c r="O71" s="668"/>
      <c r="P71" s="671"/>
      <c r="Q71" s="674"/>
      <c r="R71" s="674"/>
      <c r="S71" s="616"/>
      <c r="T71" s="692"/>
      <c r="W71" s="59"/>
      <c r="X71" s="59"/>
      <c r="Y71" s="59"/>
      <c r="Z71" s="59"/>
    </row>
    <row r="72" spans="1:29" s="16" customFormat="1" ht="24.95" customHeight="1">
      <c r="B72" s="580" t="str">
        <f>IF(S73=" "," ",IF(S73&gt;=$H$6,"CUMPLE CON LA EXPERIENCIA REQUERIDA","NO CUMPLE CON LA EXPERIENCIA REQUERIDA"))</f>
        <v>CUMPLE CON LA EXPERIENCIA REQUERIDA</v>
      </c>
      <c r="C72" s="581"/>
      <c r="D72" s="581"/>
      <c r="E72" s="581"/>
      <c r="F72" s="581"/>
      <c r="G72" s="581"/>
      <c r="H72" s="581"/>
      <c r="I72" s="581"/>
      <c r="J72" s="581"/>
      <c r="K72" s="581"/>
      <c r="L72" s="581"/>
      <c r="M72" s="581"/>
      <c r="N72" s="581"/>
      <c r="O72" s="582"/>
      <c r="P72" s="586" t="s">
        <v>22</v>
      </c>
      <c r="Q72" s="587"/>
      <c r="R72" s="21"/>
      <c r="S72" s="20">
        <f>IF(T57="SI",SUM(S57:S71),0)</f>
        <v>1160.96</v>
      </c>
      <c r="T72" s="588" t="str">
        <f>IF(S73=" "," ",IF(S73&gt;=$H$6,"CUMPLE","NO CUMPLE"))</f>
        <v>CUMPLE</v>
      </c>
      <c r="W72" s="59"/>
      <c r="X72" s="59"/>
      <c r="Y72" s="59"/>
      <c r="Z72" s="59"/>
    </row>
    <row r="73" spans="1:29" s="19" customFormat="1" ht="24.95" customHeight="1">
      <c r="B73" s="583"/>
      <c r="C73" s="584"/>
      <c r="D73" s="584"/>
      <c r="E73" s="584"/>
      <c r="F73" s="584"/>
      <c r="G73" s="584"/>
      <c r="H73" s="584"/>
      <c r="I73" s="584"/>
      <c r="J73" s="584"/>
      <c r="K73" s="584"/>
      <c r="L73" s="584"/>
      <c r="M73" s="584"/>
      <c r="N73" s="584"/>
      <c r="O73" s="585"/>
      <c r="P73" s="586" t="s">
        <v>24</v>
      </c>
      <c r="Q73" s="587"/>
      <c r="R73" s="21"/>
      <c r="S73" s="100">
        <f>IFERROR((S72/$P$6)," ")</f>
        <v>4.877983193277311</v>
      </c>
      <c r="T73" s="589"/>
      <c r="W73" s="59"/>
      <c r="X73" s="59"/>
      <c r="Y73" s="59"/>
      <c r="Z73" s="59"/>
    </row>
    <row r="76" spans="1:29" ht="36" customHeight="1">
      <c r="B76" s="136">
        <v>4</v>
      </c>
      <c r="C76" s="635" t="s">
        <v>81</v>
      </c>
      <c r="D76" s="636"/>
      <c r="E76" s="637"/>
      <c r="F76" s="638" t="str">
        <f>IFERROR(VLOOKUP(B76,LISTA_OFERENTES,2,FALSE)," ")</f>
        <v>JORGE ENRIQUE MORA HENAO</v>
      </c>
      <c r="G76" s="639"/>
      <c r="H76" s="639"/>
      <c r="I76" s="639"/>
      <c r="J76" s="639"/>
      <c r="K76" s="639"/>
      <c r="L76" s="639"/>
      <c r="M76" s="639"/>
      <c r="N76" s="639"/>
      <c r="O76" s="640"/>
      <c r="P76" s="641" t="s">
        <v>109</v>
      </c>
      <c r="Q76" s="642"/>
      <c r="R76" s="643"/>
      <c r="S76" s="15">
        <f>5-(INT(COUNTBLANK(C79:C93))-10)</f>
        <v>5</v>
      </c>
      <c r="T76" s="16"/>
    </row>
    <row r="77" spans="1:29" s="22" customFormat="1" ht="30" customHeight="1">
      <c r="B77" s="644" t="s">
        <v>48</v>
      </c>
      <c r="C77" s="646" t="s">
        <v>15</v>
      </c>
      <c r="D77" s="646" t="s">
        <v>16</v>
      </c>
      <c r="E77" s="646" t="s">
        <v>17</v>
      </c>
      <c r="F77" s="646" t="s">
        <v>18</v>
      </c>
      <c r="G77" s="646" t="s">
        <v>19</v>
      </c>
      <c r="H77" s="646" t="s">
        <v>20</v>
      </c>
      <c r="I77" s="646" t="s">
        <v>21</v>
      </c>
      <c r="J77" s="648" t="s">
        <v>55</v>
      </c>
      <c r="K77" s="649"/>
      <c r="L77" s="649"/>
      <c r="M77" s="650"/>
      <c r="N77" s="646" t="s">
        <v>82</v>
      </c>
      <c r="O77" s="646" t="s">
        <v>83</v>
      </c>
      <c r="P77" s="18" t="s">
        <v>84</v>
      </c>
      <c r="Q77" s="18"/>
      <c r="R77" s="646" t="s">
        <v>85</v>
      </c>
      <c r="S77" s="646" t="s">
        <v>86</v>
      </c>
      <c r="T77" s="646" t="str">
        <f>T11</f>
        <v>CUMPLE CON EL REQUERIMIENTO OBLIGATORIO DE SOPORTAR EXPERIENCIA EN MÍNIMO DOS (2) Y OBLIGATORIAMENTE EN EL CÓDIGO 831015?</v>
      </c>
      <c r="U77" s="23"/>
      <c r="V77" s="23"/>
      <c r="W77" s="59"/>
      <c r="X77" s="59"/>
      <c r="Y77" s="59"/>
      <c r="Z77" s="59"/>
      <c r="AA77" s="59"/>
      <c r="AB77" s="59"/>
      <c r="AC77" s="59"/>
    </row>
    <row r="78" spans="1:29" s="22" customFormat="1" ht="105.75" customHeight="1">
      <c r="B78" s="645"/>
      <c r="C78" s="647"/>
      <c r="D78" s="647"/>
      <c r="E78" s="647"/>
      <c r="F78" s="647"/>
      <c r="G78" s="647"/>
      <c r="H78" s="647"/>
      <c r="I78" s="647"/>
      <c r="J78" s="651" t="s">
        <v>88</v>
      </c>
      <c r="K78" s="652"/>
      <c r="L78" s="652"/>
      <c r="M78" s="653"/>
      <c r="N78" s="647"/>
      <c r="O78" s="647"/>
      <c r="P78" s="17" t="s">
        <v>13</v>
      </c>
      <c r="Q78" s="17" t="s">
        <v>87</v>
      </c>
      <c r="R78" s="647"/>
      <c r="S78" s="647"/>
      <c r="T78" s="647"/>
      <c r="U78" s="23"/>
      <c r="V78" s="23"/>
      <c r="W78" s="59"/>
      <c r="X78" s="59"/>
      <c r="Y78" s="59"/>
      <c r="Z78" s="59"/>
      <c r="AA78" s="59"/>
      <c r="AB78" s="59"/>
      <c r="AC78" s="59"/>
    </row>
    <row r="79" spans="1:29" s="19" customFormat="1" ht="24.95" customHeight="1">
      <c r="A79" s="24"/>
      <c r="B79" s="590">
        <v>1</v>
      </c>
      <c r="C79" s="654">
        <v>17</v>
      </c>
      <c r="D79" s="654">
        <v>27</v>
      </c>
      <c r="E79" s="654" t="s">
        <v>353</v>
      </c>
      <c r="F79" s="654" t="s">
        <v>354</v>
      </c>
      <c r="G79" s="657">
        <v>2128.23</v>
      </c>
      <c r="H79" s="660" t="s">
        <v>179</v>
      </c>
      <c r="I79" s="663">
        <v>0.7</v>
      </c>
      <c r="J79" s="215" t="s">
        <v>339</v>
      </c>
      <c r="K79" s="216">
        <v>721015</v>
      </c>
      <c r="L79" s="215" t="s">
        <v>339</v>
      </c>
      <c r="M79" s="216">
        <v>811418</v>
      </c>
      <c r="N79" s="666" t="s">
        <v>341</v>
      </c>
      <c r="O79" s="666" t="s">
        <v>348</v>
      </c>
      <c r="P79" s="669"/>
      <c r="Q79" s="672" t="s">
        <v>390</v>
      </c>
      <c r="R79" s="672" t="s">
        <v>391</v>
      </c>
      <c r="S79" s="614">
        <f>IF(COUNTIF(J79:M81,"CUMPLE")&gt;=1,(G79*I79),0)* (IF(N79="PRESENTÓ CERTIFICADO",1,0))* (IF(O79="ACORDE A ITEM 5.2.1 (T.R.)",1,0) )* ( IF(OR(Q79="SIN OBSERVACIÓN", Q79="REQUERIMIENTOS SUBSANADOS"),1,0)) *(IF(OR(R79="NINGUNO", R79="CUMPLEN CON LO SOLICITADO"),1,0))</f>
        <v>1489.761</v>
      </c>
      <c r="T79" s="690" t="s">
        <v>345</v>
      </c>
      <c r="W79" s="59"/>
      <c r="X79" s="59"/>
      <c r="Y79" s="59"/>
      <c r="Z79" s="59"/>
      <c r="AA79" s="59"/>
      <c r="AB79" s="59"/>
      <c r="AC79" s="59"/>
    </row>
    <row r="80" spans="1:29" s="19" customFormat="1" ht="24.95" customHeight="1">
      <c r="A80" s="24"/>
      <c r="B80" s="591"/>
      <c r="C80" s="655"/>
      <c r="D80" s="655"/>
      <c r="E80" s="655"/>
      <c r="F80" s="655"/>
      <c r="G80" s="658"/>
      <c r="H80" s="661"/>
      <c r="I80" s="664"/>
      <c r="J80" s="215" t="s">
        <v>339</v>
      </c>
      <c r="K80" s="216">
        <v>721511</v>
      </c>
      <c r="L80" s="215" t="s">
        <v>339</v>
      </c>
      <c r="M80" s="216">
        <v>831015</v>
      </c>
      <c r="N80" s="667"/>
      <c r="O80" s="667"/>
      <c r="P80" s="670"/>
      <c r="Q80" s="673"/>
      <c r="R80" s="673"/>
      <c r="S80" s="615"/>
      <c r="T80" s="691"/>
      <c r="W80" s="59"/>
      <c r="X80" s="59"/>
      <c r="Y80" s="59"/>
      <c r="Z80" s="59"/>
      <c r="AA80" s="59"/>
      <c r="AB80" s="59"/>
      <c r="AC80" s="59"/>
    </row>
    <row r="81" spans="1:29" s="19" customFormat="1" ht="24.95" customHeight="1">
      <c r="A81" s="24"/>
      <c r="B81" s="592"/>
      <c r="C81" s="656"/>
      <c r="D81" s="656"/>
      <c r="E81" s="656"/>
      <c r="F81" s="656"/>
      <c r="G81" s="659"/>
      <c r="H81" s="662"/>
      <c r="I81" s="665"/>
      <c r="J81" s="215" t="s">
        <v>340</v>
      </c>
      <c r="K81" s="216">
        <v>721411</v>
      </c>
      <c r="L81" s="215"/>
      <c r="M81" s="216"/>
      <c r="N81" s="668"/>
      <c r="O81" s="668"/>
      <c r="P81" s="671"/>
      <c r="Q81" s="674"/>
      <c r="R81" s="674"/>
      <c r="S81" s="616"/>
      <c r="T81" s="691"/>
      <c r="W81" s="59"/>
      <c r="X81" s="59"/>
      <c r="Y81" s="59"/>
      <c r="Z81" s="59"/>
      <c r="AA81" s="59"/>
      <c r="AB81" s="59"/>
      <c r="AC81" s="59"/>
    </row>
    <row r="82" spans="1:29" s="19" customFormat="1" ht="24.95" customHeight="1">
      <c r="A82" s="24"/>
      <c r="B82" s="590">
        <v>2</v>
      </c>
      <c r="C82" s="675">
        <v>18</v>
      </c>
      <c r="D82" s="675">
        <v>29</v>
      </c>
      <c r="E82" s="675" t="s">
        <v>355</v>
      </c>
      <c r="F82" s="654" t="s">
        <v>354</v>
      </c>
      <c r="G82" s="678">
        <v>1803.36</v>
      </c>
      <c r="H82" s="660" t="s">
        <v>179</v>
      </c>
      <c r="I82" s="681">
        <v>0.7</v>
      </c>
      <c r="J82" s="215" t="s">
        <v>339</v>
      </c>
      <c r="K82" s="216">
        <v>721015</v>
      </c>
      <c r="L82" s="215" t="s">
        <v>339</v>
      </c>
      <c r="M82" s="216">
        <v>811418</v>
      </c>
      <c r="N82" s="666" t="s">
        <v>341</v>
      </c>
      <c r="O82" s="666" t="s">
        <v>348</v>
      </c>
      <c r="P82" s="684"/>
      <c r="Q82" s="687" t="s">
        <v>390</v>
      </c>
      <c r="R82" s="687" t="s">
        <v>391</v>
      </c>
      <c r="S82" s="614">
        <f t="shared" ref="S82" si="12">IF(COUNTIF(J82:M84,"CUMPLE")&gt;=1,(G82*I82),0)* (IF(N82="PRESENTÓ CERTIFICADO",1,0))* (IF(O82="ACORDE A ITEM 5.2.1 (T.R.)",1,0) )* ( IF(OR(Q82="SIN OBSERVACIÓN", Q82="REQUERIMIENTOS SUBSANADOS"),1,0)) *(IF(OR(R82="NINGUNO", R82="CUMPLEN CON LO SOLICITADO"),1,0))</f>
        <v>1262.3519999999999</v>
      </c>
      <c r="T82" s="691"/>
      <c r="W82" s="59"/>
      <c r="X82" s="59"/>
      <c r="Y82" s="59"/>
      <c r="Z82" s="59"/>
      <c r="AA82" s="59"/>
      <c r="AB82" s="59"/>
      <c r="AC82" s="59"/>
    </row>
    <row r="83" spans="1:29" s="19" customFormat="1" ht="24.95" customHeight="1">
      <c r="A83" s="24"/>
      <c r="B83" s="591"/>
      <c r="C83" s="676"/>
      <c r="D83" s="676"/>
      <c r="E83" s="676"/>
      <c r="F83" s="655"/>
      <c r="G83" s="679"/>
      <c r="H83" s="661"/>
      <c r="I83" s="682"/>
      <c r="J83" s="215" t="s">
        <v>339</v>
      </c>
      <c r="K83" s="216">
        <v>721511</v>
      </c>
      <c r="L83" s="215" t="s">
        <v>339</v>
      </c>
      <c r="M83" s="216">
        <v>831015</v>
      </c>
      <c r="N83" s="667"/>
      <c r="O83" s="667"/>
      <c r="P83" s="685"/>
      <c r="Q83" s="688"/>
      <c r="R83" s="688"/>
      <c r="S83" s="615"/>
      <c r="T83" s="691"/>
      <c r="W83" s="59"/>
      <c r="X83" s="59"/>
      <c r="Y83" s="59"/>
      <c r="Z83" s="59"/>
      <c r="AA83" s="59"/>
      <c r="AB83" s="59"/>
      <c r="AC83" s="59"/>
    </row>
    <row r="84" spans="1:29" s="19" customFormat="1" ht="24.95" customHeight="1">
      <c r="A84" s="24"/>
      <c r="B84" s="592"/>
      <c r="C84" s="677"/>
      <c r="D84" s="677"/>
      <c r="E84" s="677"/>
      <c r="F84" s="656"/>
      <c r="G84" s="680"/>
      <c r="H84" s="662"/>
      <c r="I84" s="683"/>
      <c r="J84" s="215" t="s">
        <v>339</v>
      </c>
      <c r="K84" s="216">
        <v>721411</v>
      </c>
      <c r="L84" s="215"/>
      <c r="M84" s="216"/>
      <c r="N84" s="668"/>
      <c r="O84" s="668"/>
      <c r="P84" s="686"/>
      <c r="Q84" s="689"/>
      <c r="R84" s="689"/>
      <c r="S84" s="616"/>
      <c r="T84" s="691"/>
      <c r="W84" s="59"/>
      <c r="X84" s="59"/>
      <c r="Y84" s="59"/>
      <c r="Z84" s="59"/>
      <c r="AA84" s="59"/>
      <c r="AB84" s="59"/>
      <c r="AC84" s="59"/>
    </row>
    <row r="85" spans="1:29" s="19" customFormat="1" ht="24.95" customHeight="1">
      <c r="A85" s="24"/>
      <c r="B85" s="590">
        <v>3</v>
      </c>
      <c r="C85" s="654">
        <v>19</v>
      </c>
      <c r="D85" s="654">
        <v>31</v>
      </c>
      <c r="E85" s="654" t="s">
        <v>356</v>
      </c>
      <c r="F85" s="654" t="s">
        <v>354</v>
      </c>
      <c r="G85" s="657">
        <v>3053.34</v>
      </c>
      <c r="H85" s="660" t="s">
        <v>179</v>
      </c>
      <c r="I85" s="663">
        <v>0.5</v>
      </c>
      <c r="J85" s="215" t="s">
        <v>339</v>
      </c>
      <c r="K85" s="216">
        <v>721015</v>
      </c>
      <c r="L85" s="215" t="s">
        <v>339</v>
      </c>
      <c r="M85" s="216">
        <v>811418</v>
      </c>
      <c r="N85" s="666" t="s">
        <v>341</v>
      </c>
      <c r="O85" s="666" t="s">
        <v>342</v>
      </c>
      <c r="P85" s="669"/>
      <c r="Q85" s="672" t="s">
        <v>343</v>
      </c>
      <c r="R85" s="672" t="s">
        <v>344</v>
      </c>
      <c r="S85" s="614">
        <f t="shared" ref="S85" si="13">IF(COUNTIF(J85:M87,"CUMPLE")&gt;=1,(G85*I85),0)* (IF(N85="PRESENTÓ CERTIFICADO",1,0))* (IF(O85="ACORDE A ITEM 5.2.1 (T.R.)",1,0) )* ( IF(OR(Q85="SIN OBSERVACIÓN", Q85="REQUERIMIENTOS SUBSANADOS"),1,0)) *(IF(OR(R85="NINGUNO", R85="CUMPLEN CON LO SOLICITADO"),1,0))</f>
        <v>0</v>
      </c>
      <c r="T85" s="691"/>
      <c r="W85" s="59"/>
      <c r="X85" s="59"/>
      <c r="Y85" s="59"/>
      <c r="Z85" s="59"/>
      <c r="AA85" s="59"/>
      <c r="AB85" s="59"/>
      <c r="AC85" s="59"/>
    </row>
    <row r="86" spans="1:29" s="19" customFormat="1" ht="24.95" customHeight="1">
      <c r="A86" s="24"/>
      <c r="B86" s="591"/>
      <c r="C86" s="655"/>
      <c r="D86" s="655"/>
      <c r="E86" s="655"/>
      <c r="F86" s="655"/>
      <c r="G86" s="658"/>
      <c r="H86" s="661"/>
      <c r="I86" s="664"/>
      <c r="J86" s="215" t="s">
        <v>339</v>
      </c>
      <c r="K86" s="216">
        <v>721511</v>
      </c>
      <c r="L86" s="215" t="s">
        <v>339</v>
      </c>
      <c r="M86" s="216">
        <v>831015</v>
      </c>
      <c r="N86" s="667"/>
      <c r="O86" s="667"/>
      <c r="P86" s="670"/>
      <c r="Q86" s="673"/>
      <c r="R86" s="673"/>
      <c r="S86" s="615"/>
      <c r="T86" s="691"/>
      <c r="W86" s="59"/>
      <c r="X86" s="59"/>
      <c r="Y86" s="59"/>
      <c r="Z86" s="59"/>
      <c r="AA86" s="59"/>
      <c r="AB86" s="59"/>
      <c r="AC86" s="59"/>
    </row>
    <row r="87" spans="1:29" s="19" customFormat="1" ht="24.95" customHeight="1">
      <c r="A87" s="24"/>
      <c r="B87" s="592"/>
      <c r="C87" s="656"/>
      <c r="D87" s="656"/>
      <c r="E87" s="656"/>
      <c r="F87" s="656"/>
      <c r="G87" s="659"/>
      <c r="H87" s="662"/>
      <c r="I87" s="665"/>
      <c r="J87" s="215" t="s">
        <v>339</v>
      </c>
      <c r="K87" s="216">
        <v>721411</v>
      </c>
      <c r="L87" s="215"/>
      <c r="M87" s="216"/>
      <c r="N87" s="668"/>
      <c r="O87" s="668"/>
      <c r="P87" s="671"/>
      <c r="Q87" s="674"/>
      <c r="R87" s="674"/>
      <c r="S87" s="616"/>
      <c r="T87" s="691"/>
      <c r="W87" s="59"/>
      <c r="X87" s="59"/>
      <c r="Y87" s="59"/>
      <c r="Z87" s="59"/>
      <c r="AA87" s="59"/>
      <c r="AB87" s="59"/>
      <c r="AC87" s="59"/>
    </row>
    <row r="88" spans="1:29" s="19" customFormat="1" ht="24.95" customHeight="1">
      <c r="A88" s="24"/>
      <c r="B88" s="590">
        <v>4</v>
      </c>
      <c r="C88" s="675">
        <v>20</v>
      </c>
      <c r="D88" s="675">
        <v>33</v>
      </c>
      <c r="E88" s="675" t="s">
        <v>357</v>
      </c>
      <c r="F88" s="675" t="s">
        <v>354</v>
      </c>
      <c r="G88" s="678">
        <v>4110.63</v>
      </c>
      <c r="H88" s="660" t="s">
        <v>179</v>
      </c>
      <c r="I88" s="681">
        <v>0.5</v>
      </c>
      <c r="J88" s="215" t="s">
        <v>339</v>
      </c>
      <c r="K88" s="216">
        <v>721015</v>
      </c>
      <c r="L88" s="215" t="s">
        <v>339</v>
      </c>
      <c r="M88" s="216">
        <v>811418</v>
      </c>
      <c r="N88" s="666" t="s">
        <v>341</v>
      </c>
      <c r="O88" s="666" t="s">
        <v>342</v>
      </c>
      <c r="P88" s="684"/>
      <c r="Q88" s="687" t="s">
        <v>343</v>
      </c>
      <c r="R88" s="687" t="s">
        <v>344</v>
      </c>
      <c r="S88" s="614">
        <f t="shared" ref="S88" si="14">IF(COUNTIF(J88:M90,"CUMPLE")&gt;=1,(G88*I88),0)* (IF(N88="PRESENTÓ CERTIFICADO",1,0))* (IF(O88="ACORDE A ITEM 5.2.1 (T.R.)",1,0) )* ( IF(OR(Q88="SIN OBSERVACIÓN", Q88="REQUERIMIENTOS SUBSANADOS"),1,0)) *(IF(OR(R88="NINGUNO", R88="CUMPLEN CON LO SOLICITADO"),1,0))</f>
        <v>0</v>
      </c>
      <c r="T88" s="691"/>
      <c r="W88" s="59"/>
      <c r="X88" s="59"/>
      <c r="Y88" s="59"/>
      <c r="Z88" s="59"/>
      <c r="AA88" s="59"/>
      <c r="AB88" s="59"/>
      <c r="AC88" s="59"/>
    </row>
    <row r="89" spans="1:29" s="19" customFormat="1" ht="24.95" customHeight="1">
      <c r="A89" s="24"/>
      <c r="B89" s="591"/>
      <c r="C89" s="676"/>
      <c r="D89" s="676"/>
      <c r="E89" s="676"/>
      <c r="F89" s="676"/>
      <c r="G89" s="679"/>
      <c r="H89" s="661"/>
      <c r="I89" s="682"/>
      <c r="J89" s="215" t="s">
        <v>339</v>
      </c>
      <c r="K89" s="216">
        <v>721511</v>
      </c>
      <c r="L89" s="215" t="s">
        <v>339</v>
      </c>
      <c r="M89" s="216">
        <v>831015</v>
      </c>
      <c r="N89" s="667"/>
      <c r="O89" s="667"/>
      <c r="P89" s="685"/>
      <c r="Q89" s="688"/>
      <c r="R89" s="688"/>
      <c r="S89" s="615"/>
      <c r="T89" s="691"/>
      <c r="W89" s="59"/>
      <c r="X89" s="59"/>
      <c r="Y89" s="59"/>
      <c r="Z89" s="59"/>
      <c r="AA89" s="59"/>
      <c r="AB89" s="59"/>
      <c r="AC89" s="59"/>
    </row>
    <row r="90" spans="1:29" s="19" customFormat="1" ht="24.95" customHeight="1">
      <c r="A90" s="24"/>
      <c r="B90" s="592"/>
      <c r="C90" s="677"/>
      <c r="D90" s="677"/>
      <c r="E90" s="677"/>
      <c r="F90" s="677"/>
      <c r="G90" s="680"/>
      <c r="H90" s="662"/>
      <c r="I90" s="683"/>
      <c r="J90" s="215" t="s">
        <v>340</v>
      </c>
      <c r="K90" s="216">
        <v>721411</v>
      </c>
      <c r="L90" s="215"/>
      <c r="M90" s="216"/>
      <c r="N90" s="668"/>
      <c r="O90" s="668"/>
      <c r="P90" s="686"/>
      <c r="Q90" s="689"/>
      <c r="R90" s="689"/>
      <c r="S90" s="616"/>
      <c r="T90" s="691"/>
      <c r="W90" s="59"/>
      <c r="X90" s="59"/>
      <c r="Y90" s="59"/>
      <c r="Z90" s="59"/>
      <c r="AA90" s="59"/>
      <c r="AB90" s="59"/>
      <c r="AC90" s="59"/>
    </row>
    <row r="91" spans="1:29" s="19" customFormat="1" ht="24.95" customHeight="1">
      <c r="A91" s="24"/>
      <c r="B91" s="590">
        <v>5</v>
      </c>
      <c r="C91" s="654">
        <v>26</v>
      </c>
      <c r="D91" s="654">
        <v>38</v>
      </c>
      <c r="E91" s="654"/>
      <c r="F91" s="654" t="s">
        <v>358</v>
      </c>
      <c r="G91" s="657">
        <v>2859.22</v>
      </c>
      <c r="H91" s="660" t="s">
        <v>179</v>
      </c>
      <c r="I91" s="663">
        <v>0.5</v>
      </c>
      <c r="J91" s="215" t="s">
        <v>339</v>
      </c>
      <c r="K91" s="216">
        <v>721015</v>
      </c>
      <c r="L91" s="215" t="s">
        <v>339</v>
      </c>
      <c r="M91" s="216">
        <v>811418</v>
      </c>
      <c r="N91" s="666" t="s">
        <v>341</v>
      </c>
      <c r="O91" s="666" t="s">
        <v>342</v>
      </c>
      <c r="P91" s="669"/>
      <c r="Q91" s="672" t="s">
        <v>343</v>
      </c>
      <c r="R91" s="672" t="s">
        <v>344</v>
      </c>
      <c r="S91" s="614">
        <f t="shared" ref="S91" si="15">IF(COUNTIF(J91:M93,"CUMPLE")&gt;=1,(G91*I91),0)* (IF(N91="PRESENTÓ CERTIFICADO",1,0))* (IF(O91="ACORDE A ITEM 5.2.1 (T.R.)",1,0) )* ( IF(OR(Q91="SIN OBSERVACIÓN", Q91="REQUERIMIENTOS SUBSANADOS"),1,0)) *(IF(OR(R91="NINGUNO", R91="CUMPLEN CON LO SOLICITADO"),1,0))</f>
        <v>0</v>
      </c>
      <c r="T91" s="691"/>
      <c r="W91" s="59"/>
      <c r="X91" s="59"/>
      <c r="Y91" s="59"/>
      <c r="Z91" s="59"/>
      <c r="AA91" s="59"/>
      <c r="AB91" s="59"/>
      <c r="AC91" s="59"/>
    </row>
    <row r="92" spans="1:29" s="19" customFormat="1" ht="24.95" customHeight="1">
      <c r="A92" s="24"/>
      <c r="B92" s="591"/>
      <c r="C92" s="655"/>
      <c r="D92" s="655"/>
      <c r="E92" s="655"/>
      <c r="F92" s="655"/>
      <c r="G92" s="658"/>
      <c r="H92" s="661"/>
      <c r="I92" s="664"/>
      <c r="J92" s="215" t="s">
        <v>339</v>
      </c>
      <c r="K92" s="216">
        <v>721511</v>
      </c>
      <c r="L92" s="215" t="s">
        <v>339</v>
      </c>
      <c r="M92" s="216">
        <v>831015</v>
      </c>
      <c r="N92" s="667"/>
      <c r="O92" s="667"/>
      <c r="P92" s="670"/>
      <c r="Q92" s="673"/>
      <c r="R92" s="673"/>
      <c r="S92" s="615"/>
      <c r="T92" s="691"/>
      <c r="W92" s="59"/>
      <c r="X92" s="59"/>
      <c r="Y92" s="59"/>
      <c r="Z92" s="59"/>
      <c r="AA92" s="59"/>
      <c r="AB92" s="59"/>
      <c r="AC92" s="59"/>
    </row>
    <row r="93" spans="1:29" s="19" customFormat="1" ht="24.95" customHeight="1">
      <c r="A93" s="24"/>
      <c r="B93" s="592"/>
      <c r="C93" s="656"/>
      <c r="D93" s="656"/>
      <c r="E93" s="656"/>
      <c r="F93" s="656"/>
      <c r="G93" s="659"/>
      <c r="H93" s="662"/>
      <c r="I93" s="665"/>
      <c r="J93" s="215" t="s">
        <v>339</v>
      </c>
      <c r="K93" s="216">
        <v>721411</v>
      </c>
      <c r="L93" s="215"/>
      <c r="M93" s="216"/>
      <c r="N93" s="668"/>
      <c r="O93" s="668"/>
      <c r="P93" s="671"/>
      <c r="Q93" s="674"/>
      <c r="R93" s="674"/>
      <c r="S93" s="616"/>
      <c r="T93" s="692"/>
      <c r="W93" s="59"/>
      <c r="X93" s="59"/>
      <c r="Y93" s="59"/>
      <c r="Z93" s="59"/>
    </row>
    <row r="94" spans="1:29" s="16" customFormat="1" ht="24.95" customHeight="1">
      <c r="B94" s="580" t="str">
        <f>IF(S95=" "," ",IF(S95&gt;=$H$6,"CUMPLE CON LA EXPERIENCIA REQUERIDA","NO CUMPLE CON LA EXPERIENCIA REQUERIDA"))</f>
        <v>CUMPLE CON LA EXPERIENCIA REQUERIDA</v>
      </c>
      <c r="C94" s="581"/>
      <c r="D94" s="581"/>
      <c r="E94" s="581"/>
      <c r="F94" s="581"/>
      <c r="G94" s="581"/>
      <c r="H94" s="581"/>
      <c r="I94" s="581"/>
      <c r="J94" s="581"/>
      <c r="K94" s="581"/>
      <c r="L94" s="581"/>
      <c r="M94" s="581"/>
      <c r="N94" s="581"/>
      <c r="O94" s="582"/>
      <c r="P94" s="586" t="s">
        <v>22</v>
      </c>
      <c r="Q94" s="587"/>
      <c r="R94" s="21"/>
      <c r="S94" s="20">
        <f>IF(T79="SI",SUM(S79:S93),0)</f>
        <v>2752.1129999999998</v>
      </c>
      <c r="T94" s="588" t="str">
        <f>IF(S95=" "," ",IF(S95&gt;=$H$6,"CUMPLE","NO CUMPLE"))</f>
        <v>CUMPLE</v>
      </c>
      <c r="W94" s="59"/>
      <c r="X94" s="59"/>
      <c r="Y94" s="59"/>
      <c r="Z94" s="59"/>
    </row>
    <row r="95" spans="1:29" s="19" customFormat="1" ht="24.95" customHeight="1">
      <c r="B95" s="583"/>
      <c r="C95" s="584"/>
      <c r="D95" s="584"/>
      <c r="E95" s="584"/>
      <c r="F95" s="584"/>
      <c r="G95" s="584"/>
      <c r="H95" s="584"/>
      <c r="I95" s="584"/>
      <c r="J95" s="584"/>
      <c r="K95" s="584"/>
      <c r="L95" s="584"/>
      <c r="M95" s="584"/>
      <c r="N95" s="584"/>
      <c r="O95" s="585"/>
      <c r="P95" s="586" t="s">
        <v>24</v>
      </c>
      <c r="Q95" s="587"/>
      <c r="R95" s="21"/>
      <c r="S95" s="100">
        <f>IFERROR((S94/$P$6)," ")</f>
        <v>11.563499999999999</v>
      </c>
      <c r="T95" s="589"/>
      <c r="W95" s="59"/>
      <c r="X95" s="59"/>
      <c r="Y95" s="59"/>
      <c r="Z95" s="59"/>
    </row>
    <row r="98" spans="1:29" ht="36" customHeight="1">
      <c r="B98" s="136">
        <v>5</v>
      </c>
      <c r="C98" s="635" t="s">
        <v>81</v>
      </c>
      <c r="D98" s="636"/>
      <c r="E98" s="637"/>
      <c r="F98" s="638" t="str">
        <f>IFERROR(VLOOKUP(B98,LISTA_OFERENTES,2,FALSE)," ")</f>
        <v>ACEROS Y CONCRETOS S.A.S.</v>
      </c>
      <c r="G98" s="639"/>
      <c r="H98" s="639"/>
      <c r="I98" s="639"/>
      <c r="J98" s="639"/>
      <c r="K98" s="639"/>
      <c r="L98" s="639"/>
      <c r="M98" s="639"/>
      <c r="N98" s="639"/>
      <c r="O98" s="640"/>
      <c r="P98" s="641" t="s">
        <v>109</v>
      </c>
      <c r="Q98" s="642"/>
      <c r="R98" s="643"/>
      <c r="S98" s="15">
        <f>5-(INT(COUNTBLANK(C101:C115))-10)</f>
        <v>3</v>
      </c>
      <c r="T98" s="16"/>
    </row>
    <row r="99" spans="1:29" s="22" customFormat="1" ht="30" customHeight="1">
      <c r="B99" s="644" t="s">
        <v>48</v>
      </c>
      <c r="C99" s="646" t="s">
        <v>15</v>
      </c>
      <c r="D99" s="646" t="s">
        <v>16</v>
      </c>
      <c r="E99" s="646" t="s">
        <v>17</v>
      </c>
      <c r="F99" s="646" t="s">
        <v>18</v>
      </c>
      <c r="G99" s="646" t="s">
        <v>19</v>
      </c>
      <c r="H99" s="646" t="s">
        <v>20</v>
      </c>
      <c r="I99" s="646" t="s">
        <v>21</v>
      </c>
      <c r="J99" s="648" t="s">
        <v>55</v>
      </c>
      <c r="K99" s="649"/>
      <c r="L99" s="649"/>
      <c r="M99" s="650"/>
      <c r="N99" s="646" t="s">
        <v>82</v>
      </c>
      <c r="O99" s="646" t="s">
        <v>83</v>
      </c>
      <c r="P99" s="18" t="s">
        <v>84</v>
      </c>
      <c r="Q99" s="18"/>
      <c r="R99" s="646" t="s">
        <v>85</v>
      </c>
      <c r="S99" s="646" t="s">
        <v>86</v>
      </c>
      <c r="T99" s="646" t="str">
        <f>T11</f>
        <v>CUMPLE CON EL REQUERIMIENTO OBLIGATORIO DE SOPORTAR EXPERIENCIA EN MÍNIMO DOS (2) Y OBLIGATORIAMENTE EN EL CÓDIGO 831015?</v>
      </c>
      <c r="U99" s="23"/>
      <c r="V99" s="23"/>
      <c r="W99" s="59"/>
      <c r="X99" s="59"/>
      <c r="Y99" s="59"/>
      <c r="Z99" s="59"/>
      <c r="AA99" s="59"/>
      <c r="AB99" s="59"/>
      <c r="AC99" s="59"/>
    </row>
    <row r="100" spans="1:29" s="22" customFormat="1" ht="90.75" customHeight="1">
      <c r="B100" s="645"/>
      <c r="C100" s="647"/>
      <c r="D100" s="647"/>
      <c r="E100" s="647"/>
      <c r="F100" s="647"/>
      <c r="G100" s="647"/>
      <c r="H100" s="647"/>
      <c r="I100" s="647"/>
      <c r="J100" s="651" t="s">
        <v>88</v>
      </c>
      <c r="K100" s="652"/>
      <c r="L100" s="652"/>
      <c r="M100" s="653"/>
      <c r="N100" s="647"/>
      <c r="O100" s="647"/>
      <c r="P100" s="17" t="s">
        <v>13</v>
      </c>
      <c r="Q100" s="17" t="s">
        <v>87</v>
      </c>
      <c r="R100" s="647"/>
      <c r="S100" s="647"/>
      <c r="T100" s="647"/>
      <c r="U100" s="23"/>
      <c r="V100" s="23"/>
      <c r="W100" s="59"/>
      <c r="X100" s="59"/>
      <c r="Y100" s="59"/>
      <c r="Z100" s="59"/>
      <c r="AA100" s="59"/>
      <c r="AB100" s="59"/>
      <c r="AC100" s="59"/>
    </row>
    <row r="101" spans="1:29" s="19" customFormat="1" ht="24.95" customHeight="1">
      <c r="A101" s="24"/>
      <c r="B101" s="590">
        <v>1</v>
      </c>
      <c r="C101" s="654">
        <v>82</v>
      </c>
      <c r="D101" s="654">
        <v>201</v>
      </c>
      <c r="E101" s="654" t="s">
        <v>359</v>
      </c>
      <c r="F101" s="654" t="s">
        <v>360</v>
      </c>
      <c r="G101" s="657">
        <v>601.77</v>
      </c>
      <c r="H101" s="660" t="s">
        <v>179</v>
      </c>
      <c r="I101" s="663">
        <v>0.7</v>
      </c>
      <c r="J101" s="215" t="s">
        <v>339</v>
      </c>
      <c r="K101" s="216">
        <v>721015</v>
      </c>
      <c r="L101" s="215" t="s">
        <v>340</v>
      </c>
      <c r="M101" s="216">
        <v>811418</v>
      </c>
      <c r="N101" s="666" t="s">
        <v>341</v>
      </c>
      <c r="O101" s="666" t="s">
        <v>348</v>
      </c>
      <c r="P101" s="669"/>
      <c r="Q101" s="672" t="s">
        <v>390</v>
      </c>
      <c r="R101" s="672" t="s">
        <v>391</v>
      </c>
      <c r="S101" s="614">
        <f>IF(COUNTIF(J101:M103,"CUMPLE")&gt;=1,(G101*I101),0)* (IF(N101="PRESENTÓ CERTIFICADO",1,0))* (IF(O101="ACORDE A ITEM 5.2.1 (T.R.)",1,0) )* ( IF(OR(Q101="SIN OBSERVACIÓN", Q101="REQUERIMIENTOS SUBSANADOS"),1,0)) *(IF(OR(R101="NINGUNO", R101="CUMPLEN CON LO SOLICITADO"),1,0))</f>
        <v>421.23899999999998</v>
      </c>
      <c r="T101" s="690" t="s">
        <v>345</v>
      </c>
      <c r="W101" s="59"/>
      <c r="X101" s="59"/>
      <c r="Y101" s="59"/>
      <c r="Z101" s="59"/>
      <c r="AA101" s="59"/>
      <c r="AB101" s="59"/>
      <c r="AC101" s="59"/>
    </row>
    <row r="102" spans="1:29" s="19" customFormat="1" ht="24.95" customHeight="1">
      <c r="A102" s="24"/>
      <c r="B102" s="591"/>
      <c r="C102" s="655"/>
      <c r="D102" s="655"/>
      <c r="E102" s="655"/>
      <c r="F102" s="655"/>
      <c r="G102" s="658"/>
      <c r="H102" s="661"/>
      <c r="I102" s="664"/>
      <c r="J102" s="215" t="s">
        <v>339</v>
      </c>
      <c r="K102" s="216">
        <v>721511</v>
      </c>
      <c r="L102" s="215" t="s">
        <v>339</v>
      </c>
      <c r="M102" s="216">
        <v>831015</v>
      </c>
      <c r="N102" s="667"/>
      <c r="O102" s="667"/>
      <c r="P102" s="670"/>
      <c r="Q102" s="673"/>
      <c r="R102" s="673"/>
      <c r="S102" s="615"/>
      <c r="T102" s="691"/>
      <c r="W102" s="59"/>
      <c r="X102" s="59"/>
      <c r="Y102" s="59"/>
      <c r="Z102" s="59"/>
      <c r="AA102" s="59"/>
      <c r="AB102" s="59"/>
      <c r="AC102" s="59"/>
    </row>
    <row r="103" spans="1:29" s="19" customFormat="1" ht="24.95" customHeight="1">
      <c r="A103" s="24"/>
      <c r="B103" s="592"/>
      <c r="C103" s="656"/>
      <c r="D103" s="656"/>
      <c r="E103" s="656"/>
      <c r="F103" s="656"/>
      <c r="G103" s="659"/>
      <c r="H103" s="662"/>
      <c r="I103" s="665"/>
      <c r="J103" s="215" t="s">
        <v>339</v>
      </c>
      <c r="K103" s="216">
        <v>721411</v>
      </c>
      <c r="L103" s="215"/>
      <c r="M103" s="216"/>
      <c r="N103" s="668"/>
      <c r="O103" s="668"/>
      <c r="P103" s="671"/>
      <c r="Q103" s="674"/>
      <c r="R103" s="674"/>
      <c r="S103" s="616"/>
      <c r="T103" s="691"/>
      <c r="W103" s="59"/>
      <c r="X103" s="59"/>
      <c r="Y103" s="59"/>
      <c r="Z103" s="59"/>
      <c r="AA103" s="59"/>
      <c r="AB103" s="59"/>
      <c r="AC103" s="59"/>
    </row>
    <row r="104" spans="1:29" s="19" customFormat="1" ht="24.95" customHeight="1">
      <c r="A104" s="24"/>
      <c r="B104" s="590">
        <v>2</v>
      </c>
      <c r="C104" s="675">
        <v>87</v>
      </c>
      <c r="D104" s="675">
        <v>214</v>
      </c>
      <c r="E104" s="675" t="s">
        <v>361</v>
      </c>
      <c r="F104" s="675" t="s">
        <v>362</v>
      </c>
      <c r="G104" s="678">
        <v>1440.91</v>
      </c>
      <c r="H104" s="660" t="s">
        <v>337</v>
      </c>
      <c r="I104" s="681">
        <v>1</v>
      </c>
      <c r="J104" s="215" t="s">
        <v>339</v>
      </c>
      <c r="K104" s="216">
        <v>721015</v>
      </c>
      <c r="L104" s="215" t="s">
        <v>340</v>
      </c>
      <c r="M104" s="216">
        <v>811418</v>
      </c>
      <c r="N104" s="666" t="s">
        <v>341</v>
      </c>
      <c r="O104" s="666" t="s">
        <v>348</v>
      </c>
      <c r="P104" s="684"/>
      <c r="Q104" s="687" t="s">
        <v>349</v>
      </c>
      <c r="R104" s="687" t="s">
        <v>350</v>
      </c>
      <c r="S104" s="614">
        <f t="shared" ref="S104" si="16">IF(COUNTIF(J104:M106,"CUMPLE")&gt;=1,(G104*I104),0)* (IF(N104="PRESENTÓ CERTIFICADO",1,0))* (IF(O104="ACORDE A ITEM 5.2.1 (T.R.)",1,0) )* ( IF(OR(Q104="SIN OBSERVACIÓN", Q104="REQUERIMIENTOS SUBSANADOS"),1,0)) *(IF(OR(R104="NINGUNO", R104="CUMPLEN CON LO SOLICITADO"),1,0))</f>
        <v>1440.91</v>
      </c>
      <c r="T104" s="691"/>
      <c r="W104" s="59"/>
      <c r="X104" s="59"/>
      <c r="Y104" s="59"/>
      <c r="Z104" s="59"/>
      <c r="AA104" s="59"/>
      <c r="AB104" s="59"/>
      <c r="AC104" s="59"/>
    </row>
    <row r="105" spans="1:29" s="19" customFormat="1" ht="24.95" customHeight="1">
      <c r="A105" s="24"/>
      <c r="B105" s="591"/>
      <c r="C105" s="676"/>
      <c r="D105" s="676"/>
      <c r="E105" s="676"/>
      <c r="F105" s="676"/>
      <c r="G105" s="679"/>
      <c r="H105" s="661"/>
      <c r="I105" s="682"/>
      <c r="J105" s="215" t="s">
        <v>339</v>
      </c>
      <c r="K105" s="216">
        <v>721511</v>
      </c>
      <c r="L105" s="215" t="s">
        <v>339</v>
      </c>
      <c r="M105" s="216">
        <v>831015</v>
      </c>
      <c r="N105" s="667"/>
      <c r="O105" s="667"/>
      <c r="P105" s="685"/>
      <c r="Q105" s="688"/>
      <c r="R105" s="688"/>
      <c r="S105" s="615"/>
      <c r="T105" s="691"/>
      <c r="W105" s="59"/>
      <c r="X105" s="59"/>
      <c r="Y105" s="59"/>
      <c r="Z105" s="59"/>
      <c r="AA105" s="59"/>
      <c r="AB105" s="59"/>
      <c r="AC105" s="59"/>
    </row>
    <row r="106" spans="1:29" s="19" customFormat="1" ht="24.95" customHeight="1">
      <c r="A106" s="24"/>
      <c r="B106" s="592"/>
      <c r="C106" s="677"/>
      <c r="D106" s="677"/>
      <c r="E106" s="677"/>
      <c r="F106" s="677"/>
      <c r="G106" s="680"/>
      <c r="H106" s="662"/>
      <c r="I106" s="683"/>
      <c r="J106" s="215" t="s">
        <v>339</v>
      </c>
      <c r="K106" s="216">
        <v>721411</v>
      </c>
      <c r="L106" s="215"/>
      <c r="M106" s="216"/>
      <c r="N106" s="668"/>
      <c r="O106" s="668"/>
      <c r="P106" s="686"/>
      <c r="Q106" s="689"/>
      <c r="R106" s="689"/>
      <c r="S106" s="616"/>
      <c r="T106" s="691"/>
      <c r="W106" s="59"/>
      <c r="X106" s="59"/>
      <c r="Y106" s="59"/>
      <c r="Z106" s="59"/>
      <c r="AA106" s="59"/>
      <c r="AB106" s="59"/>
      <c r="AC106" s="59"/>
    </row>
    <row r="107" spans="1:29" s="19" customFormat="1" ht="24.95" customHeight="1">
      <c r="A107" s="24"/>
      <c r="B107" s="590">
        <v>3</v>
      </c>
      <c r="C107" s="654">
        <v>101</v>
      </c>
      <c r="D107" s="654">
        <v>241</v>
      </c>
      <c r="E107" s="654" t="s">
        <v>389</v>
      </c>
      <c r="F107" s="654" t="s">
        <v>360</v>
      </c>
      <c r="G107" s="657">
        <v>745.85</v>
      </c>
      <c r="H107" s="660" t="s">
        <v>337</v>
      </c>
      <c r="I107" s="663">
        <v>1</v>
      </c>
      <c r="J107" s="215" t="s">
        <v>339</v>
      </c>
      <c r="K107" s="216">
        <v>721015</v>
      </c>
      <c r="L107" s="215" t="s">
        <v>340</v>
      </c>
      <c r="M107" s="216">
        <v>811418</v>
      </c>
      <c r="N107" s="666" t="s">
        <v>341</v>
      </c>
      <c r="O107" s="666" t="s">
        <v>348</v>
      </c>
      <c r="P107" s="669"/>
      <c r="Q107" s="672" t="s">
        <v>349</v>
      </c>
      <c r="R107" s="672" t="s">
        <v>350</v>
      </c>
      <c r="S107" s="614">
        <f t="shared" ref="S107" si="17">IF(COUNTIF(J107:M109,"CUMPLE")&gt;=1,(G107*I107),0)* (IF(N107="PRESENTÓ CERTIFICADO",1,0))* (IF(O107="ACORDE A ITEM 5.2.1 (T.R.)",1,0) )* ( IF(OR(Q107="SIN OBSERVACIÓN", Q107="REQUERIMIENTOS SUBSANADOS"),1,0)) *(IF(OR(R107="NINGUNO", R107="CUMPLEN CON LO SOLICITADO"),1,0))</f>
        <v>745.85</v>
      </c>
      <c r="T107" s="691"/>
      <c r="W107" s="59"/>
      <c r="X107" s="59"/>
      <c r="Y107" s="59"/>
      <c r="Z107" s="59"/>
      <c r="AA107" s="59"/>
      <c r="AB107" s="59"/>
      <c r="AC107" s="59"/>
    </row>
    <row r="108" spans="1:29" s="19" customFormat="1" ht="24.95" customHeight="1">
      <c r="A108" s="24"/>
      <c r="B108" s="591"/>
      <c r="C108" s="655"/>
      <c r="D108" s="655"/>
      <c r="E108" s="655"/>
      <c r="F108" s="655"/>
      <c r="G108" s="658"/>
      <c r="H108" s="661"/>
      <c r="I108" s="664"/>
      <c r="J108" s="215" t="s">
        <v>339</v>
      </c>
      <c r="K108" s="216">
        <v>721511</v>
      </c>
      <c r="L108" s="215" t="s">
        <v>339</v>
      </c>
      <c r="M108" s="216">
        <v>831015</v>
      </c>
      <c r="N108" s="667"/>
      <c r="O108" s="667"/>
      <c r="P108" s="670"/>
      <c r="Q108" s="673"/>
      <c r="R108" s="673"/>
      <c r="S108" s="615"/>
      <c r="T108" s="691"/>
      <c r="W108" s="59"/>
      <c r="X108" s="59"/>
      <c r="Y108" s="59"/>
      <c r="Z108" s="59"/>
      <c r="AA108" s="59"/>
      <c r="AB108" s="59"/>
      <c r="AC108" s="59"/>
    </row>
    <row r="109" spans="1:29" s="19" customFormat="1" ht="24.95" customHeight="1">
      <c r="A109" s="24"/>
      <c r="B109" s="592"/>
      <c r="C109" s="656"/>
      <c r="D109" s="656"/>
      <c r="E109" s="656"/>
      <c r="F109" s="656"/>
      <c r="G109" s="659"/>
      <c r="H109" s="662"/>
      <c r="I109" s="665"/>
      <c r="J109" s="215" t="s">
        <v>340</v>
      </c>
      <c r="K109" s="216">
        <v>721411</v>
      </c>
      <c r="L109" s="215"/>
      <c r="M109" s="216"/>
      <c r="N109" s="668"/>
      <c r="O109" s="668"/>
      <c r="P109" s="671"/>
      <c r="Q109" s="674"/>
      <c r="R109" s="674"/>
      <c r="S109" s="616"/>
      <c r="T109" s="691"/>
      <c r="W109" s="59"/>
      <c r="X109" s="59"/>
      <c r="Y109" s="59"/>
      <c r="Z109" s="59"/>
      <c r="AA109" s="59"/>
      <c r="AB109" s="59"/>
      <c r="AC109" s="59"/>
    </row>
    <row r="110" spans="1:29" s="19" customFormat="1" ht="24.95" customHeight="1">
      <c r="A110" s="24"/>
      <c r="B110" s="590">
        <v>4</v>
      </c>
      <c r="C110" s="675"/>
      <c r="D110" s="675"/>
      <c r="E110" s="675"/>
      <c r="F110" s="654"/>
      <c r="G110" s="678"/>
      <c r="H110" s="660"/>
      <c r="I110" s="681"/>
      <c r="J110" s="215"/>
      <c r="K110" s="216"/>
      <c r="L110" s="215"/>
      <c r="M110" s="216"/>
      <c r="N110" s="713"/>
      <c r="O110" s="713"/>
      <c r="P110" s="716"/>
      <c r="Q110" s="719"/>
      <c r="R110" s="719"/>
      <c r="S110" s="614"/>
      <c r="T110" s="691"/>
      <c r="W110" s="59"/>
      <c r="X110" s="59"/>
      <c r="Y110" s="59"/>
      <c r="Z110" s="59"/>
      <c r="AA110" s="59"/>
      <c r="AB110" s="59"/>
      <c r="AC110" s="59"/>
    </row>
    <row r="111" spans="1:29" s="19" customFormat="1" ht="24.95" customHeight="1">
      <c r="A111" s="24"/>
      <c r="B111" s="591"/>
      <c r="C111" s="676"/>
      <c r="D111" s="676"/>
      <c r="E111" s="676"/>
      <c r="F111" s="655"/>
      <c r="G111" s="679"/>
      <c r="H111" s="661"/>
      <c r="I111" s="682"/>
      <c r="J111" s="215"/>
      <c r="K111" s="216"/>
      <c r="L111" s="215"/>
      <c r="M111" s="216"/>
      <c r="N111" s="714"/>
      <c r="O111" s="714"/>
      <c r="P111" s="717"/>
      <c r="Q111" s="720"/>
      <c r="R111" s="720"/>
      <c r="S111" s="615"/>
      <c r="T111" s="691"/>
      <c r="W111" s="59"/>
      <c r="X111" s="59"/>
      <c r="Y111" s="59"/>
      <c r="Z111" s="59"/>
      <c r="AA111" s="59"/>
      <c r="AB111" s="59"/>
      <c r="AC111" s="59"/>
    </row>
    <row r="112" spans="1:29" s="19" customFormat="1" ht="24.95" customHeight="1">
      <c r="A112" s="24"/>
      <c r="B112" s="592"/>
      <c r="C112" s="677"/>
      <c r="D112" s="677"/>
      <c r="E112" s="677"/>
      <c r="F112" s="656"/>
      <c r="G112" s="680"/>
      <c r="H112" s="662"/>
      <c r="I112" s="683"/>
      <c r="J112" s="215"/>
      <c r="K112" s="216"/>
      <c r="L112" s="215"/>
      <c r="M112" s="216"/>
      <c r="N112" s="715"/>
      <c r="O112" s="715"/>
      <c r="P112" s="718"/>
      <c r="Q112" s="721"/>
      <c r="R112" s="721"/>
      <c r="S112" s="616"/>
      <c r="T112" s="691"/>
      <c r="W112" s="59"/>
      <c r="X112" s="59"/>
      <c r="Y112" s="59"/>
      <c r="Z112" s="59"/>
      <c r="AA112" s="59"/>
      <c r="AB112" s="59"/>
      <c r="AC112" s="59"/>
    </row>
    <row r="113" spans="1:29" s="19" customFormat="1" ht="24.95" customHeight="1">
      <c r="A113" s="24"/>
      <c r="B113" s="590">
        <v>5</v>
      </c>
      <c r="C113" s="654"/>
      <c r="D113" s="654"/>
      <c r="E113" s="654"/>
      <c r="F113" s="654"/>
      <c r="G113" s="657"/>
      <c r="H113" s="660"/>
      <c r="I113" s="663"/>
      <c r="J113" s="215"/>
      <c r="K113" s="216"/>
      <c r="L113" s="215"/>
      <c r="M113" s="216"/>
      <c r="N113" s="666"/>
      <c r="O113" s="666"/>
      <c r="P113" s="669"/>
      <c r="Q113" s="672"/>
      <c r="R113" s="672"/>
      <c r="S113" s="614"/>
      <c r="T113" s="691"/>
      <c r="W113" s="59"/>
      <c r="X113" s="59"/>
      <c r="Y113" s="59"/>
      <c r="Z113" s="59"/>
      <c r="AA113" s="59"/>
      <c r="AB113" s="59"/>
      <c r="AC113" s="59"/>
    </row>
    <row r="114" spans="1:29" s="19" customFormat="1" ht="24.95" customHeight="1">
      <c r="A114" s="24"/>
      <c r="B114" s="591"/>
      <c r="C114" s="655"/>
      <c r="D114" s="655"/>
      <c r="E114" s="655"/>
      <c r="F114" s="655"/>
      <c r="G114" s="658"/>
      <c r="H114" s="661"/>
      <c r="I114" s="664"/>
      <c r="J114" s="215"/>
      <c r="K114" s="216"/>
      <c r="L114" s="215"/>
      <c r="M114" s="216"/>
      <c r="N114" s="667"/>
      <c r="O114" s="667"/>
      <c r="P114" s="670"/>
      <c r="Q114" s="673"/>
      <c r="R114" s="673"/>
      <c r="S114" s="615"/>
      <c r="T114" s="691"/>
      <c r="W114" s="59"/>
      <c r="X114" s="59"/>
      <c r="Y114" s="59"/>
      <c r="Z114" s="59"/>
      <c r="AA114" s="59"/>
      <c r="AB114" s="59"/>
      <c r="AC114" s="59"/>
    </row>
    <row r="115" spans="1:29" s="19" customFormat="1" ht="24.95" customHeight="1">
      <c r="A115" s="24"/>
      <c r="B115" s="592"/>
      <c r="C115" s="656"/>
      <c r="D115" s="656"/>
      <c r="E115" s="656"/>
      <c r="F115" s="656"/>
      <c r="G115" s="659"/>
      <c r="H115" s="662"/>
      <c r="I115" s="665"/>
      <c r="J115" s="215"/>
      <c r="K115" s="216"/>
      <c r="L115" s="215"/>
      <c r="M115" s="216"/>
      <c r="N115" s="668"/>
      <c r="O115" s="668"/>
      <c r="P115" s="671"/>
      <c r="Q115" s="674"/>
      <c r="R115" s="674"/>
      <c r="S115" s="616"/>
      <c r="T115" s="692"/>
      <c r="W115" s="59"/>
      <c r="X115" s="59"/>
      <c r="Y115" s="59"/>
      <c r="Z115" s="59"/>
    </row>
    <row r="116" spans="1:29" s="16" customFormat="1" ht="24.95" customHeight="1">
      <c r="B116" s="580" t="str">
        <f>IF(S117=" "," ",IF(S117&gt;=$H$6,"CUMPLE CON LA EXPERIENCIA REQUERIDA","NO CUMPLE CON LA EXPERIENCIA REQUERIDA"))</f>
        <v>CUMPLE CON LA EXPERIENCIA REQUERIDA</v>
      </c>
      <c r="C116" s="581"/>
      <c r="D116" s="581"/>
      <c r="E116" s="581"/>
      <c r="F116" s="581"/>
      <c r="G116" s="581"/>
      <c r="H116" s="581"/>
      <c r="I116" s="581"/>
      <c r="J116" s="581"/>
      <c r="K116" s="581"/>
      <c r="L116" s="581"/>
      <c r="M116" s="581"/>
      <c r="N116" s="581"/>
      <c r="O116" s="582"/>
      <c r="P116" s="586" t="s">
        <v>22</v>
      </c>
      <c r="Q116" s="587"/>
      <c r="R116" s="21"/>
      <c r="S116" s="20">
        <f>IF(T101="SI",SUM(S101:S115),0)</f>
        <v>2607.9990000000003</v>
      </c>
      <c r="T116" s="588" t="str">
        <f>IF(S117=" "," ",IF(S117&gt;=$H$6,"CUMPLE","NO CUMPLE"))</f>
        <v>CUMPLE</v>
      </c>
      <c r="W116" s="59"/>
      <c r="X116" s="59"/>
      <c r="Y116" s="59"/>
      <c r="Z116" s="59"/>
    </row>
    <row r="117" spans="1:29" s="19" customFormat="1" ht="24.95" customHeight="1">
      <c r="B117" s="583"/>
      <c r="C117" s="584"/>
      <c r="D117" s="584"/>
      <c r="E117" s="584"/>
      <c r="F117" s="584"/>
      <c r="G117" s="584"/>
      <c r="H117" s="584"/>
      <c r="I117" s="584"/>
      <c r="J117" s="584"/>
      <c r="K117" s="584"/>
      <c r="L117" s="584"/>
      <c r="M117" s="584"/>
      <c r="N117" s="584"/>
      <c r="O117" s="585"/>
      <c r="P117" s="586" t="s">
        <v>24</v>
      </c>
      <c r="Q117" s="587"/>
      <c r="R117" s="21"/>
      <c r="S117" s="100">
        <f>IFERROR((S116/$P$6)," ")</f>
        <v>10.95797899159664</v>
      </c>
      <c r="T117" s="589"/>
      <c r="W117" s="59"/>
      <c r="X117" s="59"/>
      <c r="Y117" s="59"/>
      <c r="Z117" s="59"/>
    </row>
    <row r="120" spans="1:29" ht="36" customHeight="1">
      <c r="B120" s="136">
        <v>6</v>
      </c>
      <c r="C120" s="635" t="s">
        <v>81</v>
      </c>
      <c r="D120" s="636"/>
      <c r="E120" s="637"/>
      <c r="F120" s="638" t="str">
        <f>IFERROR(VLOOKUP(B120,LISTA_OFERENTES,2,FALSE)," ")</f>
        <v>CONSTRUINTEGRALES S.A.S.</v>
      </c>
      <c r="G120" s="639"/>
      <c r="H120" s="639"/>
      <c r="I120" s="639"/>
      <c r="J120" s="639"/>
      <c r="K120" s="639"/>
      <c r="L120" s="639"/>
      <c r="M120" s="639"/>
      <c r="N120" s="639"/>
      <c r="O120" s="640"/>
      <c r="P120" s="641" t="s">
        <v>109</v>
      </c>
      <c r="Q120" s="642"/>
      <c r="R120" s="643"/>
      <c r="S120" s="15">
        <f>5-(INT(COUNTBLANK(C123:C137))-10)</f>
        <v>3</v>
      </c>
      <c r="T120" s="16"/>
    </row>
    <row r="121" spans="1:29" s="22" customFormat="1" ht="30" customHeight="1">
      <c r="B121" s="644" t="s">
        <v>48</v>
      </c>
      <c r="C121" s="646" t="s">
        <v>15</v>
      </c>
      <c r="D121" s="646" t="s">
        <v>16</v>
      </c>
      <c r="E121" s="646" t="s">
        <v>17</v>
      </c>
      <c r="F121" s="646" t="s">
        <v>18</v>
      </c>
      <c r="G121" s="646" t="s">
        <v>19</v>
      </c>
      <c r="H121" s="646" t="s">
        <v>20</v>
      </c>
      <c r="I121" s="646" t="s">
        <v>21</v>
      </c>
      <c r="J121" s="648" t="s">
        <v>55</v>
      </c>
      <c r="K121" s="649"/>
      <c r="L121" s="649"/>
      <c r="M121" s="650"/>
      <c r="N121" s="646" t="s">
        <v>82</v>
      </c>
      <c r="O121" s="646" t="s">
        <v>83</v>
      </c>
      <c r="P121" s="18" t="s">
        <v>84</v>
      </c>
      <c r="Q121" s="18"/>
      <c r="R121" s="646" t="s">
        <v>85</v>
      </c>
      <c r="S121" s="646" t="s">
        <v>86</v>
      </c>
      <c r="T121" s="646" t="str">
        <f>T11</f>
        <v>CUMPLE CON EL REQUERIMIENTO OBLIGATORIO DE SOPORTAR EXPERIENCIA EN MÍNIMO DOS (2) Y OBLIGATORIAMENTE EN EL CÓDIGO 831015?</v>
      </c>
      <c r="U121" s="23"/>
      <c r="V121" s="23"/>
      <c r="W121" s="59"/>
      <c r="X121" s="59"/>
      <c r="Y121" s="59"/>
      <c r="Z121" s="59"/>
      <c r="AA121" s="59"/>
      <c r="AB121" s="59"/>
      <c r="AC121" s="59"/>
    </row>
    <row r="122" spans="1:29" s="22" customFormat="1" ht="106.5" customHeight="1">
      <c r="B122" s="645"/>
      <c r="C122" s="647"/>
      <c r="D122" s="647"/>
      <c r="E122" s="647"/>
      <c r="F122" s="647"/>
      <c r="G122" s="647"/>
      <c r="H122" s="647"/>
      <c r="I122" s="647"/>
      <c r="J122" s="651" t="s">
        <v>88</v>
      </c>
      <c r="K122" s="652"/>
      <c r="L122" s="652"/>
      <c r="M122" s="653"/>
      <c r="N122" s="647"/>
      <c r="O122" s="647"/>
      <c r="P122" s="17" t="s">
        <v>13</v>
      </c>
      <c r="Q122" s="17" t="s">
        <v>87</v>
      </c>
      <c r="R122" s="647"/>
      <c r="S122" s="647"/>
      <c r="T122" s="647"/>
      <c r="U122" s="23"/>
      <c r="V122" s="23"/>
      <c r="W122" s="59"/>
      <c r="X122" s="59"/>
      <c r="Y122" s="59"/>
      <c r="Z122" s="59"/>
      <c r="AA122" s="59"/>
      <c r="AB122" s="59"/>
      <c r="AC122" s="59"/>
    </row>
    <row r="123" spans="1:29" s="19" customFormat="1" ht="24.95" customHeight="1">
      <c r="A123" s="24"/>
      <c r="B123" s="590">
        <v>1</v>
      </c>
      <c r="C123" s="654">
        <v>39</v>
      </c>
      <c r="D123" s="654">
        <v>46</v>
      </c>
      <c r="E123" s="654" t="s">
        <v>363</v>
      </c>
      <c r="F123" s="654" t="s">
        <v>364</v>
      </c>
      <c r="G123" s="657">
        <v>1589.35</v>
      </c>
      <c r="H123" s="660" t="s">
        <v>337</v>
      </c>
      <c r="I123" s="663">
        <v>1</v>
      </c>
      <c r="J123" s="215" t="s">
        <v>339</v>
      </c>
      <c r="K123" s="216">
        <v>721015</v>
      </c>
      <c r="L123" s="215" t="s">
        <v>339</v>
      </c>
      <c r="M123" s="216">
        <v>811418</v>
      </c>
      <c r="N123" s="666" t="s">
        <v>341</v>
      </c>
      <c r="O123" s="666" t="s">
        <v>342</v>
      </c>
      <c r="P123" s="669"/>
      <c r="Q123" s="672" t="s">
        <v>343</v>
      </c>
      <c r="R123" s="672" t="s">
        <v>344</v>
      </c>
      <c r="S123" s="614">
        <f>IF(COUNTIF(J123:M125,"CUMPLE")&gt;=1,(G123*I123),0)* (IF(N123="PRESENTÓ CERTIFICADO",1,0))* (IF(O123="ACORDE A ITEM 5.2.1 (T.R.)",1,0) )* ( IF(OR(Q123="SIN OBSERVACIÓN", Q123="REQUERIMIENTOS SUBSANADOS"),1,0)) *(IF(OR(R123="NINGUNO", R123="CUMPLEN CON LO SOLICITADO"),1,0))</f>
        <v>0</v>
      </c>
      <c r="T123" s="690" t="s">
        <v>345</v>
      </c>
      <c r="W123" s="59"/>
      <c r="X123" s="59"/>
      <c r="Y123" s="59"/>
      <c r="Z123" s="59"/>
      <c r="AA123" s="59"/>
      <c r="AB123" s="59"/>
      <c r="AC123" s="59"/>
    </row>
    <row r="124" spans="1:29" s="19" customFormat="1" ht="24.95" customHeight="1">
      <c r="A124" s="24"/>
      <c r="B124" s="591"/>
      <c r="C124" s="655"/>
      <c r="D124" s="655"/>
      <c r="E124" s="655"/>
      <c r="F124" s="655"/>
      <c r="G124" s="658"/>
      <c r="H124" s="661"/>
      <c r="I124" s="664"/>
      <c r="J124" s="215" t="s">
        <v>339</v>
      </c>
      <c r="K124" s="216">
        <v>721511</v>
      </c>
      <c r="L124" s="215" t="s">
        <v>339</v>
      </c>
      <c r="M124" s="216">
        <v>831015</v>
      </c>
      <c r="N124" s="667"/>
      <c r="O124" s="667"/>
      <c r="P124" s="670"/>
      <c r="Q124" s="673"/>
      <c r="R124" s="673"/>
      <c r="S124" s="615"/>
      <c r="T124" s="691"/>
      <c r="W124" s="59"/>
      <c r="X124" s="59"/>
      <c r="Y124" s="59"/>
      <c r="Z124" s="59"/>
      <c r="AA124" s="59"/>
      <c r="AB124" s="59"/>
      <c r="AC124" s="59"/>
    </row>
    <row r="125" spans="1:29" s="19" customFormat="1" ht="24.95" customHeight="1">
      <c r="A125" s="24"/>
      <c r="B125" s="592"/>
      <c r="C125" s="656"/>
      <c r="D125" s="656"/>
      <c r="E125" s="656"/>
      <c r="F125" s="656"/>
      <c r="G125" s="659"/>
      <c r="H125" s="662"/>
      <c r="I125" s="665"/>
      <c r="J125" s="215" t="s">
        <v>339</v>
      </c>
      <c r="K125" s="216">
        <v>721411</v>
      </c>
      <c r="L125" s="215"/>
      <c r="M125" s="216"/>
      <c r="N125" s="668"/>
      <c r="O125" s="668"/>
      <c r="P125" s="671"/>
      <c r="Q125" s="674"/>
      <c r="R125" s="674"/>
      <c r="S125" s="616"/>
      <c r="T125" s="691"/>
      <c r="W125" s="59"/>
      <c r="X125" s="59"/>
      <c r="Y125" s="59"/>
      <c r="Z125" s="59"/>
      <c r="AA125" s="59"/>
      <c r="AB125" s="59"/>
      <c r="AC125" s="59"/>
    </row>
    <row r="126" spans="1:29" s="19" customFormat="1" ht="24.95" customHeight="1">
      <c r="A126" s="24"/>
      <c r="B126" s="590">
        <v>2</v>
      </c>
      <c r="C126" s="675">
        <v>46</v>
      </c>
      <c r="D126" s="675">
        <v>63</v>
      </c>
      <c r="E126" s="675" t="s">
        <v>365</v>
      </c>
      <c r="F126" s="675" t="s">
        <v>366</v>
      </c>
      <c r="G126" s="678">
        <v>1573.94</v>
      </c>
      <c r="H126" s="660" t="s">
        <v>179</v>
      </c>
      <c r="I126" s="681">
        <v>0.9</v>
      </c>
      <c r="J126" s="215" t="s">
        <v>339</v>
      </c>
      <c r="K126" s="216">
        <v>721015</v>
      </c>
      <c r="L126" s="215" t="s">
        <v>339</v>
      </c>
      <c r="M126" s="216">
        <v>811418</v>
      </c>
      <c r="N126" s="666" t="s">
        <v>341</v>
      </c>
      <c r="O126" s="666" t="s">
        <v>348</v>
      </c>
      <c r="P126" s="684"/>
      <c r="Q126" s="687" t="s">
        <v>390</v>
      </c>
      <c r="R126" s="687" t="s">
        <v>391</v>
      </c>
      <c r="S126" s="614">
        <f t="shared" ref="S126" si="18">IF(COUNTIF(J126:M128,"CUMPLE")&gt;=1,(G126*I126),0)* (IF(N126="PRESENTÓ CERTIFICADO",1,0))* (IF(O126="ACORDE A ITEM 5.2.1 (T.R.)",1,0) )* ( IF(OR(Q126="SIN OBSERVACIÓN", Q126="REQUERIMIENTOS SUBSANADOS"),1,0)) *(IF(OR(R126="NINGUNO", R126="CUMPLEN CON LO SOLICITADO"),1,0))</f>
        <v>1416.546</v>
      </c>
      <c r="T126" s="691"/>
      <c r="W126" s="59"/>
      <c r="X126" s="59"/>
      <c r="Y126" s="59"/>
      <c r="Z126" s="59"/>
      <c r="AA126" s="59"/>
      <c r="AB126" s="59"/>
      <c r="AC126" s="59"/>
    </row>
    <row r="127" spans="1:29" s="19" customFormat="1" ht="24.95" customHeight="1">
      <c r="A127" s="24"/>
      <c r="B127" s="591"/>
      <c r="C127" s="676"/>
      <c r="D127" s="676"/>
      <c r="E127" s="676"/>
      <c r="F127" s="676"/>
      <c r="G127" s="679"/>
      <c r="H127" s="661"/>
      <c r="I127" s="682"/>
      <c r="J127" s="215" t="s">
        <v>339</v>
      </c>
      <c r="K127" s="216">
        <v>721511</v>
      </c>
      <c r="L127" s="215" t="s">
        <v>339</v>
      </c>
      <c r="M127" s="216">
        <v>831015</v>
      </c>
      <c r="N127" s="667"/>
      <c r="O127" s="667"/>
      <c r="P127" s="685"/>
      <c r="Q127" s="688"/>
      <c r="R127" s="688"/>
      <c r="S127" s="615"/>
      <c r="T127" s="691"/>
      <c r="W127" s="59"/>
      <c r="X127" s="59"/>
      <c r="Y127" s="59"/>
      <c r="Z127" s="59"/>
      <c r="AA127" s="59"/>
      <c r="AB127" s="59"/>
      <c r="AC127" s="59"/>
    </row>
    <row r="128" spans="1:29" s="19" customFormat="1" ht="24.95" customHeight="1">
      <c r="A128" s="24"/>
      <c r="B128" s="592"/>
      <c r="C128" s="677"/>
      <c r="D128" s="677"/>
      <c r="E128" s="677"/>
      <c r="F128" s="677"/>
      <c r="G128" s="680"/>
      <c r="H128" s="662"/>
      <c r="I128" s="683"/>
      <c r="J128" s="215" t="s">
        <v>339</v>
      </c>
      <c r="K128" s="216">
        <v>721411</v>
      </c>
      <c r="L128" s="215"/>
      <c r="M128" s="216"/>
      <c r="N128" s="668"/>
      <c r="O128" s="668"/>
      <c r="P128" s="686"/>
      <c r="Q128" s="689"/>
      <c r="R128" s="689"/>
      <c r="S128" s="616"/>
      <c r="T128" s="691"/>
      <c r="W128" s="59"/>
      <c r="X128" s="59"/>
      <c r="Y128" s="59"/>
      <c r="Z128" s="59"/>
      <c r="AA128" s="59"/>
      <c r="AB128" s="59"/>
      <c r="AC128" s="59"/>
    </row>
    <row r="129" spans="1:29" s="19" customFormat="1" ht="24.95" customHeight="1">
      <c r="A129" s="24"/>
      <c r="B129" s="590">
        <v>3</v>
      </c>
      <c r="C129" s="654">
        <v>32</v>
      </c>
      <c r="D129" s="654">
        <v>31</v>
      </c>
      <c r="E129" s="654" t="s">
        <v>392</v>
      </c>
      <c r="F129" s="654" t="s">
        <v>366</v>
      </c>
      <c r="G129" s="657">
        <v>4046.75</v>
      </c>
      <c r="H129" s="660" t="s">
        <v>179</v>
      </c>
      <c r="I129" s="663">
        <v>0.6</v>
      </c>
      <c r="J129" s="215" t="s">
        <v>339</v>
      </c>
      <c r="K129" s="216">
        <v>721015</v>
      </c>
      <c r="L129" s="215" t="s">
        <v>339</v>
      </c>
      <c r="M129" s="216">
        <v>811418</v>
      </c>
      <c r="N129" s="666" t="s">
        <v>341</v>
      </c>
      <c r="O129" s="666" t="s">
        <v>348</v>
      </c>
      <c r="P129" s="669"/>
      <c r="Q129" s="672" t="s">
        <v>390</v>
      </c>
      <c r="R129" s="672" t="s">
        <v>391</v>
      </c>
      <c r="S129" s="614">
        <f t="shared" ref="S129" si="19">IF(COUNTIF(J129:M131,"CUMPLE")&gt;=1,(G129*I129),0)* (IF(N129="PRESENTÓ CERTIFICADO",1,0))* (IF(O129="ACORDE A ITEM 5.2.1 (T.R.)",1,0) )* ( IF(OR(Q129="SIN OBSERVACIÓN", Q129="REQUERIMIENTOS SUBSANADOS"),1,0)) *(IF(OR(R129="NINGUNO", R129="CUMPLEN CON LO SOLICITADO"),1,0))</f>
        <v>2428.0499999999997</v>
      </c>
      <c r="T129" s="691"/>
      <c r="W129" s="59"/>
      <c r="X129" s="59"/>
      <c r="Y129" s="59"/>
      <c r="Z129" s="59"/>
      <c r="AA129" s="59"/>
      <c r="AB129" s="59"/>
      <c r="AC129" s="59"/>
    </row>
    <row r="130" spans="1:29" s="19" customFormat="1" ht="24.95" customHeight="1">
      <c r="A130" s="24"/>
      <c r="B130" s="591"/>
      <c r="C130" s="655"/>
      <c r="D130" s="655"/>
      <c r="E130" s="655"/>
      <c r="F130" s="655"/>
      <c r="G130" s="658"/>
      <c r="H130" s="661"/>
      <c r="I130" s="664"/>
      <c r="J130" s="215" t="s">
        <v>339</v>
      </c>
      <c r="K130" s="216">
        <v>721511</v>
      </c>
      <c r="L130" s="215" t="s">
        <v>339</v>
      </c>
      <c r="M130" s="216">
        <v>831015</v>
      </c>
      <c r="N130" s="667"/>
      <c r="O130" s="667"/>
      <c r="P130" s="670"/>
      <c r="Q130" s="673"/>
      <c r="R130" s="673"/>
      <c r="S130" s="615"/>
      <c r="T130" s="691"/>
      <c r="W130" s="59"/>
      <c r="X130" s="59"/>
      <c r="Y130" s="59"/>
      <c r="Z130" s="59"/>
      <c r="AA130" s="59"/>
      <c r="AB130" s="59"/>
      <c r="AC130" s="59"/>
    </row>
    <row r="131" spans="1:29" s="19" customFormat="1" ht="24.95" customHeight="1">
      <c r="A131" s="24"/>
      <c r="B131" s="592"/>
      <c r="C131" s="656"/>
      <c r="D131" s="656"/>
      <c r="E131" s="656"/>
      <c r="F131" s="656"/>
      <c r="G131" s="659"/>
      <c r="H131" s="662"/>
      <c r="I131" s="665"/>
      <c r="J131" s="215" t="s">
        <v>339</v>
      </c>
      <c r="K131" s="216">
        <v>721411</v>
      </c>
      <c r="L131" s="215"/>
      <c r="M131" s="216"/>
      <c r="N131" s="668"/>
      <c r="O131" s="668"/>
      <c r="P131" s="671"/>
      <c r="Q131" s="674"/>
      <c r="R131" s="674"/>
      <c r="S131" s="616"/>
      <c r="T131" s="691"/>
      <c r="W131" s="59"/>
      <c r="X131" s="59"/>
      <c r="Y131" s="59"/>
      <c r="Z131" s="59"/>
      <c r="AA131" s="59"/>
      <c r="AB131" s="59"/>
      <c r="AC131" s="59"/>
    </row>
    <row r="132" spans="1:29" s="19" customFormat="1" ht="24.95" customHeight="1">
      <c r="A132" s="24"/>
      <c r="B132" s="590">
        <v>4</v>
      </c>
      <c r="C132" s="675"/>
      <c r="D132" s="675"/>
      <c r="E132" s="675"/>
      <c r="F132" s="675"/>
      <c r="G132" s="678"/>
      <c r="H132" s="660"/>
      <c r="I132" s="681"/>
      <c r="J132" s="215"/>
      <c r="K132" s="216"/>
      <c r="L132" s="215"/>
      <c r="M132" s="216"/>
      <c r="N132" s="666"/>
      <c r="O132" s="666"/>
      <c r="P132" s="684"/>
      <c r="Q132" s="687"/>
      <c r="R132" s="687"/>
      <c r="S132" s="614"/>
      <c r="T132" s="691"/>
      <c r="W132" s="59"/>
      <c r="X132" s="59"/>
      <c r="Y132" s="59"/>
      <c r="Z132" s="59"/>
      <c r="AA132" s="59"/>
      <c r="AB132" s="59"/>
      <c r="AC132" s="59"/>
    </row>
    <row r="133" spans="1:29" s="19" customFormat="1" ht="24.95" customHeight="1">
      <c r="A133" s="24"/>
      <c r="B133" s="591"/>
      <c r="C133" s="676"/>
      <c r="D133" s="676"/>
      <c r="E133" s="676"/>
      <c r="F133" s="676"/>
      <c r="G133" s="679"/>
      <c r="H133" s="661"/>
      <c r="I133" s="682"/>
      <c r="J133" s="215"/>
      <c r="K133" s="216"/>
      <c r="L133" s="215"/>
      <c r="M133" s="216"/>
      <c r="N133" s="667"/>
      <c r="O133" s="667"/>
      <c r="P133" s="685"/>
      <c r="Q133" s="688"/>
      <c r="R133" s="688"/>
      <c r="S133" s="615"/>
      <c r="T133" s="691"/>
      <c r="W133" s="59"/>
      <c r="X133" s="59"/>
      <c r="Y133" s="59"/>
      <c r="Z133" s="59"/>
      <c r="AA133" s="59"/>
      <c r="AB133" s="59"/>
      <c r="AC133" s="59"/>
    </row>
    <row r="134" spans="1:29" s="19" customFormat="1" ht="24.95" customHeight="1">
      <c r="A134" s="24"/>
      <c r="B134" s="592"/>
      <c r="C134" s="677"/>
      <c r="D134" s="677"/>
      <c r="E134" s="677"/>
      <c r="F134" s="677"/>
      <c r="G134" s="680"/>
      <c r="H134" s="662"/>
      <c r="I134" s="683"/>
      <c r="J134" s="215"/>
      <c r="K134" s="216"/>
      <c r="L134" s="215"/>
      <c r="M134" s="216"/>
      <c r="N134" s="668"/>
      <c r="O134" s="668"/>
      <c r="P134" s="686"/>
      <c r="Q134" s="689"/>
      <c r="R134" s="689"/>
      <c r="S134" s="616"/>
      <c r="T134" s="691"/>
      <c r="W134" s="59"/>
      <c r="X134" s="59"/>
      <c r="Y134" s="59"/>
      <c r="Z134" s="59"/>
      <c r="AA134" s="59"/>
      <c r="AB134" s="59"/>
      <c r="AC134" s="59"/>
    </row>
    <row r="135" spans="1:29" s="19" customFormat="1" ht="24.95" customHeight="1">
      <c r="A135" s="24"/>
      <c r="B135" s="590">
        <v>5</v>
      </c>
      <c r="C135" s="654"/>
      <c r="D135" s="654"/>
      <c r="E135" s="654"/>
      <c r="F135" s="654"/>
      <c r="G135" s="657"/>
      <c r="H135" s="660"/>
      <c r="I135" s="663"/>
      <c r="J135" s="215"/>
      <c r="K135" s="216"/>
      <c r="L135" s="215"/>
      <c r="M135" s="216"/>
      <c r="N135" s="666"/>
      <c r="O135" s="666"/>
      <c r="P135" s="669"/>
      <c r="Q135" s="672"/>
      <c r="R135" s="672"/>
      <c r="S135" s="614"/>
      <c r="T135" s="691"/>
      <c r="W135" s="59"/>
      <c r="X135" s="59"/>
      <c r="Y135" s="59"/>
      <c r="Z135" s="59"/>
      <c r="AA135" s="59"/>
      <c r="AB135" s="59"/>
      <c r="AC135" s="59"/>
    </row>
    <row r="136" spans="1:29" s="19" customFormat="1" ht="24.95" customHeight="1">
      <c r="A136" s="24"/>
      <c r="B136" s="591"/>
      <c r="C136" s="655"/>
      <c r="D136" s="655"/>
      <c r="E136" s="655"/>
      <c r="F136" s="655"/>
      <c r="G136" s="658"/>
      <c r="H136" s="661"/>
      <c r="I136" s="664"/>
      <c r="J136" s="215"/>
      <c r="K136" s="216"/>
      <c r="L136" s="215"/>
      <c r="M136" s="216"/>
      <c r="N136" s="667"/>
      <c r="O136" s="667"/>
      <c r="P136" s="670"/>
      <c r="Q136" s="673"/>
      <c r="R136" s="673"/>
      <c r="S136" s="615"/>
      <c r="T136" s="691"/>
      <c r="W136" s="59"/>
      <c r="X136" s="59"/>
      <c r="Y136" s="59"/>
      <c r="Z136" s="59"/>
      <c r="AA136" s="59"/>
      <c r="AB136" s="59"/>
      <c r="AC136" s="59"/>
    </row>
    <row r="137" spans="1:29" s="19" customFormat="1" ht="24.95" customHeight="1">
      <c r="A137" s="24"/>
      <c r="B137" s="592"/>
      <c r="C137" s="656"/>
      <c r="D137" s="656"/>
      <c r="E137" s="656"/>
      <c r="F137" s="656"/>
      <c r="G137" s="659"/>
      <c r="H137" s="662"/>
      <c r="I137" s="665"/>
      <c r="J137" s="215"/>
      <c r="K137" s="216"/>
      <c r="L137" s="215"/>
      <c r="M137" s="216"/>
      <c r="N137" s="668"/>
      <c r="O137" s="668"/>
      <c r="P137" s="671"/>
      <c r="Q137" s="674"/>
      <c r="R137" s="674"/>
      <c r="S137" s="616"/>
      <c r="T137" s="692"/>
      <c r="W137" s="59"/>
      <c r="X137" s="59"/>
      <c r="Y137" s="59"/>
      <c r="Z137" s="59"/>
    </row>
    <row r="138" spans="1:29" s="16" customFormat="1" ht="24.95" customHeight="1">
      <c r="B138" s="580" t="str">
        <f>IF(S139=" "," ",IF(S139&gt;=$H$6,"CUMPLE CON LA EXPERIENCIA REQUERIDA","NO CUMPLE CON LA EXPERIENCIA REQUERIDA"))</f>
        <v>CUMPLE CON LA EXPERIENCIA REQUERIDA</v>
      </c>
      <c r="C138" s="581"/>
      <c r="D138" s="581"/>
      <c r="E138" s="581"/>
      <c r="F138" s="581"/>
      <c r="G138" s="581"/>
      <c r="H138" s="581"/>
      <c r="I138" s="581"/>
      <c r="J138" s="581"/>
      <c r="K138" s="581"/>
      <c r="L138" s="581"/>
      <c r="M138" s="581"/>
      <c r="N138" s="581"/>
      <c r="O138" s="582"/>
      <c r="P138" s="586" t="s">
        <v>22</v>
      </c>
      <c r="Q138" s="587"/>
      <c r="R138" s="21"/>
      <c r="S138" s="20">
        <f>IF(T123="SI",SUM(S123:S137),0)</f>
        <v>3844.5959999999995</v>
      </c>
      <c r="T138" s="588" t="str">
        <f>IF(S139=" "," ",IF(S139&gt;=$H$6,"CUMPLE","NO CUMPLE"))</f>
        <v>CUMPLE</v>
      </c>
      <c r="W138" s="59"/>
      <c r="X138" s="59"/>
      <c r="Y138" s="59"/>
      <c r="Z138" s="59"/>
    </row>
    <row r="139" spans="1:29" s="19" customFormat="1" ht="24.95" customHeight="1">
      <c r="B139" s="583"/>
      <c r="C139" s="584"/>
      <c r="D139" s="584"/>
      <c r="E139" s="584"/>
      <c r="F139" s="584"/>
      <c r="G139" s="584"/>
      <c r="H139" s="584"/>
      <c r="I139" s="584"/>
      <c r="J139" s="584"/>
      <c r="K139" s="584"/>
      <c r="L139" s="584"/>
      <c r="M139" s="584"/>
      <c r="N139" s="584"/>
      <c r="O139" s="585"/>
      <c r="P139" s="586" t="s">
        <v>24</v>
      </c>
      <c r="Q139" s="587"/>
      <c r="R139" s="21"/>
      <c r="S139" s="100">
        <f>IFERROR((S138/$P$6)," ")</f>
        <v>16.153764705882352</v>
      </c>
      <c r="T139" s="589"/>
      <c r="W139" s="59"/>
      <c r="X139" s="59"/>
      <c r="Y139" s="59"/>
      <c r="Z139" s="59"/>
    </row>
    <row r="142" spans="1:29" ht="36" hidden="1" customHeight="1">
      <c r="B142" s="136">
        <v>7</v>
      </c>
      <c r="C142" s="635" t="s">
        <v>81</v>
      </c>
      <c r="D142" s="636"/>
      <c r="E142" s="637"/>
      <c r="F142" s="638">
        <f>IFERROR(VLOOKUP(B142,LISTA_OFERENTES,2,FALSE)," ")</f>
        <v>0</v>
      </c>
      <c r="G142" s="639"/>
      <c r="H142" s="639"/>
      <c r="I142" s="639"/>
      <c r="J142" s="639"/>
      <c r="K142" s="639"/>
      <c r="L142" s="639"/>
      <c r="M142" s="639"/>
      <c r="N142" s="639"/>
      <c r="O142" s="640"/>
      <c r="P142" s="641" t="s">
        <v>109</v>
      </c>
      <c r="Q142" s="642"/>
      <c r="R142" s="643"/>
      <c r="S142" s="15">
        <f>5-(INT(COUNTBLANK(C145:C159))-10)</f>
        <v>0</v>
      </c>
      <c r="T142" s="16"/>
    </row>
    <row r="143" spans="1:29" s="22" customFormat="1" ht="30" hidden="1" customHeight="1">
      <c r="B143" s="644" t="s">
        <v>48</v>
      </c>
      <c r="C143" s="646" t="s">
        <v>15</v>
      </c>
      <c r="D143" s="646" t="s">
        <v>16</v>
      </c>
      <c r="E143" s="646" t="s">
        <v>17</v>
      </c>
      <c r="F143" s="646" t="s">
        <v>18</v>
      </c>
      <c r="G143" s="646" t="s">
        <v>19</v>
      </c>
      <c r="H143" s="646" t="s">
        <v>20</v>
      </c>
      <c r="I143" s="646" t="s">
        <v>21</v>
      </c>
      <c r="J143" s="648" t="s">
        <v>55</v>
      </c>
      <c r="K143" s="649"/>
      <c r="L143" s="649"/>
      <c r="M143" s="650"/>
      <c r="N143" s="646" t="s">
        <v>82</v>
      </c>
      <c r="O143" s="646" t="s">
        <v>83</v>
      </c>
      <c r="P143" s="18" t="s">
        <v>84</v>
      </c>
      <c r="Q143" s="18"/>
      <c r="R143" s="646" t="s">
        <v>85</v>
      </c>
      <c r="S143" s="646" t="s">
        <v>86</v>
      </c>
      <c r="T143" s="646" t="str">
        <f>T11</f>
        <v>CUMPLE CON EL REQUERIMIENTO OBLIGATORIO DE SOPORTAR EXPERIENCIA EN MÍNIMO DOS (2) Y OBLIGATORIAMENTE EN EL CÓDIGO 831015?</v>
      </c>
      <c r="U143" s="23"/>
      <c r="V143" s="23"/>
      <c r="W143" s="59"/>
      <c r="X143" s="59"/>
      <c r="Y143" s="59"/>
      <c r="Z143" s="59"/>
      <c r="AA143" s="59"/>
      <c r="AB143" s="59"/>
      <c r="AC143" s="59"/>
    </row>
    <row r="144" spans="1:29" s="22" customFormat="1" ht="113.25" hidden="1" customHeight="1">
      <c r="B144" s="645"/>
      <c r="C144" s="647"/>
      <c r="D144" s="647"/>
      <c r="E144" s="647"/>
      <c r="F144" s="647"/>
      <c r="G144" s="647"/>
      <c r="H144" s="647"/>
      <c r="I144" s="647"/>
      <c r="J144" s="651" t="s">
        <v>88</v>
      </c>
      <c r="K144" s="652"/>
      <c r="L144" s="652"/>
      <c r="M144" s="653"/>
      <c r="N144" s="647"/>
      <c r="O144" s="647"/>
      <c r="P144" s="17" t="s">
        <v>13</v>
      </c>
      <c r="Q144" s="17" t="s">
        <v>87</v>
      </c>
      <c r="R144" s="647"/>
      <c r="S144" s="647"/>
      <c r="T144" s="647"/>
      <c r="U144" s="23"/>
      <c r="V144" s="23"/>
      <c r="W144" s="59"/>
      <c r="X144" s="59"/>
      <c r="Y144" s="59"/>
      <c r="Z144" s="59"/>
      <c r="AA144" s="59"/>
      <c r="AB144" s="59"/>
      <c r="AC144" s="59"/>
    </row>
    <row r="145" spans="1:29" s="19" customFormat="1" ht="24.95" hidden="1" customHeight="1">
      <c r="A145" s="24"/>
      <c r="B145" s="590">
        <v>1</v>
      </c>
      <c r="C145" s="617"/>
      <c r="D145" s="617"/>
      <c r="E145" s="617"/>
      <c r="F145" s="617"/>
      <c r="G145" s="620"/>
      <c r="H145" s="599"/>
      <c r="I145" s="623"/>
      <c r="J145" s="215"/>
      <c r="K145" s="216"/>
      <c r="L145" s="215"/>
      <c r="M145" s="216"/>
      <c r="N145" s="605"/>
      <c r="O145" s="605"/>
      <c r="P145" s="626"/>
      <c r="Q145" s="629"/>
      <c r="R145" s="629"/>
      <c r="S145" s="614">
        <f>IF(COUNTIF(J145:M147,"CUMPLE")&gt;=1,(G145*I145),0)* (IF(N145="PRESENTÓ CERTIFICADO",1,0))* (IF(O145="ACORDE A ITEM 5.2.1 (T.R.)",1,0) )* ( IF(OR(Q145="SIN OBSERVACIÓN", Q145="REQUERIMIENTOS SUBSANADOS"),1,0)) *(IF(OR(R145="NINGUNO", R145="CUMPLEN CON LO SOLICITADO"),1,0))</f>
        <v>0</v>
      </c>
      <c r="T145" s="632"/>
      <c r="W145" s="59"/>
      <c r="X145" s="59"/>
      <c r="Y145" s="59"/>
      <c r="Z145" s="59"/>
      <c r="AA145" s="59"/>
      <c r="AB145" s="59"/>
      <c r="AC145" s="59"/>
    </row>
    <row r="146" spans="1:29" s="19" customFormat="1" ht="24.95" hidden="1" customHeight="1">
      <c r="A146" s="24"/>
      <c r="B146" s="591"/>
      <c r="C146" s="618"/>
      <c r="D146" s="618"/>
      <c r="E146" s="618"/>
      <c r="F146" s="618"/>
      <c r="G146" s="621"/>
      <c r="H146" s="600"/>
      <c r="I146" s="624"/>
      <c r="J146" s="215"/>
      <c r="K146" s="216"/>
      <c r="L146" s="215"/>
      <c r="M146" s="216"/>
      <c r="N146" s="606"/>
      <c r="O146" s="606"/>
      <c r="P146" s="627"/>
      <c r="Q146" s="630"/>
      <c r="R146" s="630"/>
      <c r="S146" s="615"/>
      <c r="T146" s="633"/>
      <c r="W146" s="59"/>
      <c r="X146" s="59"/>
      <c r="Y146" s="59"/>
      <c r="Z146" s="59"/>
      <c r="AA146" s="59"/>
      <c r="AB146" s="59"/>
      <c r="AC146" s="59"/>
    </row>
    <row r="147" spans="1:29" s="19" customFormat="1" ht="24.95" hidden="1" customHeight="1">
      <c r="A147" s="24"/>
      <c r="B147" s="592"/>
      <c r="C147" s="619"/>
      <c r="D147" s="619"/>
      <c r="E147" s="619"/>
      <c r="F147" s="619"/>
      <c r="G147" s="622"/>
      <c r="H147" s="601"/>
      <c r="I147" s="625"/>
      <c r="J147" s="215"/>
      <c r="K147" s="216"/>
      <c r="L147" s="215"/>
      <c r="M147" s="216"/>
      <c r="N147" s="607"/>
      <c r="O147" s="607"/>
      <c r="P147" s="628"/>
      <c r="Q147" s="631"/>
      <c r="R147" s="631"/>
      <c r="S147" s="616"/>
      <c r="T147" s="633"/>
      <c r="W147" s="59"/>
      <c r="X147" s="59"/>
      <c r="Y147" s="59"/>
      <c r="Z147" s="59"/>
      <c r="AA147" s="59"/>
      <c r="AB147" s="59"/>
      <c r="AC147" s="59"/>
    </row>
    <row r="148" spans="1:29" s="19" customFormat="1" ht="24.95" hidden="1" customHeight="1">
      <c r="A148" s="24"/>
      <c r="B148" s="590">
        <v>2</v>
      </c>
      <c r="C148" s="593"/>
      <c r="D148" s="593"/>
      <c r="E148" s="593"/>
      <c r="F148" s="593"/>
      <c r="G148" s="596"/>
      <c r="H148" s="599"/>
      <c r="I148" s="602"/>
      <c r="J148" s="215"/>
      <c r="K148" s="216"/>
      <c r="L148" s="215"/>
      <c r="M148" s="216"/>
      <c r="N148" s="605"/>
      <c r="O148" s="605"/>
      <c r="P148" s="608"/>
      <c r="Q148" s="611"/>
      <c r="R148" s="611"/>
      <c r="S148" s="614">
        <f t="shared" ref="S148" si="20">IF(COUNTIF(J148:M150,"CUMPLE")&gt;=1,(G148*I148),0)* (IF(N148="PRESENTÓ CERTIFICADO",1,0))* (IF(O148="ACORDE A ITEM 5.2.1 (T.R.)",1,0) )* ( IF(OR(Q148="SIN OBSERVACIÓN", Q148="REQUERIMIENTOS SUBSANADOS"),1,0)) *(IF(OR(R148="NINGUNO", R148="CUMPLEN CON LO SOLICITADO"),1,0))</f>
        <v>0</v>
      </c>
      <c r="T148" s="633"/>
      <c r="W148" s="59"/>
      <c r="X148" s="59"/>
      <c r="Y148" s="59"/>
      <c r="Z148" s="59"/>
      <c r="AA148" s="59"/>
      <c r="AB148" s="59"/>
      <c r="AC148" s="59"/>
    </row>
    <row r="149" spans="1:29" s="19" customFormat="1" ht="24.95" hidden="1" customHeight="1">
      <c r="A149" s="24"/>
      <c r="B149" s="591"/>
      <c r="C149" s="594"/>
      <c r="D149" s="594"/>
      <c r="E149" s="594"/>
      <c r="F149" s="594"/>
      <c r="G149" s="597"/>
      <c r="H149" s="600"/>
      <c r="I149" s="603"/>
      <c r="J149" s="215"/>
      <c r="K149" s="216"/>
      <c r="L149" s="215"/>
      <c r="M149" s="216"/>
      <c r="N149" s="606"/>
      <c r="O149" s="606"/>
      <c r="P149" s="609"/>
      <c r="Q149" s="612"/>
      <c r="R149" s="612"/>
      <c r="S149" s="615"/>
      <c r="T149" s="633"/>
      <c r="W149" s="59"/>
      <c r="X149" s="59"/>
      <c r="Y149" s="59"/>
      <c r="Z149" s="59"/>
      <c r="AA149" s="59"/>
      <c r="AB149" s="59"/>
      <c r="AC149" s="59"/>
    </row>
    <row r="150" spans="1:29" s="19" customFormat="1" ht="24.95" hidden="1" customHeight="1">
      <c r="A150" s="24"/>
      <c r="B150" s="592"/>
      <c r="C150" s="595"/>
      <c r="D150" s="595"/>
      <c r="E150" s="595"/>
      <c r="F150" s="595"/>
      <c r="G150" s="598"/>
      <c r="H150" s="601"/>
      <c r="I150" s="604"/>
      <c r="J150" s="215"/>
      <c r="K150" s="216"/>
      <c r="L150" s="215"/>
      <c r="M150" s="216"/>
      <c r="N150" s="607"/>
      <c r="O150" s="607"/>
      <c r="P150" s="610"/>
      <c r="Q150" s="613"/>
      <c r="R150" s="613"/>
      <c r="S150" s="616"/>
      <c r="T150" s="633"/>
      <c r="W150" s="59"/>
      <c r="X150" s="59"/>
      <c r="Y150" s="59"/>
      <c r="Z150" s="59"/>
      <c r="AA150" s="59"/>
      <c r="AB150" s="59"/>
      <c r="AC150" s="59"/>
    </row>
    <row r="151" spans="1:29" s="19" customFormat="1" ht="24.95" hidden="1" customHeight="1">
      <c r="A151" s="24"/>
      <c r="B151" s="590">
        <v>3</v>
      </c>
      <c r="C151" s="617"/>
      <c r="D151" s="617"/>
      <c r="E151" s="617"/>
      <c r="F151" s="617"/>
      <c r="G151" s="620"/>
      <c r="H151" s="599"/>
      <c r="I151" s="623"/>
      <c r="J151" s="215"/>
      <c r="K151" s="216"/>
      <c r="L151" s="215"/>
      <c r="M151" s="216"/>
      <c r="N151" s="605"/>
      <c r="O151" s="605"/>
      <c r="P151" s="626"/>
      <c r="Q151" s="629"/>
      <c r="R151" s="629"/>
      <c r="S151" s="614">
        <f t="shared" ref="S151" si="21">IF(COUNTIF(J151:M153,"CUMPLE")&gt;=1,(G151*I151),0)* (IF(N151="PRESENTÓ CERTIFICADO",1,0))* (IF(O151="ACORDE A ITEM 5.2.1 (T.R.)",1,0) )* ( IF(OR(Q151="SIN OBSERVACIÓN", Q151="REQUERIMIENTOS SUBSANADOS"),1,0)) *(IF(OR(R151="NINGUNO", R151="CUMPLEN CON LO SOLICITADO"),1,0))</f>
        <v>0</v>
      </c>
      <c r="T151" s="633"/>
      <c r="W151" s="59"/>
      <c r="X151" s="59"/>
      <c r="Y151" s="59"/>
      <c r="Z151" s="59"/>
      <c r="AA151" s="59"/>
      <c r="AB151" s="59"/>
      <c r="AC151" s="59"/>
    </row>
    <row r="152" spans="1:29" s="19" customFormat="1" ht="24.95" hidden="1" customHeight="1">
      <c r="A152" s="24"/>
      <c r="B152" s="591"/>
      <c r="C152" s="618"/>
      <c r="D152" s="618"/>
      <c r="E152" s="618"/>
      <c r="F152" s="618"/>
      <c r="G152" s="621"/>
      <c r="H152" s="600"/>
      <c r="I152" s="624"/>
      <c r="J152" s="215"/>
      <c r="K152" s="216"/>
      <c r="L152" s="215"/>
      <c r="M152" s="216"/>
      <c r="N152" s="606"/>
      <c r="O152" s="606"/>
      <c r="P152" s="627"/>
      <c r="Q152" s="630"/>
      <c r="R152" s="630"/>
      <c r="S152" s="615"/>
      <c r="T152" s="633"/>
      <c r="W152" s="59"/>
      <c r="X152" s="59"/>
      <c r="Y152" s="59"/>
      <c r="Z152" s="59"/>
      <c r="AA152" s="59"/>
      <c r="AB152" s="59"/>
      <c r="AC152" s="59"/>
    </row>
    <row r="153" spans="1:29" s="19" customFormat="1" ht="24.95" hidden="1" customHeight="1">
      <c r="A153" s="24"/>
      <c r="B153" s="592"/>
      <c r="C153" s="619"/>
      <c r="D153" s="619"/>
      <c r="E153" s="619"/>
      <c r="F153" s="619"/>
      <c r="G153" s="622"/>
      <c r="H153" s="601"/>
      <c r="I153" s="625"/>
      <c r="J153" s="215"/>
      <c r="K153" s="216"/>
      <c r="L153" s="215"/>
      <c r="M153" s="216"/>
      <c r="N153" s="607"/>
      <c r="O153" s="607"/>
      <c r="P153" s="628"/>
      <c r="Q153" s="631"/>
      <c r="R153" s="631"/>
      <c r="S153" s="616"/>
      <c r="T153" s="633"/>
      <c r="W153" s="59"/>
      <c r="X153" s="59"/>
      <c r="Y153" s="59"/>
      <c r="Z153" s="59"/>
      <c r="AA153" s="59"/>
      <c r="AB153" s="59"/>
      <c r="AC153" s="59"/>
    </row>
    <row r="154" spans="1:29" s="19" customFormat="1" ht="24.95" hidden="1" customHeight="1">
      <c r="A154" s="24"/>
      <c r="B154" s="590">
        <v>4</v>
      </c>
      <c r="C154" s="593"/>
      <c r="D154" s="593"/>
      <c r="E154" s="593"/>
      <c r="F154" s="593"/>
      <c r="G154" s="596"/>
      <c r="H154" s="599"/>
      <c r="I154" s="602"/>
      <c r="J154" s="215"/>
      <c r="K154" s="216"/>
      <c r="L154" s="215"/>
      <c r="M154" s="216"/>
      <c r="N154" s="605"/>
      <c r="O154" s="605"/>
      <c r="P154" s="608"/>
      <c r="Q154" s="611"/>
      <c r="R154" s="611"/>
      <c r="S154" s="614">
        <f t="shared" ref="S154" si="22">IF(COUNTIF(J154:M156,"CUMPLE")&gt;=1,(G154*I154),0)* (IF(N154="PRESENTÓ CERTIFICADO",1,0))* (IF(O154="ACORDE A ITEM 5.2.1 (T.R.)",1,0) )* ( IF(OR(Q154="SIN OBSERVACIÓN", Q154="REQUERIMIENTOS SUBSANADOS"),1,0)) *(IF(OR(R154="NINGUNO", R154="CUMPLEN CON LO SOLICITADO"),1,0))</f>
        <v>0</v>
      </c>
      <c r="T154" s="633"/>
      <c r="W154" s="59"/>
      <c r="X154" s="59"/>
      <c r="Y154" s="59"/>
      <c r="Z154" s="59"/>
      <c r="AA154" s="59"/>
      <c r="AB154" s="59"/>
      <c r="AC154" s="59"/>
    </row>
    <row r="155" spans="1:29" s="19" customFormat="1" ht="24.95" hidden="1" customHeight="1">
      <c r="A155" s="24"/>
      <c r="B155" s="591"/>
      <c r="C155" s="594"/>
      <c r="D155" s="594"/>
      <c r="E155" s="594"/>
      <c r="F155" s="594"/>
      <c r="G155" s="597"/>
      <c r="H155" s="600"/>
      <c r="I155" s="603"/>
      <c r="J155" s="215"/>
      <c r="K155" s="216"/>
      <c r="L155" s="215"/>
      <c r="M155" s="216"/>
      <c r="N155" s="606"/>
      <c r="O155" s="606"/>
      <c r="P155" s="609"/>
      <c r="Q155" s="612"/>
      <c r="R155" s="612"/>
      <c r="S155" s="615"/>
      <c r="T155" s="633"/>
      <c r="W155" s="59"/>
      <c r="X155" s="59"/>
      <c r="Y155" s="59"/>
      <c r="Z155" s="59"/>
      <c r="AA155" s="59"/>
      <c r="AB155" s="59"/>
      <c r="AC155" s="59"/>
    </row>
    <row r="156" spans="1:29" s="19" customFormat="1" ht="24.95" hidden="1" customHeight="1">
      <c r="A156" s="24"/>
      <c r="B156" s="592"/>
      <c r="C156" s="595"/>
      <c r="D156" s="595"/>
      <c r="E156" s="595"/>
      <c r="F156" s="595"/>
      <c r="G156" s="598"/>
      <c r="H156" s="601"/>
      <c r="I156" s="604"/>
      <c r="J156" s="215"/>
      <c r="K156" s="216"/>
      <c r="L156" s="215"/>
      <c r="M156" s="216"/>
      <c r="N156" s="607"/>
      <c r="O156" s="607"/>
      <c r="P156" s="610"/>
      <c r="Q156" s="613"/>
      <c r="R156" s="613"/>
      <c r="S156" s="616"/>
      <c r="T156" s="633"/>
      <c r="W156" s="59"/>
      <c r="X156" s="59"/>
      <c r="Y156" s="59"/>
      <c r="Z156" s="59"/>
      <c r="AA156" s="59"/>
      <c r="AB156" s="59"/>
      <c r="AC156" s="59"/>
    </row>
    <row r="157" spans="1:29" s="19" customFormat="1" ht="24.95" hidden="1" customHeight="1">
      <c r="A157" s="24"/>
      <c r="B157" s="590">
        <v>5</v>
      </c>
      <c r="C157" s="617"/>
      <c r="D157" s="617"/>
      <c r="E157" s="617"/>
      <c r="F157" s="617"/>
      <c r="G157" s="620"/>
      <c r="H157" s="599"/>
      <c r="I157" s="623"/>
      <c r="J157" s="215"/>
      <c r="K157" s="216"/>
      <c r="L157" s="215"/>
      <c r="M157" s="216"/>
      <c r="N157" s="605"/>
      <c r="O157" s="605"/>
      <c r="P157" s="626"/>
      <c r="Q157" s="629"/>
      <c r="R157" s="629"/>
      <c r="S157" s="614">
        <f t="shared" ref="S157" si="23">IF(COUNTIF(J157:M159,"CUMPLE")&gt;=1,(G157*I157),0)* (IF(N157="PRESENTÓ CERTIFICADO",1,0))* (IF(O157="ACORDE A ITEM 5.2.1 (T.R.)",1,0) )* ( IF(OR(Q157="SIN OBSERVACIÓN", Q157="REQUERIMIENTOS SUBSANADOS"),1,0)) *(IF(OR(R157="NINGUNO", R157="CUMPLEN CON LO SOLICITADO"),1,0))</f>
        <v>0</v>
      </c>
      <c r="T157" s="633"/>
      <c r="W157" s="59"/>
      <c r="X157" s="59"/>
      <c r="Y157" s="59"/>
      <c r="Z157" s="59"/>
      <c r="AA157" s="59"/>
      <c r="AB157" s="59"/>
      <c r="AC157" s="59"/>
    </row>
    <row r="158" spans="1:29" s="19" customFormat="1" ht="24.95" hidden="1" customHeight="1">
      <c r="A158" s="24"/>
      <c r="B158" s="591"/>
      <c r="C158" s="618"/>
      <c r="D158" s="618"/>
      <c r="E158" s="618"/>
      <c r="F158" s="618"/>
      <c r="G158" s="621"/>
      <c r="H158" s="600"/>
      <c r="I158" s="624"/>
      <c r="J158" s="215"/>
      <c r="K158" s="216"/>
      <c r="L158" s="215"/>
      <c r="M158" s="216"/>
      <c r="N158" s="606"/>
      <c r="O158" s="606"/>
      <c r="P158" s="627"/>
      <c r="Q158" s="630"/>
      <c r="R158" s="630"/>
      <c r="S158" s="615"/>
      <c r="T158" s="633"/>
      <c r="W158" s="59"/>
      <c r="X158" s="59"/>
      <c r="Y158" s="59"/>
      <c r="Z158" s="59"/>
      <c r="AA158" s="59"/>
      <c r="AB158" s="59"/>
      <c r="AC158" s="59"/>
    </row>
    <row r="159" spans="1:29" s="19" customFormat="1" ht="24.95" hidden="1" customHeight="1">
      <c r="A159" s="24"/>
      <c r="B159" s="592"/>
      <c r="C159" s="619"/>
      <c r="D159" s="619"/>
      <c r="E159" s="619"/>
      <c r="F159" s="619"/>
      <c r="G159" s="622"/>
      <c r="H159" s="601"/>
      <c r="I159" s="625"/>
      <c r="J159" s="215"/>
      <c r="K159" s="216"/>
      <c r="L159" s="215"/>
      <c r="M159" s="216"/>
      <c r="N159" s="607"/>
      <c r="O159" s="607"/>
      <c r="P159" s="628"/>
      <c r="Q159" s="631"/>
      <c r="R159" s="631"/>
      <c r="S159" s="616"/>
      <c r="T159" s="634"/>
      <c r="W159" s="59"/>
      <c r="X159" s="59"/>
      <c r="Y159" s="59"/>
      <c r="Z159" s="59"/>
    </row>
    <row r="160" spans="1:29" s="16" customFormat="1" ht="24.95" hidden="1" customHeight="1">
      <c r="B160" s="580" t="str">
        <f>IF(S161=" "," ",IF(S161&gt;=$H$6,"CUMPLE CON LA EXPERIENCIA REQUERIDA","NO CUMPLE CON LA EXPERIENCIA REQUERIDA"))</f>
        <v>NO CUMPLE CON LA EXPERIENCIA REQUERIDA</v>
      </c>
      <c r="C160" s="581"/>
      <c r="D160" s="581"/>
      <c r="E160" s="581"/>
      <c r="F160" s="581"/>
      <c r="G160" s="581"/>
      <c r="H160" s="581"/>
      <c r="I160" s="581"/>
      <c r="J160" s="581"/>
      <c r="K160" s="581"/>
      <c r="L160" s="581"/>
      <c r="M160" s="581"/>
      <c r="N160" s="581"/>
      <c r="O160" s="582"/>
      <c r="P160" s="586" t="s">
        <v>22</v>
      </c>
      <c r="Q160" s="587"/>
      <c r="R160" s="21"/>
      <c r="S160" s="20">
        <f>IF(T145="SI",SUM(S145:S159),0)</f>
        <v>0</v>
      </c>
      <c r="T160" s="588" t="str">
        <f>IF(S161=" "," ",IF(S161&gt;=$H$6,"CUMPLE","NO CUMPLE"))</f>
        <v>NO CUMPLE</v>
      </c>
      <c r="W160" s="59"/>
      <c r="X160" s="59"/>
      <c r="Y160" s="59"/>
      <c r="Z160" s="59"/>
    </row>
    <row r="161" spans="1:29" s="19" customFormat="1" ht="24.95" hidden="1" customHeight="1">
      <c r="B161" s="583"/>
      <c r="C161" s="584"/>
      <c r="D161" s="584"/>
      <c r="E161" s="584"/>
      <c r="F161" s="584"/>
      <c r="G161" s="584"/>
      <c r="H161" s="584"/>
      <c r="I161" s="584"/>
      <c r="J161" s="584"/>
      <c r="K161" s="584"/>
      <c r="L161" s="584"/>
      <c r="M161" s="584"/>
      <c r="N161" s="584"/>
      <c r="O161" s="585"/>
      <c r="P161" s="586" t="s">
        <v>24</v>
      </c>
      <c r="Q161" s="587"/>
      <c r="R161" s="21"/>
      <c r="S161" s="100">
        <f>IFERROR((S160/$P$6)," ")</f>
        <v>0</v>
      </c>
      <c r="T161" s="589"/>
      <c r="W161" s="59"/>
      <c r="X161" s="59"/>
      <c r="Y161" s="59"/>
      <c r="Z161" s="59"/>
    </row>
    <row r="162" spans="1:29" ht="30" hidden="1" customHeight="1"/>
    <row r="163" spans="1:29" ht="30" hidden="1" customHeight="1"/>
    <row r="164" spans="1:29" ht="36" hidden="1" customHeight="1">
      <c r="B164" s="136">
        <v>8</v>
      </c>
      <c r="C164" s="635" t="s">
        <v>81</v>
      </c>
      <c r="D164" s="636"/>
      <c r="E164" s="637"/>
      <c r="F164" s="638">
        <f>IFERROR(VLOOKUP(B164,LISTA_OFERENTES,2,FALSE)," ")</f>
        <v>0</v>
      </c>
      <c r="G164" s="639"/>
      <c r="H164" s="639"/>
      <c r="I164" s="639"/>
      <c r="J164" s="639"/>
      <c r="K164" s="639"/>
      <c r="L164" s="639"/>
      <c r="M164" s="639"/>
      <c r="N164" s="639"/>
      <c r="O164" s="640"/>
      <c r="P164" s="641" t="s">
        <v>109</v>
      </c>
      <c r="Q164" s="642"/>
      <c r="R164" s="643"/>
      <c r="S164" s="15">
        <f>5-(INT(COUNTBLANK(C167:C181))-10)</f>
        <v>0</v>
      </c>
      <c r="T164" s="16"/>
    </row>
    <row r="165" spans="1:29" s="22" customFormat="1" ht="30" hidden="1" customHeight="1">
      <c r="B165" s="644" t="s">
        <v>48</v>
      </c>
      <c r="C165" s="646" t="s">
        <v>15</v>
      </c>
      <c r="D165" s="646" t="s">
        <v>16</v>
      </c>
      <c r="E165" s="646" t="s">
        <v>17</v>
      </c>
      <c r="F165" s="646" t="s">
        <v>18</v>
      </c>
      <c r="G165" s="646" t="s">
        <v>19</v>
      </c>
      <c r="H165" s="646" t="s">
        <v>20</v>
      </c>
      <c r="I165" s="646" t="s">
        <v>21</v>
      </c>
      <c r="J165" s="648" t="s">
        <v>55</v>
      </c>
      <c r="K165" s="649"/>
      <c r="L165" s="649"/>
      <c r="M165" s="650"/>
      <c r="N165" s="646" t="s">
        <v>82</v>
      </c>
      <c r="O165" s="646" t="s">
        <v>83</v>
      </c>
      <c r="P165" s="18" t="s">
        <v>84</v>
      </c>
      <c r="Q165" s="18"/>
      <c r="R165" s="646" t="s">
        <v>85</v>
      </c>
      <c r="S165" s="646" t="s">
        <v>86</v>
      </c>
      <c r="T165" s="646" t="str">
        <f>T11</f>
        <v>CUMPLE CON EL REQUERIMIENTO OBLIGATORIO DE SOPORTAR EXPERIENCIA EN MÍNIMO DOS (2) Y OBLIGATORIAMENTE EN EL CÓDIGO 831015?</v>
      </c>
      <c r="U165" s="23"/>
      <c r="V165" s="23"/>
      <c r="W165" s="59"/>
      <c r="X165" s="59"/>
      <c r="Y165" s="59"/>
      <c r="Z165" s="59"/>
      <c r="AA165" s="59"/>
      <c r="AB165" s="59"/>
      <c r="AC165" s="59"/>
    </row>
    <row r="166" spans="1:29" s="22" customFormat="1" ht="63" hidden="1" customHeight="1">
      <c r="B166" s="645"/>
      <c r="C166" s="647"/>
      <c r="D166" s="647"/>
      <c r="E166" s="647"/>
      <c r="F166" s="647"/>
      <c r="G166" s="647"/>
      <c r="H166" s="647"/>
      <c r="I166" s="647"/>
      <c r="J166" s="651" t="s">
        <v>88</v>
      </c>
      <c r="K166" s="652"/>
      <c r="L166" s="652"/>
      <c r="M166" s="653"/>
      <c r="N166" s="647"/>
      <c r="O166" s="647"/>
      <c r="P166" s="17" t="s">
        <v>13</v>
      </c>
      <c r="Q166" s="17" t="s">
        <v>87</v>
      </c>
      <c r="R166" s="647"/>
      <c r="S166" s="647"/>
      <c r="T166" s="647"/>
      <c r="U166" s="23"/>
      <c r="V166" s="23"/>
      <c r="W166" s="59"/>
      <c r="X166" s="59"/>
      <c r="Y166" s="59"/>
      <c r="Z166" s="59"/>
      <c r="AA166" s="59"/>
      <c r="AB166" s="59"/>
      <c r="AC166" s="59"/>
    </row>
    <row r="167" spans="1:29" s="19" customFormat="1" ht="24.95" hidden="1" customHeight="1">
      <c r="A167" s="24"/>
      <c r="B167" s="590">
        <v>1</v>
      </c>
      <c r="C167" s="617"/>
      <c r="D167" s="617"/>
      <c r="E167" s="617"/>
      <c r="F167" s="617"/>
      <c r="G167" s="620"/>
      <c r="H167" s="599"/>
      <c r="I167" s="623"/>
      <c r="J167" s="215"/>
      <c r="K167" s="216"/>
      <c r="L167" s="215"/>
      <c r="M167" s="216"/>
      <c r="N167" s="605"/>
      <c r="O167" s="605"/>
      <c r="P167" s="626"/>
      <c r="Q167" s="629"/>
      <c r="R167" s="629"/>
      <c r="S167" s="614">
        <f>IF(COUNTIF(J167:M169,"CUMPLE")&gt;=1,(G167*I167),0)* (IF(N167="PRESENTÓ CERTIFICADO",1,0))* (IF(O167="ACORDE A ITEM 5.2.1 (T.R.)",1,0) )* ( IF(OR(Q167="SIN OBSERVACIÓN", Q167="REQUERIMIENTOS SUBSANADOS"),1,0)) *(IF(OR(R167="NINGUNO", R167="CUMPLEN CON LO SOLICITADO"),1,0))</f>
        <v>0</v>
      </c>
      <c r="T167" s="632"/>
      <c r="W167" s="59"/>
      <c r="X167" s="59"/>
      <c r="Y167" s="59"/>
      <c r="Z167" s="59"/>
      <c r="AA167" s="59"/>
      <c r="AB167" s="59"/>
      <c r="AC167" s="59"/>
    </row>
    <row r="168" spans="1:29" s="19" customFormat="1" ht="24.95" hidden="1" customHeight="1">
      <c r="A168" s="24"/>
      <c r="B168" s="591"/>
      <c r="C168" s="618"/>
      <c r="D168" s="618"/>
      <c r="E168" s="618"/>
      <c r="F168" s="618"/>
      <c r="G168" s="621"/>
      <c r="H168" s="600"/>
      <c r="I168" s="624"/>
      <c r="J168" s="215"/>
      <c r="K168" s="216"/>
      <c r="L168" s="215"/>
      <c r="M168" s="216"/>
      <c r="N168" s="606"/>
      <c r="O168" s="606"/>
      <c r="P168" s="627"/>
      <c r="Q168" s="630"/>
      <c r="R168" s="630"/>
      <c r="S168" s="615"/>
      <c r="T168" s="633"/>
      <c r="W168" s="59"/>
      <c r="X168" s="59"/>
      <c r="Y168" s="59"/>
      <c r="Z168" s="59"/>
      <c r="AA168" s="59"/>
      <c r="AB168" s="59"/>
      <c r="AC168" s="59"/>
    </row>
    <row r="169" spans="1:29" s="19" customFormat="1" ht="24.95" hidden="1" customHeight="1">
      <c r="A169" s="24"/>
      <c r="B169" s="592"/>
      <c r="C169" s="619"/>
      <c r="D169" s="619"/>
      <c r="E169" s="619"/>
      <c r="F169" s="619"/>
      <c r="G169" s="622"/>
      <c r="H169" s="601"/>
      <c r="I169" s="625"/>
      <c r="J169" s="215"/>
      <c r="K169" s="216"/>
      <c r="L169" s="215"/>
      <c r="M169" s="216"/>
      <c r="N169" s="607"/>
      <c r="O169" s="607"/>
      <c r="P169" s="628"/>
      <c r="Q169" s="631"/>
      <c r="R169" s="631"/>
      <c r="S169" s="616"/>
      <c r="T169" s="633"/>
      <c r="W169" s="59"/>
      <c r="X169" s="59"/>
      <c r="Y169" s="59"/>
      <c r="Z169" s="59"/>
      <c r="AA169" s="59"/>
      <c r="AB169" s="59"/>
      <c r="AC169" s="59"/>
    </row>
    <row r="170" spans="1:29" s="19" customFormat="1" ht="24.95" hidden="1" customHeight="1">
      <c r="A170" s="24"/>
      <c r="B170" s="590">
        <v>2</v>
      </c>
      <c r="C170" s="593"/>
      <c r="D170" s="593"/>
      <c r="E170" s="593"/>
      <c r="F170" s="593"/>
      <c r="G170" s="596"/>
      <c r="H170" s="599"/>
      <c r="I170" s="602"/>
      <c r="J170" s="215"/>
      <c r="K170" s="216"/>
      <c r="L170" s="215"/>
      <c r="M170" s="216"/>
      <c r="N170" s="605"/>
      <c r="O170" s="605"/>
      <c r="P170" s="608"/>
      <c r="Q170" s="611"/>
      <c r="R170" s="611"/>
      <c r="S170" s="614">
        <f t="shared" ref="S170" si="24">IF(COUNTIF(J170:M172,"CUMPLE")&gt;=1,(G170*I170),0)* (IF(N170="PRESENTÓ CERTIFICADO",1,0))* (IF(O170="ACORDE A ITEM 5.2.1 (T.R.)",1,0) )* ( IF(OR(Q170="SIN OBSERVACIÓN", Q170="REQUERIMIENTOS SUBSANADOS"),1,0)) *(IF(OR(R170="NINGUNO", R170="CUMPLEN CON LO SOLICITADO"),1,0))</f>
        <v>0</v>
      </c>
      <c r="T170" s="633"/>
      <c r="W170" s="59"/>
      <c r="X170" s="59"/>
      <c r="Y170" s="59"/>
      <c r="Z170" s="59"/>
      <c r="AA170" s="59"/>
      <c r="AB170" s="59"/>
      <c r="AC170" s="59"/>
    </row>
    <row r="171" spans="1:29" s="19" customFormat="1" ht="24.95" hidden="1" customHeight="1">
      <c r="A171" s="24"/>
      <c r="B171" s="591"/>
      <c r="C171" s="594"/>
      <c r="D171" s="594"/>
      <c r="E171" s="594"/>
      <c r="F171" s="594"/>
      <c r="G171" s="597"/>
      <c r="H171" s="600"/>
      <c r="I171" s="603"/>
      <c r="J171" s="215"/>
      <c r="K171" s="216"/>
      <c r="L171" s="215"/>
      <c r="M171" s="216"/>
      <c r="N171" s="606"/>
      <c r="O171" s="606"/>
      <c r="P171" s="609"/>
      <c r="Q171" s="612"/>
      <c r="R171" s="612"/>
      <c r="S171" s="615"/>
      <c r="T171" s="633"/>
      <c r="W171" s="59"/>
      <c r="X171" s="59"/>
      <c r="Y171" s="59"/>
      <c r="Z171" s="59"/>
      <c r="AA171" s="59"/>
      <c r="AB171" s="59"/>
      <c r="AC171" s="59"/>
    </row>
    <row r="172" spans="1:29" s="19" customFormat="1" ht="24.95" hidden="1" customHeight="1">
      <c r="A172" s="24"/>
      <c r="B172" s="592"/>
      <c r="C172" s="595"/>
      <c r="D172" s="595"/>
      <c r="E172" s="595"/>
      <c r="F172" s="595"/>
      <c r="G172" s="598"/>
      <c r="H172" s="601"/>
      <c r="I172" s="604"/>
      <c r="J172" s="215"/>
      <c r="K172" s="216"/>
      <c r="L172" s="215"/>
      <c r="M172" s="216"/>
      <c r="N172" s="607"/>
      <c r="O172" s="607"/>
      <c r="P172" s="610"/>
      <c r="Q172" s="613"/>
      <c r="R172" s="613"/>
      <c r="S172" s="616"/>
      <c r="T172" s="633"/>
      <c r="W172" s="59"/>
      <c r="X172" s="59"/>
      <c r="Y172" s="59"/>
      <c r="Z172" s="59"/>
      <c r="AA172" s="59"/>
      <c r="AB172" s="59"/>
      <c r="AC172" s="59"/>
    </row>
    <row r="173" spans="1:29" s="19" customFormat="1" ht="24.95" hidden="1" customHeight="1">
      <c r="A173" s="24"/>
      <c r="B173" s="590">
        <v>3</v>
      </c>
      <c r="C173" s="617"/>
      <c r="D173" s="617"/>
      <c r="E173" s="617"/>
      <c r="F173" s="617"/>
      <c r="G173" s="620"/>
      <c r="H173" s="599"/>
      <c r="I173" s="623"/>
      <c r="J173" s="215"/>
      <c r="K173" s="216"/>
      <c r="L173" s="215"/>
      <c r="M173" s="216"/>
      <c r="N173" s="605"/>
      <c r="O173" s="605"/>
      <c r="P173" s="626"/>
      <c r="Q173" s="629"/>
      <c r="R173" s="629"/>
      <c r="S173" s="614">
        <f t="shared" ref="S173" si="25">IF(COUNTIF(J173:M175,"CUMPLE")&gt;=1,(G173*I173),0)* (IF(N173="PRESENTÓ CERTIFICADO",1,0))* (IF(O173="ACORDE A ITEM 5.2.1 (T.R.)",1,0) )* ( IF(OR(Q173="SIN OBSERVACIÓN", Q173="REQUERIMIENTOS SUBSANADOS"),1,0)) *(IF(OR(R173="NINGUNO", R173="CUMPLEN CON LO SOLICITADO"),1,0))</f>
        <v>0</v>
      </c>
      <c r="T173" s="633"/>
      <c r="W173" s="59"/>
      <c r="X173" s="59"/>
      <c r="Y173" s="59"/>
      <c r="Z173" s="59"/>
      <c r="AA173" s="59"/>
      <c r="AB173" s="59"/>
      <c r="AC173" s="59"/>
    </row>
    <row r="174" spans="1:29" s="19" customFormat="1" ht="24.95" hidden="1" customHeight="1">
      <c r="A174" s="24"/>
      <c r="B174" s="591"/>
      <c r="C174" s="618"/>
      <c r="D174" s="618"/>
      <c r="E174" s="618"/>
      <c r="F174" s="618"/>
      <c r="G174" s="621"/>
      <c r="H174" s="600"/>
      <c r="I174" s="624"/>
      <c r="J174" s="215"/>
      <c r="K174" s="216"/>
      <c r="L174" s="215"/>
      <c r="M174" s="216"/>
      <c r="N174" s="606"/>
      <c r="O174" s="606"/>
      <c r="P174" s="627"/>
      <c r="Q174" s="630"/>
      <c r="R174" s="630"/>
      <c r="S174" s="615"/>
      <c r="T174" s="633"/>
      <c r="W174" s="59"/>
      <c r="X174" s="59"/>
      <c r="Y174" s="59"/>
      <c r="Z174" s="59"/>
      <c r="AA174" s="59"/>
      <c r="AB174" s="59"/>
      <c r="AC174" s="59"/>
    </row>
    <row r="175" spans="1:29" s="19" customFormat="1" ht="24.95" hidden="1" customHeight="1">
      <c r="A175" s="24"/>
      <c r="B175" s="592"/>
      <c r="C175" s="619"/>
      <c r="D175" s="619"/>
      <c r="E175" s="619"/>
      <c r="F175" s="619"/>
      <c r="G175" s="622"/>
      <c r="H175" s="601"/>
      <c r="I175" s="625"/>
      <c r="J175" s="215"/>
      <c r="K175" s="216"/>
      <c r="L175" s="215"/>
      <c r="M175" s="216"/>
      <c r="N175" s="607"/>
      <c r="O175" s="607"/>
      <c r="P175" s="628"/>
      <c r="Q175" s="631"/>
      <c r="R175" s="631"/>
      <c r="S175" s="616"/>
      <c r="T175" s="633"/>
      <c r="W175" s="59"/>
      <c r="X175" s="59"/>
      <c r="Y175" s="59"/>
      <c r="Z175" s="59"/>
      <c r="AA175" s="59"/>
      <c r="AB175" s="59"/>
      <c r="AC175" s="59"/>
    </row>
    <row r="176" spans="1:29" s="19" customFormat="1" ht="24.95" hidden="1" customHeight="1">
      <c r="A176" s="24"/>
      <c r="B176" s="590">
        <v>4</v>
      </c>
      <c r="C176" s="593"/>
      <c r="D176" s="593"/>
      <c r="E176" s="593"/>
      <c r="F176" s="593"/>
      <c r="G176" s="596"/>
      <c r="H176" s="599"/>
      <c r="I176" s="602"/>
      <c r="J176" s="215"/>
      <c r="K176" s="216"/>
      <c r="L176" s="215"/>
      <c r="M176" s="216"/>
      <c r="N176" s="605"/>
      <c r="O176" s="605"/>
      <c r="P176" s="608"/>
      <c r="Q176" s="611"/>
      <c r="R176" s="611"/>
      <c r="S176" s="614">
        <f t="shared" ref="S176" si="26">IF(COUNTIF(J176:M178,"CUMPLE")&gt;=1,(G176*I176),0)* (IF(N176="PRESENTÓ CERTIFICADO",1,0))* (IF(O176="ACORDE A ITEM 5.2.1 (T.R.)",1,0) )* ( IF(OR(Q176="SIN OBSERVACIÓN", Q176="REQUERIMIENTOS SUBSANADOS"),1,0)) *(IF(OR(R176="NINGUNO", R176="CUMPLEN CON LO SOLICITADO"),1,0))</f>
        <v>0</v>
      </c>
      <c r="T176" s="633"/>
      <c r="W176" s="59"/>
      <c r="X176" s="59"/>
      <c r="Y176" s="59"/>
      <c r="Z176" s="59"/>
      <c r="AA176" s="59"/>
      <c r="AB176" s="59"/>
      <c r="AC176" s="59"/>
    </row>
    <row r="177" spans="1:29" s="19" customFormat="1" ht="24.95" hidden="1" customHeight="1">
      <c r="A177" s="24"/>
      <c r="B177" s="591"/>
      <c r="C177" s="594"/>
      <c r="D177" s="594"/>
      <c r="E177" s="594"/>
      <c r="F177" s="594"/>
      <c r="G177" s="597"/>
      <c r="H177" s="600"/>
      <c r="I177" s="603"/>
      <c r="J177" s="215"/>
      <c r="K177" s="216"/>
      <c r="L177" s="215"/>
      <c r="M177" s="216"/>
      <c r="N177" s="606"/>
      <c r="O177" s="606"/>
      <c r="P177" s="609"/>
      <c r="Q177" s="612"/>
      <c r="R177" s="612"/>
      <c r="S177" s="615"/>
      <c r="T177" s="633"/>
      <c r="W177" s="59"/>
      <c r="X177" s="59"/>
      <c r="Y177" s="59"/>
      <c r="Z177" s="59"/>
      <c r="AA177" s="59"/>
      <c r="AB177" s="59"/>
      <c r="AC177" s="59"/>
    </row>
    <row r="178" spans="1:29" s="19" customFormat="1" ht="24.95" hidden="1" customHeight="1">
      <c r="A178" s="24"/>
      <c r="B178" s="592"/>
      <c r="C178" s="595"/>
      <c r="D178" s="595"/>
      <c r="E178" s="595"/>
      <c r="F178" s="595"/>
      <c r="G178" s="598"/>
      <c r="H178" s="601"/>
      <c r="I178" s="604"/>
      <c r="J178" s="215"/>
      <c r="K178" s="216"/>
      <c r="L178" s="215"/>
      <c r="M178" s="216"/>
      <c r="N178" s="607"/>
      <c r="O178" s="607"/>
      <c r="P178" s="610"/>
      <c r="Q178" s="613"/>
      <c r="R178" s="613"/>
      <c r="S178" s="616"/>
      <c r="T178" s="633"/>
      <c r="W178" s="59"/>
      <c r="X178" s="59"/>
      <c r="Y178" s="59"/>
      <c r="Z178" s="59"/>
      <c r="AA178" s="59"/>
      <c r="AB178" s="59"/>
      <c r="AC178" s="59"/>
    </row>
    <row r="179" spans="1:29" s="19" customFormat="1" ht="24.95" hidden="1" customHeight="1">
      <c r="A179" s="24"/>
      <c r="B179" s="590">
        <v>5</v>
      </c>
      <c r="C179" s="617"/>
      <c r="D179" s="617"/>
      <c r="E179" s="617"/>
      <c r="F179" s="617"/>
      <c r="G179" s="620"/>
      <c r="H179" s="599"/>
      <c r="I179" s="623"/>
      <c r="J179" s="215"/>
      <c r="K179" s="216"/>
      <c r="L179" s="215"/>
      <c r="M179" s="216"/>
      <c r="N179" s="605"/>
      <c r="O179" s="605"/>
      <c r="P179" s="626"/>
      <c r="Q179" s="629"/>
      <c r="R179" s="629"/>
      <c r="S179" s="614">
        <f t="shared" ref="S179" si="27">IF(COUNTIF(J179:M181,"CUMPLE")&gt;=1,(G179*I179),0)* (IF(N179="PRESENTÓ CERTIFICADO",1,0))* (IF(O179="ACORDE A ITEM 5.2.1 (T.R.)",1,0) )* ( IF(OR(Q179="SIN OBSERVACIÓN", Q179="REQUERIMIENTOS SUBSANADOS"),1,0)) *(IF(OR(R179="NINGUNO", R179="CUMPLEN CON LO SOLICITADO"),1,0))</f>
        <v>0</v>
      </c>
      <c r="T179" s="633"/>
      <c r="W179" s="59"/>
      <c r="X179" s="59"/>
      <c r="Y179" s="59"/>
      <c r="Z179" s="59"/>
      <c r="AA179" s="59"/>
      <c r="AB179" s="59"/>
      <c r="AC179" s="59"/>
    </row>
    <row r="180" spans="1:29" s="19" customFormat="1" ht="24.95" hidden="1" customHeight="1">
      <c r="A180" s="24"/>
      <c r="B180" s="591"/>
      <c r="C180" s="618"/>
      <c r="D180" s="618"/>
      <c r="E180" s="618"/>
      <c r="F180" s="618"/>
      <c r="G180" s="621"/>
      <c r="H180" s="600"/>
      <c r="I180" s="624"/>
      <c r="J180" s="215"/>
      <c r="K180" s="216"/>
      <c r="L180" s="215"/>
      <c r="M180" s="216"/>
      <c r="N180" s="606"/>
      <c r="O180" s="606"/>
      <c r="P180" s="627"/>
      <c r="Q180" s="630"/>
      <c r="R180" s="630"/>
      <c r="S180" s="615"/>
      <c r="T180" s="633"/>
      <c r="W180" s="59"/>
      <c r="X180" s="59"/>
      <c r="Y180" s="59"/>
      <c r="Z180" s="59"/>
      <c r="AA180" s="59"/>
      <c r="AB180" s="59"/>
      <c r="AC180" s="59"/>
    </row>
    <row r="181" spans="1:29" s="19" customFormat="1" ht="24.95" hidden="1" customHeight="1">
      <c r="A181" s="24"/>
      <c r="B181" s="592"/>
      <c r="C181" s="619"/>
      <c r="D181" s="619"/>
      <c r="E181" s="619"/>
      <c r="F181" s="619"/>
      <c r="G181" s="622"/>
      <c r="H181" s="601"/>
      <c r="I181" s="625"/>
      <c r="J181" s="215"/>
      <c r="K181" s="216"/>
      <c r="L181" s="215"/>
      <c r="M181" s="216"/>
      <c r="N181" s="607"/>
      <c r="O181" s="607"/>
      <c r="P181" s="628"/>
      <c r="Q181" s="631"/>
      <c r="R181" s="631"/>
      <c r="S181" s="616"/>
      <c r="T181" s="634"/>
      <c r="W181" s="59"/>
      <c r="X181" s="59"/>
      <c r="Y181" s="59"/>
      <c r="Z181" s="59"/>
    </row>
    <row r="182" spans="1:29" s="16" customFormat="1" ht="24.95" hidden="1" customHeight="1">
      <c r="B182" s="580" t="str">
        <f>IF(S183=" "," ",IF(S183&gt;=$H$6,"CUMPLE CON LA EXPERIENCIA REQUERIDA","NO CUMPLE CON LA EXPERIENCIA REQUERIDA"))</f>
        <v>NO CUMPLE CON LA EXPERIENCIA REQUERIDA</v>
      </c>
      <c r="C182" s="581"/>
      <c r="D182" s="581"/>
      <c r="E182" s="581"/>
      <c r="F182" s="581"/>
      <c r="G182" s="581"/>
      <c r="H182" s="581"/>
      <c r="I182" s="581"/>
      <c r="J182" s="581"/>
      <c r="K182" s="581"/>
      <c r="L182" s="581"/>
      <c r="M182" s="581"/>
      <c r="N182" s="581"/>
      <c r="O182" s="582"/>
      <c r="P182" s="586" t="s">
        <v>22</v>
      </c>
      <c r="Q182" s="587"/>
      <c r="R182" s="21"/>
      <c r="S182" s="20">
        <f>IF(T167="SI",SUM(S167:S181),0)</f>
        <v>0</v>
      </c>
      <c r="T182" s="588" t="str">
        <f>IF(S183=" "," ",IF(S183&gt;=$H$6,"CUMPLE","NO CUMPLE"))</f>
        <v>NO CUMPLE</v>
      </c>
      <c r="W182" s="59"/>
      <c r="X182" s="59"/>
      <c r="Y182" s="59"/>
      <c r="Z182" s="59"/>
    </row>
    <row r="183" spans="1:29" s="19" customFormat="1" ht="24.95" hidden="1" customHeight="1">
      <c r="B183" s="583"/>
      <c r="C183" s="584"/>
      <c r="D183" s="584"/>
      <c r="E183" s="584"/>
      <c r="F183" s="584"/>
      <c r="G183" s="584"/>
      <c r="H183" s="584"/>
      <c r="I183" s="584"/>
      <c r="J183" s="584"/>
      <c r="K183" s="584"/>
      <c r="L183" s="584"/>
      <c r="M183" s="584"/>
      <c r="N183" s="584"/>
      <c r="O183" s="585"/>
      <c r="P183" s="586" t="s">
        <v>24</v>
      </c>
      <c r="Q183" s="587"/>
      <c r="R183" s="21"/>
      <c r="S183" s="100">
        <f>IFERROR((S182/$P$6)," ")</f>
        <v>0</v>
      </c>
      <c r="T183" s="589"/>
      <c r="W183" s="59"/>
      <c r="X183" s="59"/>
      <c r="Y183" s="59"/>
      <c r="Z183" s="59"/>
    </row>
    <row r="184" spans="1:29" ht="30" hidden="1" customHeight="1"/>
    <row r="185" spans="1:29" ht="30" hidden="1" customHeight="1"/>
    <row r="186" spans="1:29" ht="36" hidden="1" customHeight="1">
      <c r="B186" s="136">
        <v>9</v>
      </c>
      <c r="C186" s="635" t="s">
        <v>81</v>
      </c>
      <c r="D186" s="636"/>
      <c r="E186" s="637"/>
      <c r="F186" s="638">
        <f>IFERROR(VLOOKUP(B186,LISTA_OFERENTES,2,FALSE)," ")</f>
        <v>0</v>
      </c>
      <c r="G186" s="639"/>
      <c r="H186" s="639"/>
      <c r="I186" s="639"/>
      <c r="J186" s="639"/>
      <c r="K186" s="639"/>
      <c r="L186" s="639"/>
      <c r="M186" s="639"/>
      <c r="N186" s="639"/>
      <c r="O186" s="640"/>
      <c r="P186" s="641" t="s">
        <v>109</v>
      </c>
      <c r="Q186" s="642"/>
      <c r="R186" s="643"/>
      <c r="S186" s="15">
        <f>5-(INT(COUNTBLANK(C189:C203))-10)</f>
        <v>0</v>
      </c>
      <c r="T186" s="16"/>
    </row>
    <row r="187" spans="1:29" s="22" customFormat="1" ht="30" hidden="1" customHeight="1">
      <c r="B187" s="644" t="s">
        <v>48</v>
      </c>
      <c r="C187" s="646" t="s">
        <v>15</v>
      </c>
      <c r="D187" s="646" t="s">
        <v>16</v>
      </c>
      <c r="E187" s="646" t="s">
        <v>17</v>
      </c>
      <c r="F187" s="646" t="s">
        <v>18</v>
      </c>
      <c r="G187" s="646" t="s">
        <v>19</v>
      </c>
      <c r="H187" s="646" t="s">
        <v>20</v>
      </c>
      <c r="I187" s="646" t="s">
        <v>21</v>
      </c>
      <c r="J187" s="648" t="s">
        <v>55</v>
      </c>
      <c r="K187" s="649"/>
      <c r="L187" s="649"/>
      <c r="M187" s="650"/>
      <c r="N187" s="646" t="s">
        <v>82</v>
      </c>
      <c r="O187" s="646" t="s">
        <v>83</v>
      </c>
      <c r="P187" s="18" t="s">
        <v>84</v>
      </c>
      <c r="Q187" s="18"/>
      <c r="R187" s="646" t="s">
        <v>85</v>
      </c>
      <c r="S187" s="646" t="s">
        <v>86</v>
      </c>
      <c r="T187" s="646" t="str">
        <f>T11</f>
        <v>CUMPLE CON EL REQUERIMIENTO OBLIGATORIO DE SOPORTAR EXPERIENCIA EN MÍNIMO DOS (2) Y OBLIGATORIAMENTE EN EL CÓDIGO 831015?</v>
      </c>
      <c r="U187" s="23"/>
      <c r="V187" s="23"/>
      <c r="W187" s="59"/>
      <c r="X187" s="59"/>
      <c r="Y187" s="59"/>
      <c r="Z187" s="59"/>
      <c r="AA187" s="59"/>
      <c r="AB187" s="59"/>
      <c r="AC187" s="59"/>
    </row>
    <row r="188" spans="1:29" s="22" customFormat="1" ht="118.5" hidden="1" customHeight="1">
      <c r="B188" s="645"/>
      <c r="C188" s="647"/>
      <c r="D188" s="647"/>
      <c r="E188" s="647"/>
      <c r="F188" s="647"/>
      <c r="G188" s="647"/>
      <c r="H188" s="647"/>
      <c r="I188" s="647"/>
      <c r="J188" s="651" t="s">
        <v>88</v>
      </c>
      <c r="K188" s="652"/>
      <c r="L188" s="652"/>
      <c r="M188" s="653"/>
      <c r="N188" s="647"/>
      <c r="O188" s="647"/>
      <c r="P188" s="17" t="s">
        <v>13</v>
      </c>
      <c r="Q188" s="17" t="s">
        <v>87</v>
      </c>
      <c r="R188" s="647"/>
      <c r="S188" s="647"/>
      <c r="T188" s="647"/>
      <c r="U188" s="23"/>
      <c r="V188" s="23"/>
      <c r="W188" s="59"/>
      <c r="X188" s="59"/>
      <c r="Y188" s="59"/>
      <c r="Z188" s="59"/>
      <c r="AA188" s="59"/>
      <c r="AB188" s="59"/>
      <c r="AC188" s="59"/>
    </row>
    <row r="189" spans="1:29" s="19" customFormat="1" ht="24.95" hidden="1" customHeight="1">
      <c r="A189" s="24"/>
      <c r="B189" s="590">
        <v>1</v>
      </c>
      <c r="C189" s="617"/>
      <c r="D189" s="617"/>
      <c r="E189" s="617"/>
      <c r="F189" s="617"/>
      <c r="G189" s="620"/>
      <c r="H189" s="599"/>
      <c r="I189" s="623"/>
      <c r="J189" s="215"/>
      <c r="K189" s="216"/>
      <c r="L189" s="215"/>
      <c r="M189" s="216"/>
      <c r="N189" s="605"/>
      <c r="O189" s="605"/>
      <c r="P189" s="626"/>
      <c r="Q189" s="629"/>
      <c r="R189" s="629"/>
      <c r="S189" s="614">
        <f>IF(COUNTIF(J189:M191,"CUMPLE")&gt;=1,(G189*I189),0)* (IF(N189="PRESENTÓ CERTIFICADO",1,0))* (IF(O189="ACORDE A ITEM 5.2.1 (T.R.)",1,0) )* ( IF(OR(Q189="SIN OBSERVACIÓN", Q189="REQUERIMIENTOS SUBSANADOS"),1,0)) *(IF(OR(R189="NINGUNO", R189="CUMPLEN CON LO SOLICITADO"),1,0))</f>
        <v>0</v>
      </c>
      <c r="T189" s="632"/>
      <c r="W189" s="59"/>
      <c r="X189" s="59"/>
      <c r="Y189" s="59"/>
      <c r="Z189" s="59"/>
      <c r="AA189" s="59"/>
      <c r="AB189" s="59"/>
      <c r="AC189" s="59"/>
    </row>
    <row r="190" spans="1:29" s="19" customFormat="1" ht="24.95" hidden="1" customHeight="1">
      <c r="A190" s="24"/>
      <c r="B190" s="591"/>
      <c r="C190" s="618"/>
      <c r="D190" s="618"/>
      <c r="E190" s="618"/>
      <c r="F190" s="618"/>
      <c r="G190" s="621"/>
      <c r="H190" s="600"/>
      <c r="I190" s="624"/>
      <c r="J190" s="215"/>
      <c r="K190" s="216"/>
      <c r="L190" s="215"/>
      <c r="M190" s="216"/>
      <c r="N190" s="606"/>
      <c r="O190" s="606"/>
      <c r="P190" s="627"/>
      <c r="Q190" s="630"/>
      <c r="R190" s="630"/>
      <c r="S190" s="615"/>
      <c r="T190" s="633"/>
      <c r="W190" s="59"/>
      <c r="X190" s="59"/>
      <c r="Y190" s="59"/>
      <c r="Z190" s="59"/>
      <c r="AA190" s="59"/>
      <c r="AB190" s="59"/>
      <c r="AC190" s="59"/>
    </row>
    <row r="191" spans="1:29" s="19" customFormat="1" ht="24.95" hidden="1" customHeight="1">
      <c r="A191" s="24"/>
      <c r="B191" s="592"/>
      <c r="C191" s="619"/>
      <c r="D191" s="619"/>
      <c r="E191" s="619"/>
      <c r="F191" s="619"/>
      <c r="G191" s="622"/>
      <c r="H191" s="601"/>
      <c r="I191" s="625"/>
      <c r="J191" s="215"/>
      <c r="K191" s="216"/>
      <c r="L191" s="215"/>
      <c r="M191" s="216"/>
      <c r="N191" s="607"/>
      <c r="O191" s="607"/>
      <c r="P191" s="628"/>
      <c r="Q191" s="631"/>
      <c r="R191" s="631"/>
      <c r="S191" s="616"/>
      <c r="T191" s="633"/>
      <c r="W191" s="59"/>
      <c r="X191" s="59"/>
      <c r="Y191" s="59"/>
      <c r="Z191" s="59"/>
      <c r="AA191" s="59"/>
      <c r="AB191" s="59"/>
      <c r="AC191" s="59"/>
    </row>
    <row r="192" spans="1:29" s="19" customFormat="1" ht="24.95" hidden="1" customHeight="1">
      <c r="A192" s="24"/>
      <c r="B192" s="590">
        <v>2</v>
      </c>
      <c r="C192" s="593"/>
      <c r="D192" s="593"/>
      <c r="E192" s="593"/>
      <c r="F192" s="593"/>
      <c r="G192" s="596"/>
      <c r="H192" s="599"/>
      <c r="I192" s="602"/>
      <c r="J192" s="215"/>
      <c r="K192" s="216"/>
      <c r="L192" s="215"/>
      <c r="M192" s="216"/>
      <c r="N192" s="605"/>
      <c r="O192" s="605"/>
      <c r="P192" s="608"/>
      <c r="Q192" s="611"/>
      <c r="R192" s="611"/>
      <c r="S192" s="614">
        <f t="shared" ref="S192" si="28">IF(COUNTIF(J192:M194,"CUMPLE")&gt;=1,(G192*I192),0)* (IF(N192="PRESENTÓ CERTIFICADO",1,0))* (IF(O192="ACORDE A ITEM 5.2.1 (T.R.)",1,0) )* ( IF(OR(Q192="SIN OBSERVACIÓN", Q192="REQUERIMIENTOS SUBSANADOS"),1,0)) *(IF(OR(R192="NINGUNO", R192="CUMPLEN CON LO SOLICITADO"),1,0))</f>
        <v>0</v>
      </c>
      <c r="T192" s="633"/>
      <c r="W192" s="59"/>
      <c r="X192" s="59"/>
      <c r="Y192" s="59"/>
      <c r="Z192" s="59"/>
      <c r="AA192" s="59"/>
      <c r="AB192" s="59"/>
      <c r="AC192" s="59"/>
    </row>
    <row r="193" spans="1:29" s="19" customFormat="1" ht="24.95" hidden="1" customHeight="1">
      <c r="A193" s="24"/>
      <c r="B193" s="591"/>
      <c r="C193" s="594"/>
      <c r="D193" s="594"/>
      <c r="E193" s="594"/>
      <c r="F193" s="594"/>
      <c r="G193" s="597"/>
      <c r="H193" s="600"/>
      <c r="I193" s="603"/>
      <c r="J193" s="215"/>
      <c r="K193" s="216"/>
      <c r="L193" s="215"/>
      <c r="M193" s="216"/>
      <c r="N193" s="606"/>
      <c r="O193" s="606"/>
      <c r="P193" s="609"/>
      <c r="Q193" s="612"/>
      <c r="R193" s="612"/>
      <c r="S193" s="615"/>
      <c r="T193" s="633"/>
      <c r="W193" s="59"/>
      <c r="X193" s="59"/>
      <c r="Y193" s="59"/>
      <c r="Z193" s="59"/>
      <c r="AA193" s="59"/>
      <c r="AB193" s="59"/>
      <c r="AC193" s="59"/>
    </row>
    <row r="194" spans="1:29" s="19" customFormat="1" ht="24.95" hidden="1" customHeight="1">
      <c r="A194" s="24"/>
      <c r="B194" s="592"/>
      <c r="C194" s="595"/>
      <c r="D194" s="595"/>
      <c r="E194" s="595"/>
      <c r="F194" s="595"/>
      <c r="G194" s="598"/>
      <c r="H194" s="601"/>
      <c r="I194" s="604"/>
      <c r="J194" s="215"/>
      <c r="K194" s="216"/>
      <c r="L194" s="215"/>
      <c r="M194" s="216"/>
      <c r="N194" s="607"/>
      <c r="O194" s="607"/>
      <c r="P194" s="610"/>
      <c r="Q194" s="613"/>
      <c r="R194" s="613"/>
      <c r="S194" s="616"/>
      <c r="T194" s="633"/>
      <c r="W194" s="59"/>
      <c r="X194" s="59"/>
      <c r="Y194" s="59"/>
      <c r="Z194" s="59"/>
      <c r="AA194" s="59"/>
      <c r="AB194" s="59"/>
      <c r="AC194" s="59"/>
    </row>
    <row r="195" spans="1:29" s="19" customFormat="1" ht="24.95" hidden="1" customHeight="1">
      <c r="A195" s="24"/>
      <c r="B195" s="590">
        <v>3</v>
      </c>
      <c r="C195" s="617"/>
      <c r="D195" s="617"/>
      <c r="E195" s="617"/>
      <c r="F195" s="617"/>
      <c r="G195" s="620"/>
      <c r="H195" s="599"/>
      <c r="I195" s="623"/>
      <c r="J195" s="215"/>
      <c r="K195" s="216"/>
      <c r="L195" s="215"/>
      <c r="M195" s="216"/>
      <c r="N195" s="605"/>
      <c r="O195" s="605"/>
      <c r="P195" s="626"/>
      <c r="Q195" s="629"/>
      <c r="R195" s="629"/>
      <c r="S195" s="614">
        <f t="shared" ref="S195" si="29">IF(COUNTIF(J195:M197,"CUMPLE")&gt;=1,(G195*I195),0)* (IF(N195="PRESENTÓ CERTIFICADO",1,0))* (IF(O195="ACORDE A ITEM 5.2.1 (T.R.)",1,0) )* ( IF(OR(Q195="SIN OBSERVACIÓN", Q195="REQUERIMIENTOS SUBSANADOS"),1,0)) *(IF(OR(R195="NINGUNO", R195="CUMPLEN CON LO SOLICITADO"),1,0))</f>
        <v>0</v>
      </c>
      <c r="T195" s="633"/>
      <c r="W195" s="59"/>
      <c r="X195" s="59"/>
      <c r="Y195" s="59"/>
      <c r="Z195" s="59"/>
      <c r="AA195" s="59"/>
      <c r="AB195" s="59"/>
      <c r="AC195" s="59"/>
    </row>
    <row r="196" spans="1:29" s="19" customFormat="1" ht="24.95" hidden="1" customHeight="1">
      <c r="A196" s="24"/>
      <c r="B196" s="591"/>
      <c r="C196" s="618"/>
      <c r="D196" s="618"/>
      <c r="E196" s="618"/>
      <c r="F196" s="618"/>
      <c r="G196" s="621"/>
      <c r="H196" s="600"/>
      <c r="I196" s="624"/>
      <c r="J196" s="215"/>
      <c r="K196" s="216"/>
      <c r="L196" s="215"/>
      <c r="M196" s="216"/>
      <c r="N196" s="606"/>
      <c r="O196" s="606"/>
      <c r="P196" s="627"/>
      <c r="Q196" s="630"/>
      <c r="R196" s="630"/>
      <c r="S196" s="615"/>
      <c r="T196" s="633"/>
      <c r="W196" s="59"/>
      <c r="X196" s="59"/>
      <c r="Y196" s="59"/>
      <c r="Z196" s="59"/>
      <c r="AA196" s="59"/>
      <c r="AB196" s="59"/>
      <c r="AC196" s="59"/>
    </row>
    <row r="197" spans="1:29" s="19" customFormat="1" ht="24.95" hidden="1" customHeight="1">
      <c r="A197" s="24"/>
      <c r="B197" s="592"/>
      <c r="C197" s="619"/>
      <c r="D197" s="619"/>
      <c r="E197" s="619"/>
      <c r="F197" s="619"/>
      <c r="G197" s="622"/>
      <c r="H197" s="601"/>
      <c r="I197" s="625"/>
      <c r="J197" s="215"/>
      <c r="K197" s="216"/>
      <c r="L197" s="215"/>
      <c r="M197" s="216"/>
      <c r="N197" s="607"/>
      <c r="O197" s="607"/>
      <c r="P197" s="628"/>
      <c r="Q197" s="631"/>
      <c r="R197" s="631"/>
      <c r="S197" s="616"/>
      <c r="T197" s="633"/>
      <c r="W197" s="59"/>
      <c r="X197" s="59"/>
      <c r="Y197" s="59"/>
      <c r="Z197" s="59"/>
      <c r="AA197" s="59"/>
      <c r="AB197" s="59"/>
      <c r="AC197" s="59"/>
    </row>
    <row r="198" spans="1:29" s="19" customFormat="1" ht="24.95" hidden="1" customHeight="1">
      <c r="A198" s="24"/>
      <c r="B198" s="590">
        <v>4</v>
      </c>
      <c r="C198" s="593"/>
      <c r="D198" s="593"/>
      <c r="E198" s="593"/>
      <c r="F198" s="593"/>
      <c r="G198" s="596"/>
      <c r="H198" s="599"/>
      <c r="I198" s="602"/>
      <c r="J198" s="215"/>
      <c r="K198" s="216"/>
      <c r="L198" s="215"/>
      <c r="M198" s="216"/>
      <c r="N198" s="605"/>
      <c r="O198" s="605"/>
      <c r="P198" s="608"/>
      <c r="Q198" s="611"/>
      <c r="R198" s="611"/>
      <c r="S198" s="614">
        <f t="shared" ref="S198" si="30">IF(COUNTIF(J198:M200,"CUMPLE")&gt;=1,(G198*I198),0)* (IF(N198="PRESENTÓ CERTIFICADO",1,0))* (IF(O198="ACORDE A ITEM 5.2.1 (T.R.)",1,0) )* ( IF(OR(Q198="SIN OBSERVACIÓN", Q198="REQUERIMIENTOS SUBSANADOS"),1,0)) *(IF(OR(R198="NINGUNO", R198="CUMPLEN CON LO SOLICITADO"),1,0))</f>
        <v>0</v>
      </c>
      <c r="T198" s="633"/>
      <c r="W198" s="59"/>
      <c r="X198" s="59"/>
      <c r="Y198" s="59"/>
      <c r="Z198" s="59"/>
      <c r="AA198" s="59"/>
      <c r="AB198" s="59"/>
      <c r="AC198" s="59"/>
    </row>
    <row r="199" spans="1:29" s="19" customFormat="1" ht="24.95" hidden="1" customHeight="1">
      <c r="A199" s="24"/>
      <c r="B199" s="591"/>
      <c r="C199" s="594"/>
      <c r="D199" s="594"/>
      <c r="E199" s="594"/>
      <c r="F199" s="594"/>
      <c r="G199" s="597"/>
      <c r="H199" s="600"/>
      <c r="I199" s="603"/>
      <c r="J199" s="215"/>
      <c r="K199" s="216"/>
      <c r="L199" s="215"/>
      <c r="M199" s="216"/>
      <c r="N199" s="606"/>
      <c r="O199" s="606"/>
      <c r="P199" s="609"/>
      <c r="Q199" s="612"/>
      <c r="R199" s="612"/>
      <c r="S199" s="615"/>
      <c r="T199" s="633"/>
      <c r="W199" s="59"/>
      <c r="X199" s="59"/>
      <c r="Y199" s="59"/>
      <c r="Z199" s="59"/>
      <c r="AA199" s="59"/>
      <c r="AB199" s="59"/>
      <c r="AC199" s="59"/>
    </row>
    <row r="200" spans="1:29" s="19" customFormat="1" ht="24.95" hidden="1" customHeight="1">
      <c r="A200" s="24"/>
      <c r="B200" s="592"/>
      <c r="C200" s="595"/>
      <c r="D200" s="595"/>
      <c r="E200" s="595"/>
      <c r="F200" s="595"/>
      <c r="G200" s="598"/>
      <c r="H200" s="601"/>
      <c r="I200" s="604"/>
      <c r="J200" s="215"/>
      <c r="K200" s="216"/>
      <c r="L200" s="215"/>
      <c r="M200" s="216"/>
      <c r="N200" s="607"/>
      <c r="O200" s="607"/>
      <c r="P200" s="610"/>
      <c r="Q200" s="613"/>
      <c r="R200" s="613"/>
      <c r="S200" s="616"/>
      <c r="T200" s="633"/>
      <c r="W200" s="59"/>
      <c r="X200" s="59"/>
      <c r="Y200" s="59"/>
      <c r="Z200" s="59"/>
      <c r="AA200" s="59"/>
      <c r="AB200" s="59"/>
      <c r="AC200" s="59"/>
    </row>
    <row r="201" spans="1:29" s="19" customFormat="1" ht="24.95" hidden="1" customHeight="1">
      <c r="A201" s="24"/>
      <c r="B201" s="590">
        <v>5</v>
      </c>
      <c r="C201" s="617"/>
      <c r="D201" s="617"/>
      <c r="E201" s="617"/>
      <c r="F201" s="617"/>
      <c r="G201" s="620"/>
      <c r="H201" s="599"/>
      <c r="I201" s="623"/>
      <c r="J201" s="215"/>
      <c r="K201" s="216"/>
      <c r="L201" s="215"/>
      <c r="M201" s="216"/>
      <c r="N201" s="605"/>
      <c r="O201" s="605"/>
      <c r="P201" s="626"/>
      <c r="Q201" s="629"/>
      <c r="R201" s="629"/>
      <c r="S201" s="614">
        <f t="shared" ref="S201" si="31">IF(COUNTIF(J201:M203,"CUMPLE")&gt;=1,(G201*I201),0)* (IF(N201="PRESENTÓ CERTIFICADO",1,0))* (IF(O201="ACORDE A ITEM 5.2.1 (T.R.)",1,0) )* ( IF(OR(Q201="SIN OBSERVACIÓN", Q201="REQUERIMIENTOS SUBSANADOS"),1,0)) *(IF(OR(R201="NINGUNO", R201="CUMPLEN CON LO SOLICITADO"),1,0))</f>
        <v>0</v>
      </c>
      <c r="T201" s="633"/>
      <c r="W201" s="59"/>
      <c r="X201" s="59"/>
      <c r="Y201" s="59"/>
      <c r="Z201" s="59"/>
      <c r="AA201" s="59"/>
      <c r="AB201" s="59"/>
      <c r="AC201" s="59"/>
    </row>
    <row r="202" spans="1:29" s="19" customFormat="1" ht="24.95" hidden="1" customHeight="1">
      <c r="A202" s="24"/>
      <c r="B202" s="591"/>
      <c r="C202" s="618"/>
      <c r="D202" s="618"/>
      <c r="E202" s="618"/>
      <c r="F202" s="618"/>
      <c r="G202" s="621"/>
      <c r="H202" s="600"/>
      <c r="I202" s="624"/>
      <c r="J202" s="215"/>
      <c r="K202" s="216"/>
      <c r="L202" s="215"/>
      <c r="M202" s="216"/>
      <c r="N202" s="606"/>
      <c r="O202" s="606"/>
      <c r="P202" s="627"/>
      <c r="Q202" s="630"/>
      <c r="R202" s="630"/>
      <c r="S202" s="615"/>
      <c r="T202" s="633"/>
      <c r="W202" s="59"/>
      <c r="X202" s="59"/>
      <c r="Y202" s="59"/>
      <c r="Z202" s="59"/>
      <c r="AA202" s="59"/>
      <c r="AB202" s="59"/>
      <c r="AC202" s="59"/>
    </row>
    <row r="203" spans="1:29" s="19" customFormat="1" ht="24.95" hidden="1" customHeight="1">
      <c r="A203" s="24"/>
      <c r="B203" s="592"/>
      <c r="C203" s="619"/>
      <c r="D203" s="619"/>
      <c r="E203" s="619"/>
      <c r="F203" s="619"/>
      <c r="G203" s="622"/>
      <c r="H203" s="601"/>
      <c r="I203" s="625"/>
      <c r="J203" s="215"/>
      <c r="K203" s="216"/>
      <c r="L203" s="215"/>
      <c r="M203" s="216"/>
      <c r="N203" s="607"/>
      <c r="O203" s="607"/>
      <c r="P203" s="628"/>
      <c r="Q203" s="631"/>
      <c r="R203" s="631"/>
      <c r="S203" s="616"/>
      <c r="T203" s="634"/>
      <c r="W203" s="59"/>
      <c r="X203" s="59"/>
      <c r="Y203" s="59"/>
      <c r="Z203" s="59"/>
    </row>
    <row r="204" spans="1:29" s="16" customFormat="1" ht="24.95" hidden="1" customHeight="1">
      <c r="B204" s="580" t="str">
        <f>IF(S205=" "," ",IF(S205&gt;=$H$6,"CUMPLE CON LA EXPERIENCIA REQUERIDA","NO CUMPLE CON LA EXPERIENCIA REQUERIDA"))</f>
        <v>NO CUMPLE CON LA EXPERIENCIA REQUERIDA</v>
      </c>
      <c r="C204" s="581"/>
      <c r="D204" s="581"/>
      <c r="E204" s="581"/>
      <c r="F204" s="581"/>
      <c r="G204" s="581"/>
      <c r="H204" s="581"/>
      <c r="I204" s="581"/>
      <c r="J204" s="581"/>
      <c r="K204" s="581"/>
      <c r="L204" s="581"/>
      <c r="M204" s="581"/>
      <c r="N204" s="581"/>
      <c r="O204" s="582"/>
      <c r="P204" s="586" t="s">
        <v>22</v>
      </c>
      <c r="Q204" s="587"/>
      <c r="R204" s="21"/>
      <c r="S204" s="20">
        <f>IF(T189="SI",SUM(S189:S203),0)</f>
        <v>0</v>
      </c>
      <c r="T204" s="588" t="str">
        <f>IF(S205=" "," ",IF(S205&gt;=$H$6,"CUMPLE","NO CUMPLE"))</f>
        <v>NO CUMPLE</v>
      </c>
      <c r="W204" s="59"/>
      <c r="X204" s="59"/>
      <c r="Y204" s="59"/>
      <c r="Z204" s="59"/>
    </row>
    <row r="205" spans="1:29" s="19" customFormat="1" ht="24.95" hidden="1" customHeight="1">
      <c r="B205" s="583"/>
      <c r="C205" s="584"/>
      <c r="D205" s="584"/>
      <c r="E205" s="584"/>
      <c r="F205" s="584"/>
      <c r="G205" s="584"/>
      <c r="H205" s="584"/>
      <c r="I205" s="584"/>
      <c r="J205" s="584"/>
      <c r="K205" s="584"/>
      <c r="L205" s="584"/>
      <c r="M205" s="584"/>
      <c r="N205" s="584"/>
      <c r="O205" s="585"/>
      <c r="P205" s="586" t="s">
        <v>24</v>
      </c>
      <c r="Q205" s="587"/>
      <c r="R205" s="21"/>
      <c r="S205" s="100">
        <f>IFERROR((S204/$P$6)," ")</f>
        <v>0</v>
      </c>
      <c r="T205" s="589"/>
      <c r="W205" s="59"/>
      <c r="X205" s="59"/>
      <c r="Y205" s="59"/>
      <c r="Z205" s="59"/>
    </row>
    <row r="206" spans="1:29" ht="30" hidden="1" customHeight="1"/>
    <row r="207" spans="1:29" ht="30" hidden="1" customHeight="1"/>
    <row r="208" spans="1:29" ht="36" hidden="1" customHeight="1">
      <c r="B208" s="136">
        <v>10</v>
      </c>
      <c r="C208" s="635" t="s">
        <v>81</v>
      </c>
      <c r="D208" s="636"/>
      <c r="E208" s="637"/>
      <c r="F208" s="638">
        <f>IFERROR(VLOOKUP(B208,LISTA_OFERENTES,2,FALSE)," ")</f>
        <v>0</v>
      </c>
      <c r="G208" s="639"/>
      <c r="H208" s="639"/>
      <c r="I208" s="639"/>
      <c r="J208" s="639"/>
      <c r="K208" s="639"/>
      <c r="L208" s="639"/>
      <c r="M208" s="639"/>
      <c r="N208" s="639"/>
      <c r="O208" s="640"/>
      <c r="P208" s="641" t="s">
        <v>109</v>
      </c>
      <c r="Q208" s="642"/>
      <c r="R208" s="643"/>
      <c r="S208" s="15">
        <f>5-(INT(COUNTBLANK(C211:C225))-10)</f>
        <v>0</v>
      </c>
      <c r="T208" s="16"/>
    </row>
    <row r="209" spans="1:29" s="22" customFormat="1" ht="30" hidden="1" customHeight="1">
      <c r="B209" s="644" t="s">
        <v>48</v>
      </c>
      <c r="C209" s="646" t="s">
        <v>15</v>
      </c>
      <c r="D209" s="646" t="s">
        <v>16</v>
      </c>
      <c r="E209" s="646" t="s">
        <v>17</v>
      </c>
      <c r="F209" s="646" t="s">
        <v>18</v>
      </c>
      <c r="G209" s="646" t="s">
        <v>19</v>
      </c>
      <c r="H209" s="646" t="s">
        <v>20</v>
      </c>
      <c r="I209" s="646" t="s">
        <v>21</v>
      </c>
      <c r="J209" s="648" t="s">
        <v>55</v>
      </c>
      <c r="K209" s="649"/>
      <c r="L209" s="649"/>
      <c r="M209" s="650"/>
      <c r="N209" s="646" t="s">
        <v>82</v>
      </c>
      <c r="O209" s="646" t="s">
        <v>83</v>
      </c>
      <c r="P209" s="18" t="s">
        <v>84</v>
      </c>
      <c r="Q209" s="18"/>
      <c r="R209" s="646" t="s">
        <v>85</v>
      </c>
      <c r="S209" s="646" t="s">
        <v>86</v>
      </c>
      <c r="T209" s="646" t="str">
        <f>T11</f>
        <v>CUMPLE CON EL REQUERIMIENTO OBLIGATORIO DE SOPORTAR EXPERIENCIA EN MÍNIMO DOS (2) Y OBLIGATORIAMENTE EN EL CÓDIGO 831015?</v>
      </c>
      <c r="U209" s="23"/>
      <c r="V209" s="23"/>
      <c r="W209" s="59"/>
      <c r="X209" s="59"/>
      <c r="Y209" s="59"/>
      <c r="Z209" s="59"/>
      <c r="AA209" s="59"/>
      <c r="AB209" s="59"/>
      <c r="AC209" s="59"/>
    </row>
    <row r="210" spans="1:29" s="22" customFormat="1" ht="112.5" hidden="1" customHeight="1">
      <c r="B210" s="645"/>
      <c r="C210" s="647"/>
      <c r="D210" s="647"/>
      <c r="E210" s="647"/>
      <c r="F210" s="647"/>
      <c r="G210" s="647"/>
      <c r="H210" s="647"/>
      <c r="I210" s="647"/>
      <c r="J210" s="651" t="s">
        <v>88</v>
      </c>
      <c r="K210" s="652"/>
      <c r="L210" s="652"/>
      <c r="M210" s="653"/>
      <c r="N210" s="647"/>
      <c r="O210" s="647"/>
      <c r="P210" s="17" t="s">
        <v>13</v>
      </c>
      <c r="Q210" s="17" t="s">
        <v>87</v>
      </c>
      <c r="R210" s="647"/>
      <c r="S210" s="647"/>
      <c r="T210" s="647"/>
      <c r="U210" s="23"/>
      <c r="V210" s="23"/>
      <c r="W210" s="59"/>
      <c r="X210" s="59"/>
      <c r="Y210" s="59"/>
      <c r="Z210" s="59"/>
      <c r="AA210" s="59"/>
      <c r="AB210" s="59"/>
      <c r="AC210" s="59"/>
    </row>
    <row r="211" spans="1:29" s="19" customFormat="1" ht="24.95" hidden="1" customHeight="1">
      <c r="A211" s="24"/>
      <c r="B211" s="590">
        <v>1</v>
      </c>
      <c r="C211" s="617"/>
      <c r="D211" s="617"/>
      <c r="E211" s="617"/>
      <c r="F211" s="617"/>
      <c r="G211" s="620"/>
      <c r="H211" s="599"/>
      <c r="I211" s="623"/>
      <c r="J211" s="215"/>
      <c r="K211" s="216"/>
      <c r="L211" s="215"/>
      <c r="M211" s="216"/>
      <c r="N211" s="605"/>
      <c r="O211" s="605"/>
      <c r="P211" s="626"/>
      <c r="Q211" s="629"/>
      <c r="R211" s="629"/>
      <c r="S211" s="614">
        <f>IF(COUNTIF(J211:M213,"CUMPLE")&gt;=1,(G211*I211),0)* (IF(N211="PRESENTÓ CERTIFICADO",1,0))* (IF(O211="ACORDE A ITEM 5.2.1 (T.R.)",1,0) )* ( IF(OR(Q211="SIN OBSERVACIÓN", Q211="REQUERIMIENTOS SUBSANADOS"),1,0)) *(IF(OR(R211="NINGUNO", R211="CUMPLEN CON LO SOLICITADO"),1,0))</f>
        <v>0</v>
      </c>
      <c r="T211" s="632"/>
      <c r="W211" s="59"/>
      <c r="X211" s="59"/>
      <c r="Y211" s="59"/>
      <c r="Z211" s="59"/>
      <c r="AA211" s="59"/>
      <c r="AB211" s="59"/>
      <c r="AC211" s="59"/>
    </row>
    <row r="212" spans="1:29" s="19" customFormat="1" ht="24.95" hidden="1" customHeight="1">
      <c r="A212" s="24"/>
      <c r="B212" s="591"/>
      <c r="C212" s="618"/>
      <c r="D212" s="618"/>
      <c r="E212" s="618"/>
      <c r="F212" s="618"/>
      <c r="G212" s="621"/>
      <c r="H212" s="600"/>
      <c r="I212" s="624"/>
      <c r="J212" s="215"/>
      <c r="K212" s="216"/>
      <c r="L212" s="215"/>
      <c r="M212" s="216"/>
      <c r="N212" s="606"/>
      <c r="O212" s="606"/>
      <c r="P212" s="627"/>
      <c r="Q212" s="630"/>
      <c r="R212" s="630"/>
      <c r="S212" s="615"/>
      <c r="T212" s="633"/>
      <c r="W212" s="59"/>
      <c r="X212" s="59"/>
      <c r="Y212" s="59"/>
      <c r="Z212" s="59"/>
      <c r="AA212" s="59"/>
      <c r="AB212" s="59"/>
      <c r="AC212" s="59"/>
    </row>
    <row r="213" spans="1:29" s="19" customFormat="1" ht="24.95" hidden="1" customHeight="1">
      <c r="A213" s="24"/>
      <c r="B213" s="592"/>
      <c r="C213" s="619"/>
      <c r="D213" s="619"/>
      <c r="E213" s="619"/>
      <c r="F213" s="619"/>
      <c r="G213" s="622"/>
      <c r="H213" s="601"/>
      <c r="I213" s="625"/>
      <c r="J213" s="215"/>
      <c r="K213" s="216"/>
      <c r="L213" s="215"/>
      <c r="M213" s="216"/>
      <c r="N213" s="607"/>
      <c r="O213" s="607"/>
      <c r="P213" s="628"/>
      <c r="Q213" s="631"/>
      <c r="R213" s="631"/>
      <c r="S213" s="616"/>
      <c r="T213" s="633"/>
      <c r="W213" s="59"/>
      <c r="X213" s="59"/>
      <c r="Y213" s="59"/>
      <c r="Z213" s="59"/>
      <c r="AA213" s="59"/>
      <c r="AB213" s="59"/>
      <c r="AC213" s="59"/>
    </row>
    <row r="214" spans="1:29" s="19" customFormat="1" ht="24.95" hidden="1" customHeight="1">
      <c r="A214" s="24"/>
      <c r="B214" s="590">
        <v>2</v>
      </c>
      <c r="C214" s="593"/>
      <c r="D214" s="593"/>
      <c r="E214" s="593"/>
      <c r="F214" s="593"/>
      <c r="G214" s="596"/>
      <c r="H214" s="599"/>
      <c r="I214" s="602"/>
      <c r="J214" s="215"/>
      <c r="K214" s="216"/>
      <c r="L214" s="215"/>
      <c r="M214" s="216"/>
      <c r="N214" s="605"/>
      <c r="O214" s="605"/>
      <c r="P214" s="608"/>
      <c r="Q214" s="611"/>
      <c r="R214" s="611"/>
      <c r="S214" s="614">
        <f t="shared" ref="S214" si="32">IF(COUNTIF(J214:M216,"CUMPLE")&gt;=1,(G214*I214),0)* (IF(N214="PRESENTÓ CERTIFICADO",1,0))* (IF(O214="ACORDE A ITEM 5.2.1 (T.R.)",1,0) )* ( IF(OR(Q214="SIN OBSERVACIÓN", Q214="REQUERIMIENTOS SUBSANADOS"),1,0)) *(IF(OR(R214="NINGUNO", R214="CUMPLEN CON LO SOLICITADO"),1,0))</f>
        <v>0</v>
      </c>
      <c r="T214" s="633"/>
      <c r="W214" s="59"/>
      <c r="X214" s="59"/>
      <c r="Y214" s="59"/>
      <c r="Z214" s="59"/>
      <c r="AA214" s="59"/>
      <c r="AB214" s="59"/>
      <c r="AC214" s="59"/>
    </row>
    <row r="215" spans="1:29" s="19" customFormat="1" ht="24.95" hidden="1" customHeight="1">
      <c r="A215" s="24"/>
      <c r="B215" s="591"/>
      <c r="C215" s="594"/>
      <c r="D215" s="594"/>
      <c r="E215" s="594"/>
      <c r="F215" s="594"/>
      <c r="G215" s="597"/>
      <c r="H215" s="600"/>
      <c r="I215" s="603"/>
      <c r="J215" s="215"/>
      <c r="K215" s="216"/>
      <c r="L215" s="215"/>
      <c r="M215" s="216"/>
      <c r="N215" s="606"/>
      <c r="O215" s="606"/>
      <c r="P215" s="609"/>
      <c r="Q215" s="612"/>
      <c r="R215" s="612"/>
      <c r="S215" s="615"/>
      <c r="T215" s="633"/>
      <c r="W215" s="59"/>
      <c r="X215" s="59"/>
      <c r="Y215" s="59"/>
      <c r="Z215" s="59"/>
      <c r="AA215" s="59"/>
      <c r="AB215" s="59"/>
      <c r="AC215" s="59"/>
    </row>
    <row r="216" spans="1:29" s="19" customFormat="1" ht="24.95" hidden="1" customHeight="1">
      <c r="A216" s="24"/>
      <c r="B216" s="592"/>
      <c r="C216" s="595"/>
      <c r="D216" s="595"/>
      <c r="E216" s="595"/>
      <c r="F216" s="595"/>
      <c r="G216" s="598"/>
      <c r="H216" s="601"/>
      <c r="I216" s="604"/>
      <c r="J216" s="215"/>
      <c r="K216" s="216"/>
      <c r="L216" s="215"/>
      <c r="M216" s="216"/>
      <c r="N216" s="607"/>
      <c r="O216" s="607"/>
      <c r="P216" s="610"/>
      <c r="Q216" s="613"/>
      <c r="R216" s="613"/>
      <c r="S216" s="616"/>
      <c r="T216" s="633"/>
      <c r="W216" s="59"/>
      <c r="X216" s="59"/>
      <c r="Y216" s="59"/>
      <c r="Z216" s="59"/>
      <c r="AA216" s="59"/>
      <c r="AB216" s="59"/>
      <c r="AC216" s="59"/>
    </row>
    <row r="217" spans="1:29" s="19" customFormat="1" ht="24.95" hidden="1" customHeight="1">
      <c r="A217" s="24"/>
      <c r="B217" s="590">
        <v>3</v>
      </c>
      <c r="C217" s="617"/>
      <c r="D217" s="617"/>
      <c r="E217" s="617"/>
      <c r="F217" s="617"/>
      <c r="G217" s="620"/>
      <c r="H217" s="599"/>
      <c r="I217" s="623"/>
      <c r="J217" s="215"/>
      <c r="K217" s="216"/>
      <c r="L217" s="215"/>
      <c r="M217" s="216"/>
      <c r="N217" s="605"/>
      <c r="O217" s="605"/>
      <c r="P217" s="626"/>
      <c r="Q217" s="629"/>
      <c r="R217" s="629"/>
      <c r="S217" s="614">
        <f t="shared" ref="S217" si="33">IF(COUNTIF(J217:M219,"CUMPLE")&gt;=1,(G217*I217),0)* (IF(N217="PRESENTÓ CERTIFICADO",1,0))* (IF(O217="ACORDE A ITEM 5.2.1 (T.R.)",1,0) )* ( IF(OR(Q217="SIN OBSERVACIÓN", Q217="REQUERIMIENTOS SUBSANADOS"),1,0)) *(IF(OR(R217="NINGUNO", R217="CUMPLEN CON LO SOLICITADO"),1,0))</f>
        <v>0</v>
      </c>
      <c r="T217" s="633"/>
      <c r="W217" s="59"/>
      <c r="X217" s="59"/>
      <c r="Y217" s="59"/>
      <c r="Z217" s="59"/>
      <c r="AA217" s="59"/>
      <c r="AB217" s="59"/>
      <c r="AC217" s="59"/>
    </row>
    <row r="218" spans="1:29" s="19" customFormat="1" ht="24.95" hidden="1" customHeight="1">
      <c r="A218" s="24"/>
      <c r="B218" s="591"/>
      <c r="C218" s="618"/>
      <c r="D218" s="618"/>
      <c r="E218" s="618"/>
      <c r="F218" s="618"/>
      <c r="G218" s="621"/>
      <c r="H218" s="600"/>
      <c r="I218" s="624"/>
      <c r="J218" s="215"/>
      <c r="K218" s="216"/>
      <c r="L218" s="215"/>
      <c r="M218" s="216"/>
      <c r="N218" s="606"/>
      <c r="O218" s="606"/>
      <c r="P218" s="627"/>
      <c r="Q218" s="630"/>
      <c r="R218" s="630"/>
      <c r="S218" s="615"/>
      <c r="T218" s="633"/>
      <c r="W218" s="59"/>
      <c r="X218" s="59"/>
      <c r="Y218" s="59"/>
      <c r="Z218" s="59"/>
      <c r="AA218" s="59"/>
      <c r="AB218" s="59"/>
      <c r="AC218" s="59"/>
    </row>
    <row r="219" spans="1:29" s="19" customFormat="1" ht="24.95" hidden="1" customHeight="1">
      <c r="A219" s="24"/>
      <c r="B219" s="592"/>
      <c r="C219" s="619"/>
      <c r="D219" s="619"/>
      <c r="E219" s="619"/>
      <c r="F219" s="619"/>
      <c r="G219" s="622"/>
      <c r="H219" s="601"/>
      <c r="I219" s="625"/>
      <c r="J219" s="215"/>
      <c r="K219" s="216"/>
      <c r="L219" s="215"/>
      <c r="M219" s="216"/>
      <c r="N219" s="607"/>
      <c r="O219" s="607"/>
      <c r="P219" s="628"/>
      <c r="Q219" s="631"/>
      <c r="R219" s="631"/>
      <c r="S219" s="616"/>
      <c r="T219" s="633"/>
      <c r="W219" s="59"/>
      <c r="X219" s="59"/>
      <c r="Y219" s="59"/>
      <c r="Z219" s="59"/>
      <c r="AA219" s="59"/>
      <c r="AB219" s="59"/>
      <c r="AC219" s="59"/>
    </row>
    <row r="220" spans="1:29" s="19" customFormat="1" ht="24.95" hidden="1" customHeight="1">
      <c r="A220" s="24"/>
      <c r="B220" s="590">
        <v>4</v>
      </c>
      <c r="C220" s="593"/>
      <c r="D220" s="593"/>
      <c r="E220" s="593"/>
      <c r="F220" s="593"/>
      <c r="G220" s="596"/>
      <c r="H220" s="599"/>
      <c r="I220" s="602"/>
      <c r="J220" s="215"/>
      <c r="K220" s="216"/>
      <c r="L220" s="215"/>
      <c r="M220" s="216"/>
      <c r="N220" s="605"/>
      <c r="O220" s="605"/>
      <c r="P220" s="608"/>
      <c r="Q220" s="611"/>
      <c r="R220" s="611"/>
      <c r="S220" s="614">
        <f t="shared" ref="S220" si="34">IF(COUNTIF(J220:M222,"CUMPLE")&gt;=1,(G220*I220),0)* (IF(N220="PRESENTÓ CERTIFICADO",1,0))* (IF(O220="ACORDE A ITEM 5.2.1 (T.R.)",1,0) )* ( IF(OR(Q220="SIN OBSERVACIÓN", Q220="REQUERIMIENTOS SUBSANADOS"),1,0)) *(IF(OR(R220="NINGUNO", R220="CUMPLEN CON LO SOLICITADO"),1,0))</f>
        <v>0</v>
      </c>
      <c r="T220" s="633"/>
      <c r="W220" s="59"/>
      <c r="X220" s="59"/>
      <c r="Y220" s="59"/>
      <c r="Z220" s="59"/>
      <c r="AA220" s="59"/>
      <c r="AB220" s="59"/>
      <c r="AC220" s="59"/>
    </row>
    <row r="221" spans="1:29" s="19" customFormat="1" ht="24.95" hidden="1" customHeight="1">
      <c r="A221" s="24"/>
      <c r="B221" s="591"/>
      <c r="C221" s="594"/>
      <c r="D221" s="594"/>
      <c r="E221" s="594"/>
      <c r="F221" s="594"/>
      <c r="G221" s="597"/>
      <c r="H221" s="600"/>
      <c r="I221" s="603"/>
      <c r="J221" s="215"/>
      <c r="K221" s="216"/>
      <c r="L221" s="215"/>
      <c r="M221" s="216"/>
      <c r="N221" s="606"/>
      <c r="O221" s="606"/>
      <c r="P221" s="609"/>
      <c r="Q221" s="612"/>
      <c r="R221" s="612"/>
      <c r="S221" s="615"/>
      <c r="T221" s="633"/>
      <c r="W221" s="59"/>
      <c r="X221" s="59"/>
      <c r="Y221" s="59"/>
      <c r="Z221" s="59"/>
      <c r="AA221" s="59"/>
      <c r="AB221" s="59"/>
      <c r="AC221" s="59"/>
    </row>
    <row r="222" spans="1:29" s="19" customFormat="1" ht="24.95" hidden="1" customHeight="1">
      <c r="A222" s="24"/>
      <c r="B222" s="592"/>
      <c r="C222" s="595"/>
      <c r="D222" s="595"/>
      <c r="E222" s="595"/>
      <c r="F222" s="595"/>
      <c r="G222" s="598"/>
      <c r="H222" s="601"/>
      <c r="I222" s="604"/>
      <c r="J222" s="215"/>
      <c r="K222" s="216"/>
      <c r="L222" s="215"/>
      <c r="M222" s="216"/>
      <c r="N222" s="607"/>
      <c r="O222" s="607"/>
      <c r="P222" s="610"/>
      <c r="Q222" s="613"/>
      <c r="R222" s="613"/>
      <c r="S222" s="616"/>
      <c r="T222" s="633"/>
      <c r="W222" s="59"/>
      <c r="X222" s="59"/>
      <c r="Y222" s="59"/>
      <c r="Z222" s="59"/>
      <c r="AA222" s="59"/>
      <c r="AB222" s="59"/>
      <c r="AC222" s="59"/>
    </row>
    <row r="223" spans="1:29" s="19" customFormat="1" ht="24.95" hidden="1" customHeight="1">
      <c r="A223" s="24"/>
      <c r="B223" s="590">
        <v>5</v>
      </c>
      <c r="C223" s="617"/>
      <c r="D223" s="617"/>
      <c r="E223" s="617"/>
      <c r="F223" s="617"/>
      <c r="G223" s="620"/>
      <c r="H223" s="599"/>
      <c r="I223" s="623"/>
      <c r="J223" s="215"/>
      <c r="K223" s="216"/>
      <c r="L223" s="215"/>
      <c r="M223" s="216"/>
      <c r="N223" s="605"/>
      <c r="O223" s="605"/>
      <c r="P223" s="626"/>
      <c r="Q223" s="629"/>
      <c r="R223" s="629"/>
      <c r="S223" s="614">
        <f t="shared" ref="S223" si="35">IF(COUNTIF(J223:M225,"CUMPLE")&gt;=1,(G223*I223),0)* (IF(N223="PRESENTÓ CERTIFICADO",1,0))* (IF(O223="ACORDE A ITEM 5.2.1 (T.R.)",1,0) )* ( IF(OR(Q223="SIN OBSERVACIÓN", Q223="REQUERIMIENTOS SUBSANADOS"),1,0)) *(IF(OR(R223="NINGUNO", R223="CUMPLEN CON LO SOLICITADO"),1,0))</f>
        <v>0</v>
      </c>
      <c r="T223" s="633"/>
      <c r="W223" s="59"/>
      <c r="X223" s="59"/>
      <c r="Y223" s="59"/>
      <c r="Z223" s="59"/>
      <c r="AA223" s="59"/>
      <c r="AB223" s="59"/>
      <c r="AC223" s="59"/>
    </row>
    <row r="224" spans="1:29" s="19" customFormat="1" ht="24.95" hidden="1" customHeight="1">
      <c r="A224" s="24"/>
      <c r="B224" s="591"/>
      <c r="C224" s="618"/>
      <c r="D224" s="618"/>
      <c r="E224" s="618"/>
      <c r="F224" s="618"/>
      <c r="G224" s="621"/>
      <c r="H224" s="600"/>
      <c r="I224" s="624"/>
      <c r="J224" s="215"/>
      <c r="K224" s="216"/>
      <c r="L224" s="215"/>
      <c r="M224" s="216"/>
      <c r="N224" s="606"/>
      <c r="O224" s="606"/>
      <c r="P224" s="627"/>
      <c r="Q224" s="630"/>
      <c r="R224" s="630"/>
      <c r="S224" s="615"/>
      <c r="T224" s="633"/>
      <c r="W224" s="59"/>
      <c r="X224" s="59"/>
      <c r="Y224" s="59"/>
      <c r="Z224" s="59"/>
      <c r="AA224" s="59"/>
      <c r="AB224" s="59"/>
      <c r="AC224" s="59"/>
    </row>
    <row r="225" spans="1:29" s="19" customFormat="1" ht="24.95" hidden="1" customHeight="1">
      <c r="A225" s="24"/>
      <c r="B225" s="592"/>
      <c r="C225" s="619"/>
      <c r="D225" s="619"/>
      <c r="E225" s="619"/>
      <c r="F225" s="619"/>
      <c r="G225" s="622"/>
      <c r="H225" s="601"/>
      <c r="I225" s="625"/>
      <c r="J225" s="215"/>
      <c r="K225" s="216"/>
      <c r="L225" s="215"/>
      <c r="M225" s="216"/>
      <c r="N225" s="607"/>
      <c r="O225" s="607"/>
      <c r="P225" s="628"/>
      <c r="Q225" s="631"/>
      <c r="R225" s="631"/>
      <c r="S225" s="616"/>
      <c r="T225" s="634"/>
      <c r="W225" s="59"/>
      <c r="X225" s="59"/>
      <c r="Y225" s="59"/>
      <c r="Z225" s="59"/>
    </row>
    <row r="226" spans="1:29" s="16" customFormat="1" ht="24.95" hidden="1" customHeight="1">
      <c r="B226" s="580" t="str">
        <f>IF(S227=" "," ",IF(S227&gt;=$H$6,"CUMPLE CON LA EXPERIENCIA REQUERIDA","NO CUMPLE CON LA EXPERIENCIA REQUERIDA"))</f>
        <v>NO CUMPLE CON LA EXPERIENCIA REQUERIDA</v>
      </c>
      <c r="C226" s="581"/>
      <c r="D226" s="581"/>
      <c r="E226" s="581"/>
      <c r="F226" s="581"/>
      <c r="G226" s="581"/>
      <c r="H226" s="581"/>
      <c r="I226" s="581"/>
      <c r="J226" s="581"/>
      <c r="K226" s="581"/>
      <c r="L226" s="581"/>
      <c r="M226" s="581"/>
      <c r="N226" s="581"/>
      <c r="O226" s="582"/>
      <c r="P226" s="586" t="s">
        <v>22</v>
      </c>
      <c r="Q226" s="587"/>
      <c r="R226" s="21"/>
      <c r="S226" s="20">
        <f>IF(T211="SI",SUM(S211:S225),0)</f>
        <v>0</v>
      </c>
      <c r="T226" s="588" t="str">
        <f>IF(S227=" "," ",IF(S227&gt;=$H$6,"CUMPLE","NO CUMPLE"))</f>
        <v>NO CUMPLE</v>
      </c>
      <c r="W226" s="59"/>
      <c r="X226" s="59"/>
      <c r="Y226" s="59"/>
      <c r="Z226" s="59"/>
    </row>
    <row r="227" spans="1:29" s="19" customFormat="1" ht="24.95" hidden="1" customHeight="1">
      <c r="B227" s="583"/>
      <c r="C227" s="584"/>
      <c r="D227" s="584"/>
      <c r="E227" s="584"/>
      <c r="F227" s="584"/>
      <c r="G227" s="584"/>
      <c r="H227" s="584"/>
      <c r="I227" s="584"/>
      <c r="J227" s="584"/>
      <c r="K227" s="584"/>
      <c r="L227" s="584"/>
      <c r="M227" s="584"/>
      <c r="N227" s="584"/>
      <c r="O227" s="585"/>
      <c r="P227" s="586" t="s">
        <v>24</v>
      </c>
      <c r="Q227" s="587"/>
      <c r="R227" s="21"/>
      <c r="S227" s="100">
        <f>IFERROR((S226/$P$6)," ")</f>
        <v>0</v>
      </c>
      <c r="T227" s="589"/>
      <c r="W227" s="59"/>
      <c r="X227" s="59"/>
      <c r="Y227" s="59"/>
      <c r="Z227" s="59"/>
    </row>
    <row r="228" spans="1:29" ht="30" hidden="1" customHeight="1"/>
    <row r="229" spans="1:29" ht="30" hidden="1" customHeight="1"/>
    <row r="230" spans="1:29" ht="36" hidden="1" customHeight="1">
      <c r="B230" s="136">
        <v>11</v>
      </c>
      <c r="C230" s="635" t="s">
        <v>81</v>
      </c>
      <c r="D230" s="636"/>
      <c r="E230" s="637"/>
      <c r="F230" s="638">
        <f>IFERROR(VLOOKUP(B230,LISTA_OFERENTES,2,FALSE)," ")</f>
        <v>0</v>
      </c>
      <c r="G230" s="639"/>
      <c r="H230" s="639"/>
      <c r="I230" s="639"/>
      <c r="J230" s="639"/>
      <c r="K230" s="639"/>
      <c r="L230" s="639"/>
      <c r="M230" s="639"/>
      <c r="N230" s="639"/>
      <c r="O230" s="640"/>
      <c r="P230" s="641" t="s">
        <v>109</v>
      </c>
      <c r="Q230" s="642"/>
      <c r="R230" s="643"/>
      <c r="S230" s="15">
        <f>5-(INT(COUNTBLANK(C233:C247))-10)</f>
        <v>0</v>
      </c>
      <c r="T230" s="16"/>
    </row>
    <row r="231" spans="1:29" s="22" customFormat="1" ht="30" hidden="1" customHeight="1">
      <c r="B231" s="644" t="s">
        <v>48</v>
      </c>
      <c r="C231" s="646" t="s">
        <v>15</v>
      </c>
      <c r="D231" s="646" t="s">
        <v>16</v>
      </c>
      <c r="E231" s="646" t="s">
        <v>17</v>
      </c>
      <c r="F231" s="646" t="s">
        <v>18</v>
      </c>
      <c r="G231" s="646" t="s">
        <v>19</v>
      </c>
      <c r="H231" s="646" t="s">
        <v>20</v>
      </c>
      <c r="I231" s="646" t="s">
        <v>21</v>
      </c>
      <c r="J231" s="648" t="s">
        <v>55</v>
      </c>
      <c r="K231" s="649"/>
      <c r="L231" s="649"/>
      <c r="M231" s="650"/>
      <c r="N231" s="646" t="s">
        <v>82</v>
      </c>
      <c r="O231" s="646" t="s">
        <v>83</v>
      </c>
      <c r="P231" s="18" t="s">
        <v>84</v>
      </c>
      <c r="Q231" s="18"/>
      <c r="R231" s="646" t="s">
        <v>85</v>
      </c>
      <c r="S231" s="646" t="s">
        <v>86</v>
      </c>
      <c r="T231" s="646" t="str">
        <f>T11</f>
        <v>CUMPLE CON EL REQUERIMIENTO OBLIGATORIO DE SOPORTAR EXPERIENCIA EN MÍNIMO DOS (2) Y OBLIGATORIAMENTE EN EL CÓDIGO 831015?</v>
      </c>
      <c r="U231" s="23"/>
      <c r="V231" s="23"/>
      <c r="W231" s="59"/>
      <c r="X231" s="59"/>
      <c r="Y231" s="59"/>
      <c r="Z231" s="59"/>
      <c r="AA231" s="59"/>
      <c r="AB231" s="59"/>
      <c r="AC231" s="59"/>
    </row>
    <row r="232" spans="1:29" s="22" customFormat="1" ht="113.25" hidden="1" customHeight="1">
      <c r="B232" s="645"/>
      <c r="C232" s="647"/>
      <c r="D232" s="647"/>
      <c r="E232" s="647"/>
      <c r="F232" s="647"/>
      <c r="G232" s="647"/>
      <c r="H232" s="647"/>
      <c r="I232" s="647"/>
      <c r="J232" s="651" t="s">
        <v>88</v>
      </c>
      <c r="K232" s="652"/>
      <c r="L232" s="652"/>
      <c r="M232" s="653"/>
      <c r="N232" s="647"/>
      <c r="O232" s="647"/>
      <c r="P232" s="17" t="s">
        <v>13</v>
      </c>
      <c r="Q232" s="17" t="s">
        <v>87</v>
      </c>
      <c r="R232" s="647"/>
      <c r="S232" s="647"/>
      <c r="T232" s="647"/>
      <c r="U232" s="23"/>
      <c r="V232" s="23"/>
      <c r="W232" s="59"/>
      <c r="X232" s="59"/>
      <c r="Y232" s="59"/>
      <c r="Z232" s="59"/>
      <c r="AA232" s="59"/>
      <c r="AB232" s="59"/>
      <c r="AC232" s="59"/>
    </row>
    <row r="233" spans="1:29" s="19" customFormat="1" ht="24.95" hidden="1" customHeight="1">
      <c r="A233" s="24"/>
      <c r="B233" s="590">
        <v>1</v>
      </c>
      <c r="C233" s="617"/>
      <c r="D233" s="617"/>
      <c r="E233" s="617"/>
      <c r="F233" s="617"/>
      <c r="G233" s="620"/>
      <c r="H233" s="599"/>
      <c r="I233" s="623"/>
      <c r="J233" s="215"/>
      <c r="K233" s="216"/>
      <c r="L233" s="215"/>
      <c r="M233" s="216"/>
      <c r="N233" s="605"/>
      <c r="O233" s="605"/>
      <c r="P233" s="626"/>
      <c r="Q233" s="629"/>
      <c r="R233" s="629"/>
      <c r="S233" s="614">
        <f>IF(COUNTIF(J233:M235,"CUMPLE")&gt;=1,(G233*I233),0)* (IF(N233="PRESENTÓ CERTIFICADO",1,0))* (IF(O233="ACORDE A ITEM 5.2.1 (T.R.)",1,0) )* ( IF(OR(Q233="SIN OBSERVACIÓN", Q233="REQUERIMIENTOS SUBSANADOS"),1,0)) *(IF(OR(R233="NINGUNO", R233="CUMPLEN CON LO SOLICITADO"),1,0))</f>
        <v>0</v>
      </c>
      <c r="T233" s="632"/>
      <c r="W233" s="59"/>
      <c r="X233" s="59"/>
      <c r="Y233" s="59"/>
      <c r="Z233" s="59"/>
      <c r="AA233" s="59"/>
      <c r="AB233" s="59"/>
      <c r="AC233" s="59"/>
    </row>
    <row r="234" spans="1:29" s="19" customFormat="1" ht="24.95" hidden="1" customHeight="1">
      <c r="A234" s="24"/>
      <c r="B234" s="591"/>
      <c r="C234" s="618"/>
      <c r="D234" s="618"/>
      <c r="E234" s="618"/>
      <c r="F234" s="618"/>
      <c r="G234" s="621"/>
      <c r="H234" s="600"/>
      <c r="I234" s="624"/>
      <c r="J234" s="215"/>
      <c r="K234" s="216"/>
      <c r="L234" s="215"/>
      <c r="M234" s="216"/>
      <c r="N234" s="606"/>
      <c r="O234" s="606"/>
      <c r="P234" s="627"/>
      <c r="Q234" s="630"/>
      <c r="R234" s="630"/>
      <c r="S234" s="615"/>
      <c r="T234" s="633"/>
      <c r="W234" s="59"/>
      <c r="X234" s="59"/>
      <c r="Y234" s="59"/>
      <c r="Z234" s="59"/>
      <c r="AA234" s="59"/>
      <c r="AB234" s="59"/>
      <c r="AC234" s="59"/>
    </row>
    <row r="235" spans="1:29" s="19" customFormat="1" ht="24.95" hidden="1" customHeight="1">
      <c r="A235" s="24"/>
      <c r="B235" s="592"/>
      <c r="C235" s="619"/>
      <c r="D235" s="619"/>
      <c r="E235" s="619"/>
      <c r="F235" s="619"/>
      <c r="G235" s="622"/>
      <c r="H235" s="601"/>
      <c r="I235" s="625"/>
      <c r="J235" s="215"/>
      <c r="K235" s="216"/>
      <c r="L235" s="215"/>
      <c r="M235" s="216"/>
      <c r="N235" s="607"/>
      <c r="O235" s="607"/>
      <c r="P235" s="628"/>
      <c r="Q235" s="631"/>
      <c r="R235" s="631"/>
      <c r="S235" s="616"/>
      <c r="T235" s="633"/>
      <c r="W235" s="59"/>
      <c r="X235" s="59"/>
      <c r="Y235" s="59"/>
      <c r="Z235" s="59"/>
      <c r="AA235" s="59"/>
      <c r="AB235" s="59"/>
      <c r="AC235" s="59"/>
    </row>
    <row r="236" spans="1:29" s="19" customFormat="1" ht="24.95" hidden="1" customHeight="1">
      <c r="A236" s="24"/>
      <c r="B236" s="590">
        <v>2</v>
      </c>
      <c r="C236" s="593"/>
      <c r="D236" s="593"/>
      <c r="E236" s="593"/>
      <c r="F236" s="593"/>
      <c r="G236" s="596"/>
      <c r="H236" s="599"/>
      <c r="I236" s="602"/>
      <c r="J236" s="215"/>
      <c r="K236" s="216"/>
      <c r="L236" s="215"/>
      <c r="M236" s="216"/>
      <c r="N236" s="605"/>
      <c r="O236" s="605"/>
      <c r="P236" s="608"/>
      <c r="Q236" s="611"/>
      <c r="R236" s="611"/>
      <c r="S236" s="614">
        <f t="shared" ref="S236" si="36">IF(COUNTIF(J236:M238,"CUMPLE")&gt;=1,(G236*I236),0)* (IF(N236="PRESENTÓ CERTIFICADO",1,0))* (IF(O236="ACORDE A ITEM 5.2.1 (T.R.)",1,0) )* ( IF(OR(Q236="SIN OBSERVACIÓN", Q236="REQUERIMIENTOS SUBSANADOS"),1,0)) *(IF(OR(R236="NINGUNO", R236="CUMPLEN CON LO SOLICITADO"),1,0))</f>
        <v>0</v>
      </c>
      <c r="T236" s="633"/>
      <c r="W236" s="59"/>
      <c r="X236" s="59"/>
      <c r="Y236" s="59"/>
      <c r="Z236" s="59"/>
      <c r="AA236" s="59"/>
      <c r="AB236" s="59"/>
      <c r="AC236" s="59"/>
    </row>
    <row r="237" spans="1:29" s="19" customFormat="1" ht="24.95" hidden="1" customHeight="1">
      <c r="A237" s="24"/>
      <c r="B237" s="591"/>
      <c r="C237" s="594"/>
      <c r="D237" s="594"/>
      <c r="E237" s="594"/>
      <c r="F237" s="594"/>
      <c r="G237" s="597"/>
      <c r="H237" s="600"/>
      <c r="I237" s="603"/>
      <c r="J237" s="215"/>
      <c r="K237" s="216"/>
      <c r="L237" s="215"/>
      <c r="M237" s="216"/>
      <c r="N237" s="606"/>
      <c r="O237" s="606"/>
      <c r="P237" s="609"/>
      <c r="Q237" s="612"/>
      <c r="R237" s="612"/>
      <c r="S237" s="615"/>
      <c r="T237" s="633"/>
      <c r="W237" s="59"/>
      <c r="X237" s="59"/>
      <c r="Y237" s="59"/>
      <c r="Z237" s="59"/>
      <c r="AA237" s="59"/>
      <c r="AB237" s="59"/>
      <c r="AC237" s="59"/>
    </row>
    <row r="238" spans="1:29" s="19" customFormat="1" ht="24.95" hidden="1" customHeight="1">
      <c r="A238" s="24"/>
      <c r="B238" s="592"/>
      <c r="C238" s="595"/>
      <c r="D238" s="595"/>
      <c r="E238" s="595"/>
      <c r="F238" s="595"/>
      <c r="G238" s="598"/>
      <c r="H238" s="601"/>
      <c r="I238" s="604"/>
      <c r="J238" s="215"/>
      <c r="K238" s="216"/>
      <c r="L238" s="215"/>
      <c r="M238" s="216"/>
      <c r="N238" s="607"/>
      <c r="O238" s="607"/>
      <c r="P238" s="610"/>
      <c r="Q238" s="613"/>
      <c r="R238" s="613"/>
      <c r="S238" s="616"/>
      <c r="T238" s="633"/>
      <c r="W238" s="59"/>
      <c r="X238" s="59"/>
      <c r="Y238" s="59"/>
      <c r="Z238" s="59"/>
      <c r="AA238" s="59"/>
      <c r="AB238" s="59"/>
      <c r="AC238" s="59"/>
    </row>
    <row r="239" spans="1:29" s="19" customFormat="1" ht="24.95" hidden="1" customHeight="1">
      <c r="A239" s="24"/>
      <c r="B239" s="590">
        <v>3</v>
      </c>
      <c r="C239" s="617"/>
      <c r="D239" s="617"/>
      <c r="E239" s="617"/>
      <c r="F239" s="617"/>
      <c r="G239" s="620"/>
      <c r="H239" s="599"/>
      <c r="I239" s="623"/>
      <c r="J239" s="215"/>
      <c r="K239" s="216"/>
      <c r="L239" s="215"/>
      <c r="M239" s="216"/>
      <c r="N239" s="605"/>
      <c r="O239" s="605"/>
      <c r="P239" s="626"/>
      <c r="Q239" s="629"/>
      <c r="R239" s="629"/>
      <c r="S239" s="614">
        <f t="shared" ref="S239" si="37">IF(COUNTIF(J239:M241,"CUMPLE")&gt;=1,(G239*I239),0)* (IF(N239="PRESENTÓ CERTIFICADO",1,0))* (IF(O239="ACORDE A ITEM 5.2.1 (T.R.)",1,0) )* ( IF(OR(Q239="SIN OBSERVACIÓN", Q239="REQUERIMIENTOS SUBSANADOS"),1,0)) *(IF(OR(R239="NINGUNO", R239="CUMPLEN CON LO SOLICITADO"),1,0))</f>
        <v>0</v>
      </c>
      <c r="T239" s="633"/>
      <c r="W239" s="59"/>
      <c r="X239" s="59"/>
      <c r="Y239" s="59"/>
      <c r="Z239" s="59"/>
      <c r="AA239" s="59"/>
      <c r="AB239" s="59"/>
      <c r="AC239" s="59"/>
    </row>
    <row r="240" spans="1:29" s="19" customFormat="1" ht="24.95" hidden="1" customHeight="1">
      <c r="A240" s="24"/>
      <c r="B240" s="591"/>
      <c r="C240" s="618"/>
      <c r="D240" s="618"/>
      <c r="E240" s="618"/>
      <c r="F240" s="618"/>
      <c r="G240" s="621"/>
      <c r="H240" s="600"/>
      <c r="I240" s="624"/>
      <c r="J240" s="215"/>
      <c r="K240" s="216"/>
      <c r="L240" s="215"/>
      <c r="M240" s="216"/>
      <c r="N240" s="606"/>
      <c r="O240" s="606"/>
      <c r="P240" s="627"/>
      <c r="Q240" s="630"/>
      <c r="R240" s="630"/>
      <c r="S240" s="615"/>
      <c r="T240" s="633"/>
      <c r="W240" s="59"/>
      <c r="X240" s="59"/>
      <c r="Y240" s="59"/>
      <c r="Z240" s="59"/>
      <c r="AA240" s="59"/>
      <c r="AB240" s="59"/>
      <c r="AC240" s="59"/>
    </row>
    <row r="241" spans="1:29" s="19" customFormat="1" ht="24.95" hidden="1" customHeight="1">
      <c r="A241" s="24"/>
      <c r="B241" s="592"/>
      <c r="C241" s="619"/>
      <c r="D241" s="619"/>
      <c r="E241" s="619"/>
      <c r="F241" s="619"/>
      <c r="G241" s="622"/>
      <c r="H241" s="601"/>
      <c r="I241" s="625"/>
      <c r="J241" s="215"/>
      <c r="K241" s="216"/>
      <c r="L241" s="215"/>
      <c r="M241" s="216"/>
      <c r="N241" s="607"/>
      <c r="O241" s="607"/>
      <c r="P241" s="628"/>
      <c r="Q241" s="631"/>
      <c r="R241" s="631"/>
      <c r="S241" s="616"/>
      <c r="T241" s="633"/>
      <c r="W241" s="59"/>
      <c r="X241" s="59"/>
      <c r="Y241" s="59"/>
      <c r="Z241" s="59"/>
      <c r="AA241" s="59"/>
      <c r="AB241" s="59"/>
      <c r="AC241" s="59"/>
    </row>
    <row r="242" spans="1:29" s="19" customFormat="1" ht="24.95" hidden="1" customHeight="1">
      <c r="A242" s="24"/>
      <c r="B242" s="590">
        <v>4</v>
      </c>
      <c r="C242" s="593"/>
      <c r="D242" s="593"/>
      <c r="E242" s="593"/>
      <c r="F242" s="593"/>
      <c r="G242" s="596"/>
      <c r="H242" s="599"/>
      <c r="I242" s="602"/>
      <c r="J242" s="215"/>
      <c r="K242" s="216"/>
      <c r="L242" s="215"/>
      <c r="M242" s="216"/>
      <c r="N242" s="605"/>
      <c r="O242" s="605"/>
      <c r="P242" s="608"/>
      <c r="Q242" s="611"/>
      <c r="R242" s="611"/>
      <c r="S242" s="614">
        <f t="shared" ref="S242" si="38">IF(COUNTIF(J242:M244,"CUMPLE")&gt;=1,(G242*I242),0)* (IF(N242="PRESENTÓ CERTIFICADO",1,0))* (IF(O242="ACORDE A ITEM 5.2.1 (T.R.)",1,0) )* ( IF(OR(Q242="SIN OBSERVACIÓN", Q242="REQUERIMIENTOS SUBSANADOS"),1,0)) *(IF(OR(R242="NINGUNO", R242="CUMPLEN CON LO SOLICITADO"),1,0))</f>
        <v>0</v>
      </c>
      <c r="T242" s="633"/>
      <c r="W242" s="59"/>
      <c r="X242" s="59"/>
      <c r="Y242" s="59"/>
      <c r="Z242" s="59"/>
      <c r="AA242" s="59"/>
      <c r="AB242" s="59"/>
      <c r="AC242" s="59"/>
    </row>
    <row r="243" spans="1:29" s="19" customFormat="1" ht="24.95" hidden="1" customHeight="1">
      <c r="A243" s="24"/>
      <c r="B243" s="591"/>
      <c r="C243" s="594"/>
      <c r="D243" s="594"/>
      <c r="E243" s="594"/>
      <c r="F243" s="594"/>
      <c r="G243" s="597"/>
      <c r="H243" s="600"/>
      <c r="I243" s="603"/>
      <c r="J243" s="215"/>
      <c r="K243" s="216"/>
      <c r="L243" s="215"/>
      <c r="M243" s="216"/>
      <c r="N243" s="606"/>
      <c r="O243" s="606"/>
      <c r="P243" s="609"/>
      <c r="Q243" s="612"/>
      <c r="R243" s="612"/>
      <c r="S243" s="615"/>
      <c r="T243" s="633"/>
      <c r="W243" s="59"/>
      <c r="X243" s="59"/>
      <c r="Y243" s="59"/>
      <c r="Z243" s="59"/>
      <c r="AA243" s="59"/>
      <c r="AB243" s="59"/>
      <c r="AC243" s="59"/>
    </row>
    <row r="244" spans="1:29" s="19" customFormat="1" ht="24.95" hidden="1" customHeight="1">
      <c r="A244" s="24"/>
      <c r="B244" s="592"/>
      <c r="C244" s="595"/>
      <c r="D244" s="595"/>
      <c r="E244" s="595"/>
      <c r="F244" s="595"/>
      <c r="G244" s="598"/>
      <c r="H244" s="601"/>
      <c r="I244" s="604"/>
      <c r="J244" s="215"/>
      <c r="K244" s="216"/>
      <c r="L244" s="215"/>
      <c r="M244" s="216"/>
      <c r="N244" s="607"/>
      <c r="O244" s="607"/>
      <c r="P244" s="610"/>
      <c r="Q244" s="613"/>
      <c r="R244" s="613"/>
      <c r="S244" s="616"/>
      <c r="T244" s="633"/>
      <c r="W244" s="59"/>
      <c r="X244" s="59"/>
      <c r="Y244" s="59"/>
      <c r="Z244" s="59"/>
      <c r="AA244" s="59"/>
      <c r="AB244" s="59"/>
      <c r="AC244" s="59"/>
    </row>
    <row r="245" spans="1:29" s="19" customFormat="1" ht="24.95" hidden="1" customHeight="1">
      <c r="A245" s="24"/>
      <c r="B245" s="590">
        <v>5</v>
      </c>
      <c r="C245" s="617"/>
      <c r="D245" s="617"/>
      <c r="E245" s="617"/>
      <c r="F245" s="617"/>
      <c r="G245" s="620"/>
      <c r="H245" s="599"/>
      <c r="I245" s="623"/>
      <c r="J245" s="215"/>
      <c r="K245" s="216"/>
      <c r="L245" s="215"/>
      <c r="M245" s="216"/>
      <c r="N245" s="605"/>
      <c r="O245" s="605"/>
      <c r="P245" s="626"/>
      <c r="Q245" s="629"/>
      <c r="R245" s="629"/>
      <c r="S245" s="614">
        <f t="shared" ref="S245" si="39">IF(COUNTIF(J245:M247,"CUMPLE")&gt;=1,(G245*I245),0)* (IF(N245="PRESENTÓ CERTIFICADO",1,0))* (IF(O245="ACORDE A ITEM 5.2.1 (T.R.)",1,0) )* ( IF(OR(Q245="SIN OBSERVACIÓN", Q245="REQUERIMIENTOS SUBSANADOS"),1,0)) *(IF(OR(R245="NINGUNO", R245="CUMPLEN CON LO SOLICITADO"),1,0))</f>
        <v>0</v>
      </c>
      <c r="T245" s="633"/>
      <c r="W245" s="59"/>
      <c r="X245" s="59"/>
      <c r="Y245" s="59"/>
      <c r="Z245" s="59"/>
      <c r="AA245" s="59"/>
      <c r="AB245" s="59"/>
      <c r="AC245" s="59"/>
    </row>
    <row r="246" spans="1:29" s="19" customFormat="1" ht="24.95" hidden="1" customHeight="1">
      <c r="A246" s="24"/>
      <c r="B246" s="591"/>
      <c r="C246" s="618"/>
      <c r="D246" s="618"/>
      <c r="E246" s="618"/>
      <c r="F246" s="618"/>
      <c r="G246" s="621"/>
      <c r="H246" s="600"/>
      <c r="I246" s="624"/>
      <c r="J246" s="215"/>
      <c r="K246" s="216"/>
      <c r="L246" s="215"/>
      <c r="M246" s="216"/>
      <c r="N246" s="606"/>
      <c r="O246" s="606"/>
      <c r="P246" s="627"/>
      <c r="Q246" s="630"/>
      <c r="R246" s="630"/>
      <c r="S246" s="615"/>
      <c r="T246" s="633"/>
      <c r="W246" s="59"/>
      <c r="X246" s="59"/>
      <c r="Y246" s="59"/>
      <c r="Z246" s="59"/>
      <c r="AA246" s="59"/>
      <c r="AB246" s="59"/>
      <c r="AC246" s="59"/>
    </row>
    <row r="247" spans="1:29" s="19" customFormat="1" ht="24.95" hidden="1" customHeight="1">
      <c r="A247" s="24"/>
      <c r="B247" s="592"/>
      <c r="C247" s="619"/>
      <c r="D247" s="619"/>
      <c r="E247" s="619"/>
      <c r="F247" s="619"/>
      <c r="G247" s="622"/>
      <c r="H247" s="601"/>
      <c r="I247" s="625"/>
      <c r="J247" s="215"/>
      <c r="K247" s="216"/>
      <c r="L247" s="215"/>
      <c r="M247" s="216"/>
      <c r="N247" s="607"/>
      <c r="O247" s="607"/>
      <c r="P247" s="628"/>
      <c r="Q247" s="631"/>
      <c r="R247" s="631"/>
      <c r="S247" s="616"/>
      <c r="T247" s="634"/>
      <c r="W247" s="59"/>
      <c r="X247" s="59"/>
      <c r="Y247" s="59"/>
      <c r="Z247" s="59"/>
    </row>
    <row r="248" spans="1:29" s="16" customFormat="1" ht="24.95" hidden="1" customHeight="1">
      <c r="B248" s="580" t="str">
        <f>IF(S249=" "," ",IF(S249&gt;=$H$6,"CUMPLE CON LA EXPERIENCIA REQUERIDA","NO CUMPLE CON LA EXPERIENCIA REQUERIDA"))</f>
        <v>NO CUMPLE CON LA EXPERIENCIA REQUERIDA</v>
      </c>
      <c r="C248" s="581"/>
      <c r="D248" s="581"/>
      <c r="E248" s="581"/>
      <c r="F248" s="581"/>
      <c r="G248" s="581"/>
      <c r="H248" s="581"/>
      <c r="I248" s="581"/>
      <c r="J248" s="581"/>
      <c r="K248" s="581"/>
      <c r="L248" s="581"/>
      <c r="M248" s="581"/>
      <c r="N248" s="581"/>
      <c r="O248" s="582"/>
      <c r="P248" s="586" t="s">
        <v>22</v>
      </c>
      <c r="Q248" s="587"/>
      <c r="R248" s="21"/>
      <c r="S248" s="20">
        <f>IF(T233="SI",SUM(S233:S247),0)</f>
        <v>0</v>
      </c>
      <c r="T248" s="588" t="str">
        <f>IF(S249=" "," ",IF(S249&gt;=$H$6,"CUMPLE","NO CUMPLE"))</f>
        <v>NO CUMPLE</v>
      </c>
      <c r="W248" s="59"/>
      <c r="X248" s="59"/>
      <c r="Y248" s="59"/>
      <c r="Z248" s="59"/>
    </row>
    <row r="249" spans="1:29" s="19" customFormat="1" ht="24.95" hidden="1" customHeight="1">
      <c r="B249" s="583"/>
      <c r="C249" s="584"/>
      <c r="D249" s="584"/>
      <c r="E249" s="584"/>
      <c r="F249" s="584"/>
      <c r="G249" s="584"/>
      <c r="H249" s="584"/>
      <c r="I249" s="584"/>
      <c r="J249" s="584"/>
      <c r="K249" s="584"/>
      <c r="L249" s="584"/>
      <c r="M249" s="584"/>
      <c r="N249" s="584"/>
      <c r="O249" s="585"/>
      <c r="P249" s="586" t="s">
        <v>24</v>
      </c>
      <c r="Q249" s="587"/>
      <c r="R249" s="21"/>
      <c r="S249" s="100">
        <f>IFERROR((S248/$P$6)," ")</f>
        <v>0</v>
      </c>
      <c r="T249" s="589"/>
      <c r="W249" s="59"/>
      <c r="X249" s="59"/>
      <c r="Y249" s="59"/>
      <c r="Z249" s="59"/>
    </row>
    <row r="250" spans="1:29" ht="30" hidden="1" customHeight="1"/>
    <row r="251" spans="1:29" ht="30" hidden="1" customHeight="1"/>
    <row r="252" spans="1:29" ht="36" hidden="1" customHeight="1">
      <c r="B252" s="136">
        <v>12</v>
      </c>
      <c r="C252" s="635" t="s">
        <v>81</v>
      </c>
      <c r="D252" s="636"/>
      <c r="E252" s="637"/>
      <c r="F252" s="638">
        <f>IFERROR(VLOOKUP(B252,LISTA_OFERENTES,2,FALSE)," ")</f>
        <v>0</v>
      </c>
      <c r="G252" s="639"/>
      <c r="H252" s="639"/>
      <c r="I252" s="639"/>
      <c r="J252" s="639"/>
      <c r="K252" s="639"/>
      <c r="L252" s="639"/>
      <c r="M252" s="639"/>
      <c r="N252" s="639"/>
      <c r="O252" s="640"/>
      <c r="P252" s="641" t="s">
        <v>109</v>
      </c>
      <c r="Q252" s="642"/>
      <c r="R252" s="643"/>
      <c r="S252" s="15">
        <f>5-(INT(COUNTBLANK(C255:C269))-10)</f>
        <v>0</v>
      </c>
      <c r="T252" s="16"/>
    </row>
    <row r="253" spans="1:29" s="22" customFormat="1" ht="30" hidden="1" customHeight="1">
      <c r="B253" s="644" t="s">
        <v>48</v>
      </c>
      <c r="C253" s="646" t="s">
        <v>15</v>
      </c>
      <c r="D253" s="646" t="s">
        <v>16</v>
      </c>
      <c r="E253" s="646" t="s">
        <v>17</v>
      </c>
      <c r="F253" s="646" t="s">
        <v>18</v>
      </c>
      <c r="G253" s="646" t="s">
        <v>19</v>
      </c>
      <c r="H253" s="646" t="s">
        <v>20</v>
      </c>
      <c r="I253" s="646" t="s">
        <v>21</v>
      </c>
      <c r="J253" s="648" t="s">
        <v>55</v>
      </c>
      <c r="K253" s="649"/>
      <c r="L253" s="649"/>
      <c r="M253" s="650"/>
      <c r="N253" s="646" t="s">
        <v>82</v>
      </c>
      <c r="O253" s="646" t="s">
        <v>83</v>
      </c>
      <c r="P253" s="18" t="s">
        <v>84</v>
      </c>
      <c r="Q253" s="18"/>
      <c r="R253" s="646" t="s">
        <v>85</v>
      </c>
      <c r="S253" s="646" t="s">
        <v>86</v>
      </c>
      <c r="T253" s="646" t="str">
        <f>T11</f>
        <v>CUMPLE CON EL REQUERIMIENTO OBLIGATORIO DE SOPORTAR EXPERIENCIA EN MÍNIMO DOS (2) Y OBLIGATORIAMENTE EN EL CÓDIGO 831015?</v>
      </c>
      <c r="U253" s="23"/>
      <c r="V253" s="23"/>
      <c r="W253" s="59"/>
      <c r="X253" s="59"/>
      <c r="Y253" s="59"/>
      <c r="Z253" s="59"/>
      <c r="AA253" s="59"/>
      <c r="AB253" s="59"/>
      <c r="AC253" s="59"/>
    </row>
    <row r="254" spans="1:29" s="22" customFormat="1" ht="111" hidden="1" customHeight="1">
      <c r="B254" s="645"/>
      <c r="C254" s="647"/>
      <c r="D254" s="647"/>
      <c r="E254" s="647"/>
      <c r="F254" s="647"/>
      <c r="G254" s="647"/>
      <c r="H254" s="647"/>
      <c r="I254" s="647"/>
      <c r="J254" s="651" t="s">
        <v>88</v>
      </c>
      <c r="K254" s="652"/>
      <c r="L254" s="652"/>
      <c r="M254" s="653"/>
      <c r="N254" s="647"/>
      <c r="O254" s="647"/>
      <c r="P254" s="17" t="s">
        <v>13</v>
      </c>
      <c r="Q254" s="17" t="s">
        <v>87</v>
      </c>
      <c r="R254" s="647"/>
      <c r="S254" s="647"/>
      <c r="T254" s="647"/>
      <c r="U254" s="23"/>
      <c r="V254" s="23"/>
      <c r="W254" s="59"/>
      <c r="X254" s="59"/>
      <c r="Y254" s="59"/>
      <c r="Z254" s="59"/>
      <c r="AA254" s="59"/>
      <c r="AB254" s="59"/>
      <c r="AC254" s="59"/>
    </row>
    <row r="255" spans="1:29" s="19" customFormat="1" ht="24.95" hidden="1" customHeight="1">
      <c r="A255" s="24"/>
      <c r="B255" s="590"/>
      <c r="C255" s="617"/>
      <c r="D255" s="617"/>
      <c r="E255" s="617"/>
      <c r="F255" s="617"/>
      <c r="G255" s="620"/>
      <c r="H255" s="599"/>
      <c r="I255" s="623"/>
      <c r="J255" s="215"/>
      <c r="K255" s="216"/>
      <c r="L255" s="215"/>
      <c r="M255" s="216"/>
      <c r="N255" s="605"/>
      <c r="O255" s="605"/>
      <c r="P255" s="626"/>
      <c r="Q255" s="629"/>
      <c r="R255" s="629"/>
      <c r="S255" s="614">
        <f>IF(COUNTIF(J255:M257,"CUMPLE")&gt;=1,(G255*I255),0)* (IF(N255="PRESENTÓ CERTIFICADO",1,0))* (IF(O255="ACORDE A ITEM 5.2.1 (T.R.)",1,0) )* ( IF(OR(Q255="SIN OBSERVACIÓN", Q255="REQUERIMIENTOS SUBSANADOS"),1,0)) *(IF(OR(R255="NINGUNO", R255="CUMPLEN CON LO SOLICITADO"),1,0))</f>
        <v>0</v>
      </c>
      <c r="T255" s="632"/>
      <c r="W255" s="59"/>
      <c r="X255" s="59"/>
      <c r="Y255" s="59"/>
      <c r="Z255" s="59"/>
      <c r="AA255" s="59"/>
      <c r="AB255" s="59"/>
      <c r="AC255" s="59"/>
    </row>
    <row r="256" spans="1:29" s="19" customFormat="1" ht="24.95" hidden="1" customHeight="1">
      <c r="A256" s="24"/>
      <c r="B256" s="591"/>
      <c r="C256" s="618"/>
      <c r="D256" s="618"/>
      <c r="E256" s="618"/>
      <c r="F256" s="618"/>
      <c r="G256" s="621"/>
      <c r="H256" s="600"/>
      <c r="I256" s="624"/>
      <c r="J256" s="215"/>
      <c r="K256" s="216"/>
      <c r="L256" s="215"/>
      <c r="M256" s="216"/>
      <c r="N256" s="606"/>
      <c r="O256" s="606"/>
      <c r="P256" s="627"/>
      <c r="Q256" s="630"/>
      <c r="R256" s="630"/>
      <c r="S256" s="615"/>
      <c r="T256" s="633"/>
      <c r="W256" s="59"/>
      <c r="X256" s="59"/>
      <c r="Y256" s="59"/>
      <c r="Z256" s="59"/>
      <c r="AA256" s="59"/>
      <c r="AB256" s="59"/>
      <c r="AC256" s="59"/>
    </row>
    <row r="257" spans="1:29" s="19" customFormat="1" ht="24.95" hidden="1" customHeight="1">
      <c r="A257" s="24"/>
      <c r="B257" s="592"/>
      <c r="C257" s="619"/>
      <c r="D257" s="619"/>
      <c r="E257" s="619"/>
      <c r="F257" s="619"/>
      <c r="G257" s="622"/>
      <c r="H257" s="601"/>
      <c r="I257" s="625"/>
      <c r="J257" s="215"/>
      <c r="K257" s="216"/>
      <c r="L257" s="215"/>
      <c r="M257" s="216"/>
      <c r="N257" s="607"/>
      <c r="O257" s="607"/>
      <c r="P257" s="628"/>
      <c r="Q257" s="631"/>
      <c r="R257" s="631"/>
      <c r="S257" s="616"/>
      <c r="T257" s="633"/>
      <c r="W257" s="59"/>
      <c r="X257" s="59"/>
      <c r="Y257" s="59"/>
      <c r="Z257" s="59"/>
      <c r="AA257" s="59"/>
      <c r="AB257" s="59"/>
      <c r="AC257" s="59"/>
    </row>
    <row r="258" spans="1:29" s="19" customFormat="1" ht="24.95" hidden="1" customHeight="1">
      <c r="A258" s="24"/>
      <c r="B258" s="590"/>
      <c r="C258" s="593"/>
      <c r="D258" s="593"/>
      <c r="E258" s="593"/>
      <c r="F258" s="593"/>
      <c r="G258" s="596"/>
      <c r="H258" s="599"/>
      <c r="I258" s="602"/>
      <c r="J258" s="215"/>
      <c r="K258" s="216"/>
      <c r="L258" s="215"/>
      <c r="M258" s="216"/>
      <c r="N258" s="605"/>
      <c r="O258" s="605"/>
      <c r="P258" s="608"/>
      <c r="Q258" s="611"/>
      <c r="R258" s="611"/>
      <c r="S258" s="614">
        <f t="shared" ref="S258" si="40">IF(COUNTIF(J258:M260,"CUMPLE")&gt;=1,(G258*I258),0)* (IF(N258="PRESENTÓ CERTIFICADO",1,0))* (IF(O258="ACORDE A ITEM 5.2.1 (T.R.)",1,0) )* ( IF(OR(Q258="SIN OBSERVACIÓN", Q258="REQUERIMIENTOS SUBSANADOS"),1,0)) *(IF(OR(R258="NINGUNO", R258="CUMPLEN CON LO SOLICITADO"),1,0))</f>
        <v>0</v>
      </c>
      <c r="T258" s="633"/>
      <c r="W258" s="59"/>
      <c r="X258" s="59"/>
      <c r="Y258" s="59"/>
      <c r="Z258" s="59"/>
      <c r="AA258" s="59"/>
      <c r="AB258" s="59"/>
      <c r="AC258" s="59"/>
    </row>
    <row r="259" spans="1:29" s="19" customFormat="1" ht="24.95" hidden="1" customHeight="1">
      <c r="A259" s="24"/>
      <c r="B259" s="591"/>
      <c r="C259" s="594"/>
      <c r="D259" s="594"/>
      <c r="E259" s="594"/>
      <c r="F259" s="594"/>
      <c r="G259" s="597"/>
      <c r="H259" s="600"/>
      <c r="I259" s="603"/>
      <c r="J259" s="215"/>
      <c r="K259" s="216"/>
      <c r="L259" s="215"/>
      <c r="M259" s="216"/>
      <c r="N259" s="606"/>
      <c r="O259" s="606"/>
      <c r="P259" s="609"/>
      <c r="Q259" s="612"/>
      <c r="R259" s="612"/>
      <c r="S259" s="615"/>
      <c r="T259" s="633"/>
      <c r="W259" s="59"/>
      <c r="X259" s="59"/>
      <c r="Y259" s="59"/>
      <c r="Z259" s="59"/>
      <c r="AA259" s="59"/>
      <c r="AB259" s="59"/>
      <c r="AC259" s="59"/>
    </row>
    <row r="260" spans="1:29" s="19" customFormat="1" ht="24.95" hidden="1" customHeight="1">
      <c r="A260" s="24"/>
      <c r="B260" s="592"/>
      <c r="C260" s="595"/>
      <c r="D260" s="595"/>
      <c r="E260" s="595"/>
      <c r="F260" s="595"/>
      <c r="G260" s="598"/>
      <c r="H260" s="601"/>
      <c r="I260" s="604"/>
      <c r="J260" s="215"/>
      <c r="K260" s="216"/>
      <c r="L260" s="215"/>
      <c r="M260" s="216"/>
      <c r="N260" s="607"/>
      <c r="O260" s="607"/>
      <c r="P260" s="610"/>
      <c r="Q260" s="613"/>
      <c r="R260" s="613"/>
      <c r="S260" s="616"/>
      <c r="T260" s="633"/>
      <c r="W260" s="59"/>
      <c r="X260" s="59"/>
      <c r="Y260" s="59"/>
      <c r="Z260" s="59"/>
      <c r="AA260" s="59"/>
      <c r="AB260" s="59"/>
      <c r="AC260" s="59"/>
    </row>
    <row r="261" spans="1:29" s="19" customFormat="1" ht="24.95" hidden="1" customHeight="1">
      <c r="A261" s="24"/>
      <c r="B261" s="590"/>
      <c r="C261" s="617"/>
      <c r="D261" s="617"/>
      <c r="E261" s="617"/>
      <c r="F261" s="617"/>
      <c r="G261" s="620"/>
      <c r="H261" s="599"/>
      <c r="I261" s="623"/>
      <c r="J261" s="215"/>
      <c r="K261" s="216"/>
      <c r="L261" s="215"/>
      <c r="M261" s="216"/>
      <c r="N261" s="605"/>
      <c r="O261" s="605"/>
      <c r="P261" s="626"/>
      <c r="Q261" s="629"/>
      <c r="R261" s="629"/>
      <c r="S261" s="614">
        <f t="shared" ref="S261" si="41">IF(COUNTIF(J261:M263,"CUMPLE")&gt;=1,(G261*I261),0)* (IF(N261="PRESENTÓ CERTIFICADO",1,0))* (IF(O261="ACORDE A ITEM 5.2.1 (T.R.)",1,0) )* ( IF(OR(Q261="SIN OBSERVACIÓN", Q261="REQUERIMIENTOS SUBSANADOS"),1,0)) *(IF(OR(R261="NINGUNO", R261="CUMPLEN CON LO SOLICITADO"),1,0))</f>
        <v>0</v>
      </c>
      <c r="T261" s="633"/>
      <c r="W261" s="59"/>
      <c r="X261" s="59"/>
      <c r="Y261" s="59"/>
      <c r="Z261" s="59"/>
      <c r="AA261" s="59"/>
      <c r="AB261" s="59"/>
      <c r="AC261" s="59"/>
    </row>
    <row r="262" spans="1:29" s="19" customFormat="1" ht="24.95" hidden="1" customHeight="1">
      <c r="A262" s="24"/>
      <c r="B262" s="591"/>
      <c r="C262" s="618"/>
      <c r="D262" s="618"/>
      <c r="E262" s="618"/>
      <c r="F262" s="618"/>
      <c r="G262" s="621"/>
      <c r="H262" s="600"/>
      <c r="I262" s="624"/>
      <c r="J262" s="215"/>
      <c r="K262" s="216"/>
      <c r="L262" s="215"/>
      <c r="M262" s="216"/>
      <c r="N262" s="606"/>
      <c r="O262" s="606"/>
      <c r="P262" s="627"/>
      <c r="Q262" s="630"/>
      <c r="R262" s="630"/>
      <c r="S262" s="615"/>
      <c r="T262" s="633"/>
      <c r="W262" s="59"/>
      <c r="X262" s="59"/>
      <c r="Y262" s="59"/>
      <c r="Z262" s="59"/>
      <c r="AA262" s="59"/>
      <c r="AB262" s="59"/>
      <c r="AC262" s="59"/>
    </row>
    <row r="263" spans="1:29" s="19" customFormat="1" ht="24.95" hidden="1" customHeight="1">
      <c r="A263" s="24"/>
      <c r="B263" s="592"/>
      <c r="C263" s="619"/>
      <c r="D263" s="619"/>
      <c r="E263" s="619"/>
      <c r="F263" s="619"/>
      <c r="G263" s="622"/>
      <c r="H263" s="601"/>
      <c r="I263" s="625"/>
      <c r="J263" s="215"/>
      <c r="K263" s="216"/>
      <c r="L263" s="215"/>
      <c r="M263" s="216"/>
      <c r="N263" s="607"/>
      <c r="O263" s="607"/>
      <c r="P263" s="628"/>
      <c r="Q263" s="631"/>
      <c r="R263" s="631"/>
      <c r="S263" s="616"/>
      <c r="T263" s="633"/>
      <c r="W263" s="59"/>
      <c r="X263" s="59"/>
      <c r="Y263" s="59"/>
      <c r="Z263" s="59"/>
      <c r="AA263" s="59"/>
      <c r="AB263" s="59"/>
      <c r="AC263" s="59"/>
    </row>
    <row r="264" spans="1:29" s="19" customFormat="1" ht="24.95" hidden="1" customHeight="1">
      <c r="A264" s="24"/>
      <c r="B264" s="590"/>
      <c r="C264" s="593"/>
      <c r="D264" s="593"/>
      <c r="E264" s="593"/>
      <c r="F264" s="593"/>
      <c r="G264" s="596"/>
      <c r="H264" s="599"/>
      <c r="I264" s="602"/>
      <c r="J264" s="215"/>
      <c r="K264" s="216"/>
      <c r="L264" s="215"/>
      <c r="M264" s="216"/>
      <c r="N264" s="605"/>
      <c r="O264" s="605"/>
      <c r="P264" s="608"/>
      <c r="Q264" s="611"/>
      <c r="R264" s="611"/>
      <c r="S264" s="614">
        <f t="shared" ref="S264" si="42">IF(COUNTIF(J264:M266,"CUMPLE")&gt;=1,(G264*I264),0)* (IF(N264="PRESENTÓ CERTIFICADO",1,0))* (IF(O264="ACORDE A ITEM 5.2.1 (T.R.)",1,0) )* ( IF(OR(Q264="SIN OBSERVACIÓN", Q264="REQUERIMIENTOS SUBSANADOS"),1,0)) *(IF(OR(R264="NINGUNO", R264="CUMPLEN CON LO SOLICITADO"),1,0))</f>
        <v>0</v>
      </c>
      <c r="T264" s="633"/>
      <c r="W264" s="59"/>
      <c r="X264" s="59"/>
      <c r="Y264" s="59"/>
      <c r="Z264" s="59"/>
      <c r="AA264" s="59"/>
      <c r="AB264" s="59"/>
      <c r="AC264" s="59"/>
    </row>
    <row r="265" spans="1:29" s="19" customFormat="1" ht="24.95" hidden="1" customHeight="1">
      <c r="A265" s="24"/>
      <c r="B265" s="591"/>
      <c r="C265" s="594"/>
      <c r="D265" s="594"/>
      <c r="E265" s="594"/>
      <c r="F265" s="594"/>
      <c r="G265" s="597"/>
      <c r="H265" s="600"/>
      <c r="I265" s="603"/>
      <c r="J265" s="215"/>
      <c r="K265" s="216"/>
      <c r="L265" s="215"/>
      <c r="M265" s="216"/>
      <c r="N265" s="606"/>
      <c r="O265" s="606"/>
      <c r="P265" s="609"/>
      <c r="Q265" s="612"/>
      <c r="R265" s="612"/>
      <c r="S265" s="615"/>
      <c r="T265" s="633"/>
      <c r="W265" s="59"/>
      <c r="X265" s="59"/>
      <c r="Y265" s="59"/>
      <c r="Z265" s="59"/>
      <c r="AA265" s="59"/>
      <c r="AB265" s="59"/>
      <c r="AC265" s="59"/>
    </row>
    <row r="266" spans="1:29" s="19" customFormat="1" ht="24.95" hidden="1" customHeight="1">
      <c r="A266" s="24"/>
      <c r="B266" s="592"/>
      <c r="C266" s="595"/>
      <c r="D266" s="595"/>
      <c r="E266" s="595"/>
      <c r="F266" s="595"/>
      <c r="G266" s="598"/>
      <c r="H266" s="601"/>
      <c r="I266" s="604"/>
      <c r="J266" s="215"/>
      <c r="K266" s="216"/>
      <c r="L266" s="215"/>
      <c r="M266" s="216"/>
      <c r="N266" s="607"/>
      <c r="O266" s="607"/>
      <c r="P266" s="610"/>
      <c r="Q266" s="613"/>
      <c r="R266" s="613"/>
      <c r="S266" s="616"/>
      <c r="T266" s="633"/>
      <c r="W266" s="59"/>
      <c r="X266" s="59"/>
      <c r="Y266" s="59"/>
      <c r="Z266" s="59"/>
      <c r="AA266" s="59"/>
      <c r="AB266" s="59"/>
      <c r="AC266" s="59"/>
    </row>
    <row r="267" spans="1:29" s="19" customFormat="1" ht="24.95" hidden="1" customHeight="1">
      <c r="A267" s="24"/>
      <c r="B267" s="590"/>
      <c r="C267" s="617"/>
      <c r="D267" s="617"/>
      <c r="E267" s="617"/>
      <c r="F267" s="617"/>
      <c r="G267" s="620"/>
      <c r="H267" s="599"/>
      <c r="I267" s="623"/>
      <c r="J267" s="215"/>
      <c r="K267" s="216"/>
      <c r="L267" s="215"/>
      <c r="M267" s="216"/>
      <c r="N267" s="605"/>
      <c r="O267" s="605"/>
      <c r="P267" s="626"/>
      <c r="Q267" s="629"/>
      <c r="R267" s="629"/>
      <c r="S267" s="614">
        <f t="shared" ref="S267" si="43">IF(COUNTIF(J267:M269,"CUMPLE")&gt;=1,(G267*I267),0)* (IF(N267="PRESENTÓ CERTIFICADO",1,0))* (IF(O267="ACORDE A ITEM 5.2.1 (T.R.)",1,0) )* ( IF(OR(Q267="SIN OBSERVACIÓN", Q267="REQUERIMIENTOS SUBSANADOS"),1,0)) *(IF(OR(R267="NINGUNO", R267="CUMPLEN CON LO SOLICITADO"),1,0))</f>
        <v>0</v>
      </c>
      <c r="T267" s="633"/>
      <c r="W267" s="59"/>
      <c r="X267" s="59"/>
      <c r="Y267" s="59"/>
      <c r="Z267" s="59"/>
      <c r="AA267" s="59"/>
      <c r="AB267" s="59"/>
      <c r="AC267" s="59"/>
    </row>
    <row r="268" spans="1:29" s="19" customFormat="1" ht="24.95" hidden="1" customHeight="1">
      <c r="A268" s="24"/>
      <c r="B268" s="591"/>
      <c r="C268" s="618"/>
      <c r="D268" s="618"/>
      <c r="E268" s="618"/>
      <c r="F268" s="618"/>
      <c r="G268" s="621"/>
      <c r="H268" s="600"/>
      <c r="I268" s="624"/>
      <c r="J268" s="215"/>
      <c r="K268" s="216"/>
      <c r="L268" s="215"/>
      <c r="M268" s="216"/>
      <c r="N268" s="606"/>
      <c r="O268" s="606"/>
      <c r="P268" s="627"/>
      <c r="Q268" s="630"/>
      <c r="R268" s="630"/>
      <c r="S268" s="615"/>
      <c r="T268" s="633"/>
      <c r="W268" s="59"/>
      <c r="X268" s="59"/>
      <c r="Y268" s="59"/>
      <c r="Z268" s="59"/>
      <c r="AA268" s="59"/>
      <c r="AB268" s="59"/>
      <c r="AC268" s="59"/>
    </row>
    <row r="269" spans="1:29" s="19" customFormat="1" ht="24.95" hidden="1" customHeight="1">
      <c r="A269" s="24"/>
      <c r="B269" s="592"/>
      <c r="C269" s="619"/>
      <c r="D269" s="619"/>
      <c r="E269" s="619"/>
      <c r="F269" s="619"/>
      <c r="G269" s="622"/>
      <c r="H269" s="601"/>
      <c r="I269" s="625"/>
      <c r="J269" s="215"/>
      <c r="K269" s="216"/>
      <c r="L269" s="215"/>
      <c r="M269" s="216"/>
      <c r="N269" s="607"/>
      <c r="O269" s="607"/>
      <c r="P269" s="628"/>
      <c r="Q269" s="631"/>
      <c r="R269" s="631"/>
      <c r="S269" s="616"/>
      <c r="T269" s="634"/>
      <c r="W269" s="59"/>
      <c r="X269" s="59"/>
      <c r="Y269" s="59"/>
      <c r="Z269" s="59"/>
    </row>
    <row r="270" spans="1:29" s="16" customFormat="1" ht="24.95" hidden="1" customHeight="1">
      <c r="B270" s="580"/>
      <c r="C270" s="581"/>
      <c r="D270" s="581"/>
      <c r="E270" s="581"/>
      <c r="F270" s="581"/>
      <c r="G270" s="581"/>
      <c r="H270" s="581"/>
      <c r="I270" s="581"/>
      <c r="J270" s="581"/>
      <c r="K270" s="581"/>
      <c r="L270" s="581"/>
      <c r="M270" s="581"/>
      <c r="N270" s="581"/>
      <c r="O270" s="582"/>
      <c r="P270" s="586" t="s">
        <v>22</v>
      </c>
      <c r="Q270" s="587"/>
      <c r="R270" s="21"/>
      <c r="S270" s="20">
        <f>IF(T255="SI",SUM(S255:S269),0)</f>
        <v>0</v>
      </c>
      <c r="T270" s="588" t="str">
        <f>IF(S271=" "," ",IF(S271&gt;=$H$6,"CUMPLE","NO CUMPLE"))</f>
        <v>NO CUMPLE</v>
      </c>
      <c r="W270" s="59"/>
      <c r="X270" s="59"/>
      <c r="Y270" s="59"/>
      <c r="Z270" s="59"/>
    </row>
    <row r="271" spans="1:29" s="19" customFormat="1" ht="24.95" hidden="1" customHeight="1">
      <c r="B271" s="583"/>
      <c r="C271" s="584"/>
      <c r="D271" s="584"/>
      <c r="E271" s="584"/>
      <c r="F271" s="584"/>
      <c r="G271" s="584"/>
      <c r="H271" s="584"/>
      <c r="I271" s="584"/>
      <c r="J271" s="584"/>
      <c r="K271" s="584"/>
      <c r="L271" s="584"/>
      <c r="M271" s="584"/>
      <c r="N271" s="584"/>
      <c r="O271" s="585"/>
      <c r="P271" s="586" t="s">
        <v>24</v>
      </c>
      <c r="Q271" s="587"/>
      <c r="R271" s="21"/>
      <c r="S271" s="100">
        <f>IFERROR((S270/$P$6)," ")</f>
        <v>0</v>
      </c>
      <c r="T271" s="589"/>
      <c r="W271" s="59"/>
      <c r="X271" s="59"/>
      <c r="Y271" s="59"/>
      <c r="Z271" s="59"/>
    </row>
    <row r="272" spans="1:29" ht="30" hidden="1" customHeight="1"/>
    <row r="273" spans="1:29" ht="30" hidden="1" customHeight="1"/>
    <row r="274" spans="1:29" ht="36" hidden="1" customHeight="1">
      <c r="B274" s="136">
        <v>13</v>
      </c>
      <c r="C274" s="635" t="s">
        <v>81</v>
      </c>
      <c r="D274" s="636"/>
      <c r="E274" s="637"/>
      <c r="F274" s="638">
        <f>IFERROR(VLOOKUP(B274,LISTA_OFERENTES,2,FALSE)," ")</f>
        <v>0</v>
      </c>
      <c r="G274" s="639"/>
      <c r="H274" s="639"/>
      <c r="I274" s="639"/>
      <c r="J274" s="639"/>
      <c r="K274" s="639"/>
      <c r="L274" s="639"/>
      <c r="M274" s="639"/>
      <c r="N274" s="639"/>
      <c r="O274" s="640"/>
      <c r="P274" s="641" t="s">
        <v>109</v>
      </c>
      <c r="Q274" s="642"/>
      <c r="R274" s="643"/>
      <c r="S274" s="15">
        <f>5-(INT(COUNTBLANK(C277:C291))-10)</f>
        <v>0</v>
      </c>
      <c r="T274" s="16"/>
    </row>
    <row r="275" spans="1:29" s="22" customFormat="1" ht="30" hidden="1" customHeight="1">
      <c r="B275" s="644" t="s">
        <v>48</v>
      </c>
      <c r="C275" s="646" t="s">
        <v>15</v>
      </c>
      <c r="D275" s="646" t="s">
        <v>16</v>
      </c>
      <c r="E275" s="646" t="s">
        <v>17</v>
      </c>
      <c r="F275" s="646" t="s">
        <v>18</v>
      </c>
      <c r="G275" s="646" t="s">
        <v>19</v>
      </c>
      <c r="H275" s="646" t="s">
        <v>20</v>
      </c>
      <c r="I275" s="646" t="s">
        <v>21</v>
      </c>
      <c r="J275" s="648" t="s">
        <v>55</v>
      </c>
      <c r="K275" s="649"/>
      <c r="L275" s="649"/>
      <c r="M275" s="650"/>
      <c r="N275" s="646" t="s">
        <v>82</v>
      </c>
      <c r="O275" s="646" t="s">
        <v>83</v>
      </c>
      <c r="P275" s="18" t="s">
        <v>84</v>
      </c>
      <c r="Q275" s="18"/>
      <c r="R275" s="646" t="s">
        <v>85</v>
      </c>
      <c r="S275" s="646" t="s">
        <v>86</v>
      </c>
      <c r="T275" s="646" t="str">
        <f>T11</f>
        <v>CUMPLE CON EL REQUERIMIENTO OBLIGATORIO DE SOPORTAR EXPERIENCIA EN MÍNIMO DOS (2) Y OBLIGATORIAMENTE EN EL CÓDIGO 831015?</v>
      </c>
      <c r="U275" s="23"/>
      <c r="V275" s="23"/>
      <c r="W275" s="59"/>
      <c r="X275" s="59"/>
      <c r="Y275" s="59"/>
      <c r="Z275" s="59"/>
      <c r="AA275" s="59"/>
      <c r="AB275" s="59"/>
      <c r="AC275" s="59"/>
    </row>
    <row r="276" spans="1:29" s="22" customFormat="1" ht="105" hidden="1" customHeight="1">
      <c r="B276" s="645"/>
      <c r="C276" s="647"/>
      <c r="D276" s="647"/>
      <c r="E276" s="647"/>
      <c r="F276" s="647"/>
      <c r="G276" s="647"/>
      <c r="H276" s="647"/>
      <c r="I276" s="647"/>
      <c r="J276" s="651" t="s">
        <v>88</v>
      </c>
      <c r="K276" s="652"/>
      <c r="L276" s="652"/>
      <c r="M276" s="653"/>
      <c r="N276" s="647"/>
      <c r="O276" s="647"/>
      <c r="P276" s="17" t="s">
        <v>13</v>
      </c>
      <c r="Q276" s="17" t="s">
        <v>87</v>
      </c>
      <c r="R276" s="647"/>
      <c r="S276" s="647"/>
      <c r="T276" s="647"/>
      <c r="U276" s="23"/>
      <c r="V276" s="23"/>
      <c r="W276" s="59"/>
      <c r="X276" s="59"/>
      <c r="Y276" s="59"/>
      <c r="Z276" s="59"/>
      <c r="AA276" s="59"/>
      <c r="AB276" s="59"/>
      <c r="AC276" s="59"/>
    </row>
    <row r="277" spans="1:29" s="19" customFormat="1" ht="24.95" hidden="1" customHeight="1">
      <c r="A277" s="24"/>
      <c r="B277" s="590">
        <v>1</v>
      </c>
      <c r="C277" s="617"/>
      <c r="D277" s="617"/>
      <c r="E277" s="617"/>
      <c r="F277" s="617"/>
      <c r="G277" s="620"/>
      <c r="H277" s="599"/>
      <c r="I277" s="623"/>
      <c r="J277" s="215"/>
      <c r="K277" s="216"/>
      <c r="L277" s="215"/>
      <c r="M277" s="216"/>
      <c r="N277" s="605"/>
      <c r="O277" s="605"/>
      <c r="P277" s="626"/>
      <c r="Q277" s="629"/>
      <c r="R277" s="629"/>
      <c r="S277" s="614">
        <f>IF(COUNTIF(J277:M279,"CUMPLE")&gt;=1,(G277*I277),0)* (IF(N277="PRESENTÓ CERTIFICADO",1,0))* (IF(O277="ACORDE A ITEM 5.2.1 (T.R.)",1,0) )* ( IF(OR(Q277="SIN OBSERVACIÓN", Q277="REQUERIMIENTOS SUBSANADOS"),1,0)) *(IF(OR(R277="NINGUNO", R277="CUMPLEN CON LO SOLICITADO"),1,0))</f>
        <v>0</v>
      </c>
      <c r="T277" s="632"/>
      <c r="W277" s="59"/>
      <c r="X277" s="59"/>
      <c r="Y277" s="59"/>
      <c r="Z277" s="59"/>
      <c r="AA277" s="59"/>
      <c r="AB277" s="59"/>
      <c r="AC277" s="59"/>
    </row>
    <row r="278" spans="1:29" s="19" customFormat="1" ht="24.95" hidden="1" customHeight="1">
      <c r="A278" s="24"/>
      <c r="B278" s="591"/>
      <c r="C278" s="618"/>
      <c r="D278" s="618"/>
      <c r="E278" s="618"/>
      <c r="F278" s="618"/>
      <c r="G278" s="621"/>
      <c r="H278" s="600"/>
      <c r="I278" s="624"/>
      <c r="J278" s="215"/>
      <c r="K278" s="216"/>
      <c r="L278" s="215"/>
      <c r="M278" s="216"/>
      <c r="N278" s="606"/>
      <c r="O278" s="606"/>
      <c r="P278" s="627"/>
      <c r="Q278" s="630"/>
      <c r="R278" s="630"/>
      <c r="S278" s="615"/>
      <c r="T278" s="633"/>
      <c r="W278" s="59"/>
      <c r="X278" s="59"/>
      <c r="Y278" s="59"/>
      <c r="Z278" s="59"/>
      <c r="AA278" s="59"/>
      <c r="AB278" s="59"/>
      <c r="AC278" s="59"/>
    </row>
    <row r="279" spans="1:29" s="19" customFormat="1" ht="24.95" hidden="1" customHeight="1">
      <c r="A279" s="24"/>
      <c r="B279" s="592"/>
      <c r="C279" s="619"/>
      <c r="D279" s="619"/>
      <c r="E279" s="619"/>
      <c r="F279" s="619"/>
      <c r="G279" s="622"/>
      <c r="H279" s="601"/>
      <c r="I279" s="625"/>
      <c r="J279" s="215"/>
      <c r="K279" s="216"/>
      <c r="L279" s="215"/>
      <c r="M279" s="216"/>
      <c r="N279" s="607"/>
      <c r="O279" s="607"/>
      <c r="P279" s="628"/>
      <c r="Q279" s="631"/>
      <c r="R279" s="631"/>
      <c r="S279" s="616"/>
      <c r="T279" s="633"/>
      <c r="W279" s="59"/>
      <c r="X279" s="59"/>
      <c r="Y279" s="59"/>
      <c r="Z279" s="59"/>
      <c r="AA279" s="59"/>
      <c r="AB279" s="59"/>
      <c r="AC279" s="59"/>
    </row>
    <row r="280" spans="1:29" s="19" customFormat="1" ht="24.95" hidden="1" customHeight="1">
      <c r="A280" s="24"/>
      <c r="B280" s="590">
        <v>2</v>
      </c>
      <c r="C280" s="593"/>
      <c r="D280" s="593"/>
      <c r="E280" s="593"/>
      <c r="F280" s="593"/>
      <c r="G280" s="596"/>
      <c r="H280" s="599"/>
      <c r="I280" s="602"/>
      <c r="J280" s="215"/>
      <c r="K280" s="216"/>
      <c r="L280" s="215"/>
      <c r="M280" s="216"/>
      <c r="N280" s="605"/>
      <c r="O280" s="605"/>
      <c r="P280" s="608"/>
      <c r="Q280" s="611"/>
      <c r="R280" s="611"/>
      <c r="S280" s="614">
        <f t="shared" ref="S280" si="44">IF(COUNTIF(J280:M282,"CUMPLE")&gt;=1,(G280*I280),0)* (IF(N280="PRESENTÓ CERTIFICADO",1,0))* (IF(O280="ACORDE A ITEM 5.2.1 (T.R.)",1,0) )* ( IF(OR(Q280="SIN OBSERVACIÓN", Q280="REQUERIMIENTOS SUBSANADOS"),1,0)) *(IF(OR(R280="NINGUNO", R280="CUMPLEN CON LO SOLICITADO"),1,0))</f>
        <v>0</v>
      </c>
      <c r="T280" s="633"/>
      <c r="W280" s="59"/>
      <c r="X280" s="59"/>
      <c r="Y280" s="59"/>
      <c r="Z280" s="59"/>
      <c r="AA280" s="59"/>
      <c r="AB280" s="59"/>
      <c r="AC280" s="59"/>
    </row>
    <row r="281" spans="1:29" s="19" customFormat="1" ht="24.95" hidden="1" customHeight="1">
      <c r="A281" s="24"/>
      <c r="B281" s="591"/>
      <c r="C281" s="594"/>
      <c r="D281" s="594"/>
      <c r="E281" s="594"/>
      <c r="F281" s="594"/>
      <c r="G281" s="597"/>
      <c r="H281" s="600"/>
      <c r="I281" s="603"/>
      <c r="J281" s="215"/>
      <c r="K281" s="216"/>
      <c r="L281" s="215"/>
      <c r="M281" s="216"/>
      <c r="N281" s="606"/>
      <c r="O281" s="606"/>
      <c r="P281" s="609"/>
      <c r="Q281" s="612"/>
      <c r="R281" s="612"/>
      <c r="S281" s="615"/>
      <c r="T281" s="633"/>
      <c r="W281" s="59"/>
      <c r="X281" s="59"/>
      <c r="Y281" s="59"/>
      <c r="Z281" s="59"/>
      <c r="AA281" s="59"/>
      <c r="AB281" s="59"/>
      <c r="AC281" s="59"/>
    </row>
    <row r="282" spans="1:29" s="19" customFormat="1" ht="24.95" hidden="1" customHeight="1">
      <c r="A282" s="24"/>
      <c r="B282" s="592"/>
      <c r="C282" s="595"/>
      <c r="D282" s="595"/>
      <c r="E282" s="595"/>
      <c r="F282" s="595"/>
      <c r="G282" s="598"/>
      <c r="H282" s="601"/>
      <c r="I282" s="604"/>
      <c r="J282" s="215"/>
      <c r="K282" s="216"/>
      <c r="L282" s="215"/>
      <c r="M282" s="216"/>
      <c r="N282" s="607"/>
      <c r="O282" s="607"/>
      <c r="P282" s="610"/>
      <c r="Q282" s="613"/>
      <c r="R282" s="613"/>
      <c r="S282" s="616"/>
      <c r="T282" s="633"/>
      <c r="W282" s="59"/>
      <c r="X282" s="59"/>
      <c r="Y282" s="59"/>
      <c r="Z282" s="59"/>
      <c r="AA282" s="59"/>
      <c r="AB282" s="59"/>
      <c r="AC282" s="59"/>
    </row>
    <row r="283" spans="1:29" s="19" customFormat="1" ht="24.95" hidden="1" customHeight="1">
      <c r="A283" s="24"/>
      <c r="B283" s="590">
        <v>3</v>
      </c>
      <c r="C283" s="617"/>
      <c r="D283" s="617"/>
      <c r="E283" s="617"/>
      <c r="F283" s="617"/>
      <c r="G283" s="620"/>
      <c r="H283" s="599"/>
      <c r="I283" s="623"/>
      <c r="J283" s="215"/>
      <c r="K283" s="216"/>
      <c r="L283" s="215"/>
      <c r="M283" s="216"/>
      <c r="N283" s="605"/>
      <c r="O283" s="605"/>
      <c r="P283" s="626"/>
      <c r="Q283" s="629"/>
      <c r="R283" s="629"/>
      <c r="S283" s="614">
        <f t="shared" ref="S283" si="45">IF(COUNTIF(J283:M285,"CUMPLE")&gt;=1,(G283*I283),0)* (IF(N283="PRESENTÓ CERTIFICADO",1,0))* (IF(O283="ACORDE A ITEM 5.2.1 (T.R.)",1,0) )* ( IF(OR(Q283="SIN OBSERVACIÓN", Q283="REQUERIMIENTOS SUBSANADOS"),1,0)) *(IF(OR(R283="NINGUNO", R283="CUMPLEN CON LO SOLICITADO"),1,0))</f>
        <v>0</v>
      </c>
      <c r="T283" s="633"/>
      <c r="W283" s="59"/>
      <c r="X283" s="59"/>
      <c r="Y283" s="59"/>
      <c r="Z283" s="59"/>
      <c r="AA283" s="59"/>
      <c r="AB283" s="59"/>
      <c r="AC283" s="59"/>
    </row>
    <row r="284" spans="1:29" s="19" customFormat="1" ht="24.95" hidden="1" customHeight="1">
      <c r="A284" s="24"/>
      <c r="B284" s="591"/>
      <c r="C284" s="618"/>
      <c r="D284" s="618"/>
      <c r="E284" s="618"/>
      <c r="F284" s="618"/>
      <c r="G284" s="621"/>
      <c r="H284" s="600"/>
      <c r="I284" s="624"/>
      <c r="J284" s="215"/>
      <c r="K284" s="216"/>
      <c r="L284" s="215"/>
      <c r="M284" s="216"/>
      <c r="N284" s="606"/>
      <c r="O284" s="606"/>
      <c r="P284" s="627"/>
      <c r="Q284" s="630"/>
      <c r="R284" s="630"/>
      <c r="S284" s="615"/>
      <c r="T284" s="633"/>
      <c r="W284" s="59"/>
      <c r="X284" s="59"/>
      <c r="Y284" s="59"/>
      <c r="Z284" s="59"/>
      <c r="AA284" s="59"/>
      <c r="AB284" s="59"/>
      <c r="AC284" s="59"/>
    </row>
    <row r="285" spans="1:29" s="19" customFormat="1" ht="24.95" hidden="1" customHeight="1">
      <c r="A285" s="24"/>
      <c r="B285" s="592"/>
      <c r="C285" s="619"/>
      <c r="D285" s="619"/>
      <c r="E285" s="619"/>
      <c r="F285" s="619"/>
      <c r="G285" s="622"/>
      <c r="H285" s="601"/>
      <c r="I285" s="625"/>
      <c r="J285" s="215"/>
      <c r="K285" s="216"/>
      <c r="L285" s="215"/>
      <c r="M285" s="216"/>
      <c r="N285" s="607"/>
      <c r="O285" s="607"/>
      <c r="P285" s="628"/>
      <c r="Q285" s="631"/>
      <c r="R285" s="631"/>
      <c r="S285" s="616"/>
      <c r="T285" s="633"/>
      <c r="W285" s="59"/>
      <c r="X285" s="59"/>
      <c r="Y285" s="59"/>
      <c r="Z285" s="59"/>
      <c r="AA285" s="59"/>
      <c r="AB285" s="59"/>
      <c r="AC285" s="59"/>
    </row>
    <row r="286" spans="1:29" s="19" customFormat="1" ht="24.95" hidden="1" customHeight="1">
      <c r="A286" s="24"/>
      <c r="B286" s="590">
        <v>4</v>
      </c>
      <c r="C286" s="593"/>
      <c r="D286" s="593"/>
      <c r="E286" s="593"/>
      <c r="F286" s="593"/>
      <c r="G286" s="596"/>
      <c r="H286" s="599"/>
      <c r="I286" s="602"/>
      <c r="J286" s="215"/>
      <c r="K286" s="216"/>
      <c r="L286" s="215"/>
      <c r="M286" s="216"/>
      <c r="N286" s="605"/>
      <c r="O286" s="605"/>
      <c r="P286" s="608"/>
      <c r="Q286" s="611"/>
      <c r="R286" s="611"/>
      <c r="S286" s="614">
        <f t="shared" ref="S286" si="46">IF(COUNTIF(J286:M288,"CUMPLE")&gt;=1,(G286*I286),0)* (IF(N286="PRESENTÓ CERTIFICADO",1,0))* (IF(O286="ACORDE A ITEM 5.2.1 (T.R.)",1,0) )* ( IF(OR(Q286="SIN OBSERVACIÓN", Q286="REQUERIMIENTOS SUBSANADOS"),1,0)) *(IF(OR(R286="NINGUNO", R286="CUMPLEN CON LO SOLICITADO"),1,0))</f>
        <v>0</v>
      </c>
      <c r="T286" s="633"/>
      <c r="W286" s="59"/>
      <c r="X286" s="59"/>
      <c r="Y286" s="59"/>
      <c r="Z286" s="59"/>
      <c r="AA286" s="59"/>
      <c r="AB286" s="59"/>
      <c r="AC286" s="59"/>
    </row>
    <row r="287" spans="1:29" s="19" customFormat="1" ht="24.95" hidden="1" customHeight="1">
      <c r="A287" s="24"/>
      <c r="B287" s="591"/>
      <c r="C287" s="594"/>
      <c r="D287" s="594"/>
      <c r="E287" s="594"/>
      <c r="F287" s="594"/>
      <c r="G287" s="597"/>
      <c r="H287" s="600"/>
      <c r="I287" s="603"/>
      <c r="J287" s="215"/>
      <c r="K287" s="216"/>
      <c r="L287" s="215"/>
      <c r="M287" s="216"/>
      <c r="N287" s="606"/>
      <c r="O287" s="606"/>
      <c r="P287" s="609"/>
      <c r="Q287" s="612"/>
      <c r="R287" s="612"/>
      <c r="S287" s="615"/>
      <c r="T287" s="633"/>
      <c r="W287" s="59"/>
      <c r="X287" s="59"/>
      <c r="Y287" s="59"/>
      <c r="Z287" s="59"/>
      <c r="AA287" s="59"/>
      <c r="AB287" s="59"/>
      <c r="AC287" s="59"/>
    </row>
    <row r="288" spans="1:29" s="19" customFormat="1" ht="24.95" hidden="1" customHeight="1">
      <c r="A288" s="24"/>
      <c r="B288" s="592"/>
      <c r="C288" s="595"/>
      <c r="D288" s="595"/>
      <c r="E288" s="595"/>
      <c r="F288" s="595"/>
      <c r="G288" s="598"/>
      <c r="H288" s="601"/>
      <c r="I288" s="604"/>
      <c r="J288" s="215"/>
      <c r="K288" s="216"/>
      <c r="L288" s="215"/>
      <c r="M288" s="216"/>
      <c r="N288" s="607"/>
      <c r="O288" s="607"/>
      <c r="P288" s="610"/>
      <c r="Q288" s="613"/>
      <c r="R288" s="613"/>
      <c r="S288" s="616"/>
      <c r="T288" s="633"/>
      <c r="W288" s="59"/>
      <c r="X288" s="59"/>
      <c r="Y288" s="59"/>
      <c r="Z288" s="59"/>
      <c r="AA288" s="59"/>
      <c r="AB288" s="59"/>
      <c r="AC288" s="59"/>
    </row>
    <row r="289" spans="1:29" s="19" customFormat="1" ht="24.95" hidden="1" customHeight="1">
      <c r="A289" s="24"/>
      <c r="B289" s="590">
        <v>5</v>
      </c>
      <c r="C289" s="617"/>
      <c r="D289" s="617"/>
      <c r="E289" s="617"/>
      <c r="F289" s="617"/>
      <c r="G289" s="620"/>
      <c r="H289" s="599"/>
      <c r="I289" s="623"/>
      <c r="J289" s="215"/>
      <c r="K289" s="216"/>
      <c r="L289" s="215"/>
      <c r="M289" s="216"/>
      <c r="N289" s="605"/>
      <c r="O289" s="605"/>
      <c r="P289" s="626"/>
      <c r="Q289" s="629"/>
      <c r="R289" s="629"/>
      <c r="S289" s="614">
        <f t="shared" ref="S289" si="47">IF(COUNTIF(J289:M291,"CUMPLE")&gt;=1,(G289*I289),0)* (IF(N289="PRESENTÓ CERTIFICADO",1,0))* (IF(O289="ACORDE A ITEM 5.2.1 (T.R.)",1,0) )* ( IF(OR(Q289="SIN OBSERVACIÓN", Q289="REQUERIMIENTOS SUBSANADOS"),1,0)) *(IF(OR(R289="NINGUNO", R289="CUMPLEN CON LO SOLICITADO"),1,0))</f>
        <v>0</v>
      </c>
      <c r="T289" s="633"/>
      <c r="W289" s="59"/>
      <c r="X289" s="59"/>
      <c r="Y289" s="59"/>
      <c r="Z289" s="59"/>
      <c r="AA289" s="59"/>
      <c r="AB289" s="59"/>
      <c r="AC289" s="59"/>
    </row>
    <row r="290" spans="1:29" s="19" customFormat="1" ht="24.95" hidden="1" customHeight="1">
      <c r="A290" s="24"/>
      <c r="B290" s="591"/>
      <c r="C290" s="618"/>
      <c r="D290" s="618"/>
      <c r="E290" s="618"/>
      <c r="F290" s="618"/>
      <c r="G290" s="621"/>
      <c r="H290" s="600"/>
      <c r="I290" s="624"/>
      <c r="J290" s="215"/>
      <c r="K290" s="216"/>
      <c r="L290" s="215"/>
      <c r="M290" s="216"/>
      <c r="N290" s="606"/>
      <c r="O290" s="606"/>
      <c r="P290" s="627"/>
      <c r="Q290" s="630"/>
      <c r="R290" s="630"/>
      <c r="S290" s="615"/>
      <c r="T290" s="633"/>
      <c r="W290" s="59"/>
      <c r="X290" s="59"/>
      <c r="Y290" s="59"/>
      <c r="Z290" s="59"/>
      <c r="AA290" s="59"/>
      <c r="AB290" s="59"/>
      <c r="AC290" s="59"/>
    </row>
    <row r="291" spans="1:29" s="19" customFormat="1" ht="24.95" hidden="1" customHeight="1">
      <c r="A291" s="24"/>
      <c r="B291" s="592"/>
      <c r="C291" s="619"/>
      <c r="D291" s="619"/>
      <c r="E291" s="619"/>
      <c r="F291" s="619"/>
      <c r="G291" s="622"/>
      <c r="H291" s="601"/>
      <c r="I291" s="625"/>
      <c r="J291" s="215"/>
      <c r="K291" s="216"/>
      <c r="L291" s="215"/>
      <c r="M291" s="216"/>
      <c r="N291" s="607"/>
      <c r="O291" s="607"/>
      <c r="P291" s="628"/>
      <c r="Q291" s="631"/>
      <c r="R291" s="631"/>
      <c r="S291" s="616"/>
      <c r="T291" s="634"/>
      <c r="W291" s="59"/>
      <c r="X291" s="59"/>
      <c r="Y291" s="59"/>
      <c r="Z291" s="59"/>
    </row>
    <row r="292" spans="1:29" s="16" customFormat="1" ht="24.95" hidden="1" customHeight="1">
      <c r="B292" s="580" t="str">
        <f>IF(S293=" "," ",IF(S293&gt;=$H$6,"CUMPLE CON LA EXPERIENCIA REQUERIDA","NO CUMPLE CON LA EXPERIENCIA REQUERIDA"))</f>
        <v>NO CUMPLE CON LA EXPERIENCIA REQUERIDA</v>
      </c>
      <c r="C292" s="581"/>
      <c r="D292" s="581"/>
      <c r="E292" s="581"/>
      <c r="F292" s="581"/>
      <c r="G292" s="581"/>
      <c r="H292" s="581"/>
      <c r="I292" s="581"/>
      <c r="J292" s="581"/>
      <c r="K292" s="581"/>
      <c r="L292" s="581"/>
      <c r="M292" s="581"/>
      <c r="N292" s="581"/>
      <c r="O292" s="582"/>
      <c r="P292" s="586" t="s">
        <v>22</v>
      </c>
      <c r="Q292" s="587"/>
      <c r="R292" s="21"/>
      <c r="S292" s="20">
        <f>IF(T277="SI",SUM(S277:S291),0)</f>
        <v>0</v>
      </c>
      <c r="T292" s="588" t="str">
        <f>IF(S293=" "," ",IF(S293&gt;=$H$6,"CUMPLE","NO CUMPLE"))</f>
        <v>NO CUMPLE</v>
      </c>
      <c r="W292" s="59"/>
      <c r="X292" s="59"/>
      <c r="Y292" s="59"/>
      <c r="Z292" s="59"/>
    </row>
    <row r="293" spans="1:29" s="19" customFormat="1" ht="24.95" hidden="1" customHeight="1">
      <c r="B293" s="583"/>
      <c r="C293" s="584"/>
      <c r="D293" s="584"/>
      <c r="E293" s="584"/>
      <c r="F293" s="584"/>
      <c r="G293" s="584"/>
      <c r="H293" s="584"/>
      <c r="I293" s="584"/>
      <c r="J293" s="584"/>
      <c r="K293" s="584"/>
      <c r="L293" s="584"/>
      <c r="M293" s="584"/>
      <c r="N293" s="584"/>
      <c r="O293" s="585"/>
      <c r="P293" s="586" t="s">
        <v>24</v>
      </c>
      <c r="Q293" s="587"/>
      <c r="R293" s="21"/>
      <c r="S293" s="100">
        <f>IFERROR((S292/$P$6)," ")</f>
        <v>0</v>
      </c>
      <c r="T293" s="589"/>
      <c r="W293" s="59"/>
      <c r="X293" s="59"/>
      <c r="Y293" s="59"/>
      <c r="Z293" s="59"/>
    </row>
    <row r="294" spans="1:29" ht="30" hidden="1" customHeight="1"/>
    <row r="295" spans="1:29" ht="30" hidden="1" customHeight="1"/>
    <row r="296" spans="1:29" ht="36" hidden="1" customHeight="1">
      <c r="B296" s="136">
        <v>14</v>
      </c>
      <c r="C296" s="635" t="s">
        <v>81</v>
      </c>
      <c r="D296" s="636"/>
      <c r="E296" s="637"/>
      <c r="F296" s="638">
        <f>IFERROR(VLOOKUP(B296,LISTA_OFERENTES,2,FALSE)," ")</f>
        <v>0</v>
      </c>
      <c r="G296" s="639"/>
      <c r="H296" s="639"/>
      <c r="I296" s="639"/>
      <c r="J296" s="639"/>
      <c r="K296" s="639"/>
      <c r="L296" s="639"/>
      <c r="M296" s="639"/>
      <c r="N296" s="639"/>
      <c r="O296" s="640"/>
      <c r="P296" s="641" t="s">
        <v>109</v>
      </c>
      <c r="Q296" s="642"/>
      <c r="R296" s="643"/>
      <c r="S296" s="15">
        <f>5-(INT(COUNTBLANK(C299:C313))-10)</f>
        <v>0</v>
      </c>
      <c r="T296" s="16"/>
    </row>
    <row r="297" spans="1:29" s="22" customFormat="1" ht="30" hidden="1" customHeight="1">
      <c r="B297" s="644" t="s">
        <v>48</v>
      </c>
      <c r="C297" s="646" t="s">
        <v>15</v>
      </c>
      <c r="D297" s="646" t="s">
        <v>16</v>
      </c>
      <c r="E297" s="646" t="s">
        <v>17</v>
      </c>
      <c r="F297" s="646" t="s">
        <v>18</v>
      </c>
      <c r="G297" s="646" t="s">
        <v>19</v>
      </c>
      <c r="H297" s="646" t="s">
        <v>20</v>
      </c>
      <c r="I297" s="646" t="s">
        <v>21</v>
      </c>
      <c r="J297" s="648" t="s">
        <v>55</v>
      </c>
      <c r="K297" s="649"/>
      <c r="L297" s="649"/>
      <c r="M297" s="650"/>
      <c r="N297" s="646" t="s">
        <v>82</v>
      </c>
      <c r="O297" s="646" t="s">
        <v>83</v>
      </c>
      <c r="P297" s="18" t="s">
        <v>84</v>
      </c>
      <c r="Q297" s="18"/>
      <c r="R297" s="646" t="s">
        <v>85</v>
      </c>
      <c r="S297" s="646" t="s">
        <v>86</v>
      </c>
      <c r="T297" s="646" t="str">
        <f>T11</f>
        <v>CUMPLE CON EL REQUERIMIENTO OBLIGATORIO DE SOPORTAR EXPERIENCIA EN MÍNIMO DOS (2) Y OBLIGATORIAMENTE EN EL CÓDIGO 831015?</v>
      </c>
      <c r="U297" s="23"/>
      <c r="V297" s="23"/>
      <c r="W297" s="59"/>
      <c r="X297" s="59"/>
      <c r="Y297" s="59"/>
      <c r="Z297" s="59"/>
      <c r="AA297" s="59"/>
      <c r="AB297" s="59"/>
      <c r="AC297" s="59"/>
    </row>
    <row r="298" spans="1:29" s="22" customFormat="1" ht="103.5" hidden="1" customHeight="1">
      <c r="B298" s="645"/>
      <c r="C298" s="647"/>
      <c r="D298" s="647"/>
      <c r="E298" s="647"/>
      <c r="F298" s="647"/>
      <c r="G298" s="647"/>
      <c r="H298" s="647"/>
      <c r="I298" s="647"/>
      <c r="J298" s="651" t="s">
        <v>88</v>
      </c>
      <c r="K298" s="652"/>
      <c r="L298" s="652"/>
      <c r="M298" s="653"/>
      <c r="N298" s="647"/>
      <c r="O298" s="647"/>
      <c r="P298" s="17" t="s">
        <v>13</v>
      </c>
      <c r="Q298" s="17" t="s">
        <v>87</v>
      </c>
      <c r="R298" s="647"/>
      <c r="S298" s="647"/>
      <c r="T298" s="647"/>
      <c r="U298" s="23"/>
      <c r="V298" s="23"/>
      <c r="W298" s="59"/>
      <c r="X298" s="59"/>
      <c r="Y298" s="59"/>
      <c r="Z298" s="59"/>
      <c r="AA298" s="59"/>
      <c r="AB298" s="59"/>
      <c r="AC298" s="59"/>
    </row>
    <row r="299" spans="1:29" s="19" customFormat="1" ht="24.95" hidden="1" customHeight="1">
      <c r="A299" s="24"/>
      <c r="B299" s="590">
        <v>1</v>
      </c>
      <c r="C299" s="617"/>
      <c r="D299" s="617"/>
      <c r="E299" s="617"/>
      <c r="F299" s="617"/>
      <c r="G299" s="620"/>
      <c r="H299" s="599"/>
      <c r="I299" s="623"/>
      <c r="J299" s="215"/>
      <c r="K299" s="216"/>
      <c r="L299" s="215"/>
      <c r="M299" s="216"/>
      <c r="N299" s="605"/>
      <c r="O299" s="605"/>
      <c r="P299" s="626"/>
      <c r="Q299" s="629"/>
      <c r="R299" s="629"/>
      <c r="S299" s="614">
        <f>IF(COUNTIF(J299:M301,"CUMPLE")&gt;=1,(G299*I299),0)* (IF(N299="PRESENTÓ CERTIFICADO",1,0))* (IF(O299="ACORDE A ITEM 5.2.1 (T.R.)",1,0) )* ( IF(OR(Q299="SIN OBSERVACIÓN", Q299="REQUERIMIENTOS SUBSANADOS"),1,0)) *(IF(OR(R299="NINGUNO", R299="CUMPLEN CON LO SOLICITADO"),1,0))</f>
        <v>0</v>
      </c>
      <c r="T299" s="632"/>
      <c r="W299" s="59"/>
      <c r="X299" s="59"/>
      <c r="Y299" s="59"/>
      <c r="Z299" s="59"/>
      <c r="AA299" s="59"/>
      <c r="AB299" s="59"/>
      <c r="AC299" s="59"/>
    </row>
    <row r="300" spans="1:29" s="19" customFormat="1" ht="24.95" hidden="1" customHeight="1">
      <c r="A300" s="24"/>
      <c r="B300" s="591"/>
      <c r="C300" s="618"/>
      <c r="D300" s="618"/>
      <c r="E300" s="618"/>
      <c r="F300" s="618"/>
      <c r="G300" s="621"/>
      <c r="H300" s="600"/>
      <c r="I300" s="624"/>
      <c r="J300" s="215"/>
      <c r="K300" s="216"/>
      <c r="L300" s="215"/>
      <c r="M300" s="216"/>
      <c r="N300" s="606"/>
      <c r="O300" s="606"/>
      <c r="P300" s="627"/>
      <c r="Q300" s="630"/>
      <c r="R300" s="630"/>
      <c r="S300" s="615"/>
      <c r="T300" s="633"/>
      <c r="W300" s="59"/>
      <c r="X300" s="59"/>
      <c r="Y300" s="59"/>
      <c r="Z300" s="59"/>
      <c r="AA300" s="59"/>
      <c r="AB300" s="59"/>
      <c r="AC300" s="59"/>
    </row>
    <row r="301" spans="1:29" s="19" customFormat="1" ht="24.95" hidden="1" customHeight="1">
      <c r="A301" s="24"/>
      <c r="B301" s="592"/>
      <c r="C301" s="619"/>
      <c r="D301" s="619"/>
      <c r="E301" s="619"/>
      <c r="F301" s="619"/>
      <c r="G301" s="622"/>
      <c r="H301" s="601"/>
      <c r="I301" s="625"/>
      <c r="J301" s="215"/>
      <c r="K301" s="216"/>
      <c r="L301" s="215"/>
      <c r="M301" s="216"/>
      <c r="N301" s="607"/>
      <c r="O301" s="607"/>
      <c r="P301" s="628"/>
      <c r="Q301" s="631"/>
      <c r="R301" s="631"/>
      <c r="S301" s="616"/>
      <c r="T301" s="633"/>
      <c r="W301" s="59"/>
      <c r="X301" s="59"/>
      <c r="Y301" s="59"/>
      <c r="Z301" s="59"/>
      <c r="AA301" s="59"/>
      <c r="AB301" s="59"/>
      <c r="AC301" s="59"/>
    </row>
    <row r="302" spans="1:29" s="19" customFormat="1" ht="24.95" hidden="1" customHeight="1">
      <c r="A302" s="24"/>
      <c r="B302" s="590">
        <v>2</v>
      </c>
      <c r="C302" s="593"/>
      <c r="D302" s="593"/>
      <c r="E302" s="593"/>
      <c r="F302" s="593"/>
      <c r="G302" s="596"/>
      <c r="H302" s="599"/>
      <c r="I302" s="602"/>
      <c r="J302" s="215"/>
      <c r="K302" s="216"/>
      <c r="L302" s="215"/>
      <c r="M302" s="216"/>
      <c r="N302" s="605"/>
      <c r="O302" s="605"/>
      <c r="P302" s="608"/>
      <c r="Q302" s="611"/>
      <c r="R302" s="611"/>
      <c r="S302" s="614">
        <f t="shared" ref="S302" si="48">IF(COUNTIF(J302:M304,"CUMPLE")&gt;=1,(G302*I302),0)* (IF(N302="PRESENTÓ CERTIFICADO",1,0))* (IF(O302="ACORDE A ITEM 5.2.1 (T.R.)",1,0) )* ( IF(OR(Q302="SIN OBSERVACIÓN", Q302="REQUERIMIENTOS SUBSANADOS"),1,0)) *(IF(OR(R302="NINGUNO", R302="CUMPLEN CON LO SOLICITADO"),1,0))</f>
        <v>0</v>
      </c>
      <c r="T302" s="633"/>
      <c r="W302" s="59"/>
      <c r="X302" s="59"/>
      <c r="Y302" s="59"/>
      <c r="Z302" s="59"/>
      <c r="AA302" s="59"/>
      <c r="AB302" s="59"/>
      <c r="AC302" s="59"/>
    </row>
    <row r="303" spans="1:29" s="19" customFormat="1" ht="24.95" hidden="1" customHeight="1">
      <c r="A303" s="24"/>
      <c r="B303" s="591"/>
      <c r="C303" s="594"/>
      <c r="D303" s="594"/>
      <c r="E303" s="594"/>
      <c r="F303" s="594"/>
      <c r="G303" s="597"/>
      <c r="H303" s="600"/>
      <c r="I303" s="603"/>
      <c r="J303" s="215"/>
      <c r="K303" s="216"/>
      <c r="L303" s="215"/>
      <c r="M303" s="216"/>
      <c r="N303" s="606"/>
      <c r="O303" s="606"/>
      <c r="P303" s="609"/>
      <c r="Q303" s="612"/>
      <c r="R303" s="612"/>
      <c r="S303" s="615"/>
      <c r="T303" s="633"/>
      <c r="W303" s="59"/>
      <c r="X303" s="59"/>
      <c r="Y303" s="59"/>
      <c r="Z303" s="59"/>
      <c r="AA303" s="59"/>
      <c r="AB303" s="59"/>
      <c r="AC303" s="59"/>
    </row>
    <row r="304" spans="1:29" s="19" customFormat="1" ht="24.95" hidden="1" customHeight="1">
      <c r="A304" s="24"/>
      <c r="B304" s="592"/>
      <c r="C304" s="595"/>
      <c r="D304" s="595"/>
      <c r="E304" s="595"/>
      <c r="F304" s="595"/>
      <c r="G304" s="598"/>
      <c r="H304" s="601"/>
      <c r="I304" s="604"/>
      <c r="J304" s="215"/>
      <c r="K304" s="216"/>
      <c r="L304" s="215"/>
      <c r="M304" s="216"/>
      <c r="N304" s="607"/>
      <c r="O304" s="607"/>
      <c r="P304" s="610"/>
      <c r="Q304" s="613"/>
      <c r="R304" s="613"/>
      <c r="S304" s="616"/>
      <c r="T304" s="633"/>
      <c r="W304" s="59"/>
      <c r="X304" s="59"/>
      <c r="Y304" s="59"/>
      <c r="Z304" s="59"/>
      <c r="AA304" s="59"/>
      <c r="AB304" s="59"/>
      <c r="AC304" s="59"/>
    </row>
    <row r="305" spans="1:29" s="19" customFormat="1" ht="24.95" hidden="1" customHeight="1">
      <c r="A305" s="24"/>
      <c r="B305" s="590">
        <v>3</v>
      </c>
      <c r="C305" s="617"/>
      <c r="D305" s="617"/>
      <c r="E305" s="617"/>
      <c r="F305" s="617"/>
      <c r="G305" s="620"/>
      <c r="H305" s="599"/>
      <c r="I305" s="623"/>
      <c r="J305" s="215"/>
      <c r="K305" s="216"/>
      <c r="L305" s="215"/>
      <c r="M305" s="216"/>
      <c r="N305" s="605"/>
      <c r="O305" s="605"/>
      <c r="P305" s="626"/>
      <c r="Q305" s="629"/>
      <c r="R305" s="629"/>
      <c r="S305" s="614">
        <f t="shared" ref="S305" si="49">IF(COUNTIF(J305:M307,"CUMPLE")&gt;=1,(G305*I305),0)* (IF(N305="PRESENTÓ CERTIFICADO",1,0))* (IF(O305="ACORDE A ITEM 5.2.1 (T.R.)",1,0) )* ( IF(OR(Q305="SIN OBSERVACIÓN", Q305="REQUERIMIENTOS SUBSANADOS"),1,0)) *(IF(OR(R305="NINGUNO", R305="CUMPLEN CON LO SOLICITADO"),1,0))</f>
        <v>0</v>
      </c>
      <c r="T305" s="633"/>
      <c r="W305" s="59"/>
      <c r="X305" s="59"/>
      <c r="Y305" s="59"/>
      <c r="Z305" s="59"/>
      <c r="AA305" s="59"/>
      <c r="AB305" s="59"/>
      <c r="AC305" s="59"/>
    </row>
    <row r="306" spans="1:29" s="19" customFormat="1" ht="24.95" hidden="1" customHeight="1">
      <c r="A306" s="24"/>
      <c r="B306" s="591"/>
      <c r="C306" s="618"/>
      <c r="D306" s="618"/>
      <c r="E306" s="618"/>
      <c r="F306" s="618"/>
      <c r="G306" s="621"/>
      <c r="H306" s="600"/>
      <c r="I306" s="624"/>
      <c r="J306" s="215"/>
      <c r="K306" s="216"/>
      <c r="L306" s="215"/>
      <c r="M306" s="216"/>
      <c r="N306" s="606"/>
      <c r="O306" s="606"/>
      <c r="P306" s="627"/>
      <c r="Q306" s="630"/>
      <c r="R306" s="630"/>
      <c r="S306" s="615"/>
      <c r="T306" s="633"/>
      <c r="W306" s="59"/>
      <c r="X306" s="59"/>
      <c r="Y306" s="59"/>
      <c r="Z306" s="59"/>
      <c r="AA306" s="59"/>
      <c r="AB306" s="59"/>
      <c r="AC306" s="59"/>
    </row>
    <row r="307" spans="1:29" s="19" customFormat="1" ht="24.95" hidden="1" customHeight="1">
      <c r="A307" s="24"/>
      <c r="B307" s="592"/>
      <c r="C307" s="619"/>
      <c r="D307" s="619"/>
      <c r="E307" s="619"/>
      <c r="F307" s="619"/>
      <c r="G307" s="622"/>
      <c r="H307" s="601"/>
      <c r="I307" s="625"/>
      <c r="J307" s="215"/>
      <c r="K307" s="216"/>
      <c r="L307" s="215"/>
      <c r="M307" s="216"/>
      <c r="N307" s="607"/>
      <c r="O307" s="607"/>
      <c r="P307" s="628"/>
      <c r="Q307" s="631"/>
      <c r="R307" s="631"/>
      <c r="S307" s="616"/>
      <c r="T307" s="633"/>
      <c r="W307" s="59"/>
      <c r="X307" s="59"/>
      <c r="Y307" s="59"/>
      <c r="Z307" s="59"/>
      <c r="AA307" s="59"/>
      <c r="AB307" s="59"/>
      <c r="AC307" s="59"/>
    </row>
    <row r="308" spans="1:29" s="19" customFormat="1" ht="24.95" hidden="1" customHeight="1">
      <c r="A308" s="24"/>
      <c r="B308" s="590">
        <v>4</v>
      </c>
      <c r="C308" s="593"/>
      <c r="D308" s="593"/>
      <c r="E308" s="593"/>
      <c r="F308" s="593"/>
      <c r="G308" s="596"/>
      <c r="H308" s="599"/>
      <c r="I308" s="602"/>
      <c r="J308" s="215"/>
      <c r="K308" s="216"/>
      <c r="L308" s="215"/>
      <c r="M308" s="216"/>
      <c r="N308" s="605"/>
      <c r="O308" s="605"/>
      <c r="P308" s="608"/>
      <c r="Q308" s="611"/>
      <c r="R308" s="611"/>
      <c r="S308" s="614">
        <f t="shared" ref="S308" si="50">IF(COUNTIF(J308:M310,"CUMPLE")&gt;=1,(G308*I308),0)* (IF(N308="PRESENTÓ CERTIFICADO",1,0))* (IF(O308="ACORDE A ITEM 5.2.1 (T.R.)",1,0) )* ( IF(OR(Q308="SIN OBSERVACIÓN", Q308="REQUERIMIENTOS SUBSANADOS"),1,0)) *(IF(OR(R308="NINGUNO", R308="CUMPLEN CON LO SOLICITADO"),1,0))</f>
        <v>0</v>
      </c>
      <c r="T308" s="633"/>
      <c r="W308" s="59"/>
      <c r="X308" s="59"/>
      <c r="Y308" s="59"/>
      <c r="Z308" s="59"/>
      <c r="AA308" s="59"/>
      <c r="AB308" s="59"/>
      <c r="AC308" s="59"/>
    </row>
    <row r="309" spans="1:29" s="19" customFormat="1" ht="24.95" hidden="1" customHeight="1">
      <c r="A309" s="24"/>
      <c r="B309" s="591"/>
      <c r="C309" s="594"/>
      <c r="D309" s="594"/>
      <c r="E309" s="594"/>
      <c r="F309" s="594"/>
      <c r="G309" s="597"/>
      <c r="H309" s="600"/>
      <c r="I309" s="603"/>
      <c r="J309" s="215"/>
      <c r="K309" s="216"/>
      <c r="L309" s="215"/>
      <c r="M309" s="216"/>
      <c r="N309" s="606"/>
      <c r="O309" s="606"/>
      <c r="P309" s="609"/>
      <c r="Q309" s="612"/>
      <c r="R309" s="612"/>
      <c r="S309" s="615"/>
      <c r="T309" s="633"/>
      <c r="W309" s="59"/>
      <c r="X309" s="59"/>
      <c r="Y309" s="59"/>
      <c r="Z309" s="59"/>
      <c r="AA309" s="59"/>
      <c r="AB309" s="59"/>
      <c r="AC309" s="59"/>
    </row>
    <row r="310" spans="1:29" s="19" customFormat="1" ht="24.95" hidden="1" customHeight="1">
      <c r="A310" s="24"/>
      <c r="B310" s="592"/>
      <c r="C310" s="595"/>
      <c r="D310" s="595"/>
      <c r="E310" s="595"/>
      <c r="F310" s="595"/>
      <c r="G310" s="598"/>
      <c r="H310" s="601"/>
      <c r="I310" s="604"/>
      <c r="J310" s="215"/>
      <c r="K310" s="216"/>
      <c r="L310" s="215"/>
      <c r="M310" s="216"/>
      <c r="N310" s="607"/>
      <c r="O310" s="607"/>
      <c r="P310" s="610"/>
      <c r="Q310" s="613"/>
      <c r="R310" s="613"/>
      <c r="S310" s="616"/>
      <c r="T310" s="633"/>
      <c r="W310" s="59"/>
      <c r="X310" s="59"/>
      <c r="Y310" s="59"/>
      <c r="Z310" s="59"/>
      <c r="AA310" s="59"/>
      <c r="AB310" s="59"/>
      <c r="AC310" s="59"/>
    </row>
    <row r="311" spans="1:29" s="19" customFormat="1" ht="24.95" hidden="1" customHeight="1">
      <c r="A311" s="24"/>
      <c r="B311" s="590">
        <v>5</v>
      </c>
      <c r="C311" s="617"/>
      <c r="D311" s="617"/>
      <c r="E311" s="617"/>
      <c r="F311" s="617"/>
      <c r="G311" s="620"/>
      <c r="H311" s="599"/>
      <c r="I311" s="623"/>
      <c r="J311" s="215"/>
      <c r="K311" s="216"/>
      <c r="L311" s="215"/>
      <c r="M311" s="216"/>
      <c r="N311" s="605"/>
      <c r="O311" s="605"/>
      <c r="P311" s="626"/>
      <c r="Q311" s="629"/>
      <c r="R311" s="629"/>
      <c r="S311" s="614">
        <f t="shared" ref="S311" si="51">IF(COUNTIF(J311:M313,"CUMPLE")&gt;=1,(G311*I311),0)* (IF(N311="PRESENTÓ CERTIFICADO",1,0))* (IF(O311="ACORDE A ITEM 5.2.1 (T.R.)",1,0) )* ( IF(OR(Q311="SIN OBSERVACIÓN", Q311="REQUERIMIENTOS SUBSANADOS"),1,0)) *(IF(OR(R311="NINGUNO", R311="CUMPLEN CON LO SOLICITADO"),1,0))</f>
        <v>0</v>
      </c>
      <c r="T311" s="633"/>
      <c r="W311" s="59"/>
      <c r="X311" s="59"/>
      <c r="Y311" s="59"/>
      <c r="Z311" s="59"/>
      <c r="AA311" s="59"/>
      <c r="AB311" s="59"/>
      <c r="AC311" s="59"/>
    </row>
    <row r="312" spans="1:29" s="19" customFormat="1" ht="24.95" hidden="1" customHeight="1">
      <c r="A312" s="24"/>
      <c r="B312" s="591"/>
      <c r="C312" s="618"/>
      <c r="D312" s="618"/>
      <c r="E312" s="618"/>
      <c r="F312" s="618"/>
      <c r="G312" s="621"/>
      <c r="H312" s="600"/>
      <c r="I312" s="624"/>
      <c r="J312" s="215"/>
      <c r="K312" s="216"/>
      <c r="L312" s="215"/>
      <c r="M312" s="216"/>
      <c r="N312" s="606"/>
      <c r="O312" s="606"/>
      <c r="P312" s="627"/>
      <c r="Q312" s="630"/>
      <c r="R312" s="630"/>
      <c r="S312" s="615"/>
      <c r="T312" s="633"/>
      <c r="W312" s="59"/>
      <c r="X312" s="59"/>
      <c r="Y312" s="59"/>
      <c r="Z312" s="59"/>
      <c r="AA312" s="59"/>
      <c r="AB312" s="59"/>
      <c r="AC312" s="59"/>
    </row>
    <row r="313" spans="1:29" s="19" customFormat="1" ht="24.95" hidden="1" customHeight="1">
      <c r="A313" s="24"/>
      <c r="B313" s="592"/>
      <c r="C313" s="619"/>
      <c r="D313" s="619"/>
      <c r="E313" s="619"/>
      <c r="F313" s="619"/>
      <c r="G313" s="622"/>
      <c r="H313" s="601"/>
      <c r="I313" s="625"/>
      <c r="J313" s="215"/>
      <c r="K313" s="216"/>
      <c r="L313" s="215"/>
      <c r="M313" s="216"/>
      <c r="N313" s="607"/>
      <c r="O313" s="607"/>
      <c r="P313" s="628"/>
      <c r="Q313" s="631"/>
      <c r="R313" s="631"/>
      <c r="S313" s="616"/>
      <c r="T313" s="634"/>
      <c r="W313" s="59"/>
      <c r="X313" s="59"/>
      <c r="Y313" s="59"/>
      <c r="Z313" s="59"/>
    </row>
    <row r="314" spans="1:29" s="16" customFormat="1" ht="24.95" hidden="1" customHeight="1">
      <c r="B314" s="580" t="str">
        <f>IF(S315=" "," ",IF(S315&gt;=$H$6,"CUMPLE CON LA EXPERIENCIA REQUERIDA","NO CUMPLE CON LA EXPERIENCIA REQUERIDA"))</f>
        <v>NO CUMPLE CON LA EXPERIENCIA REQUERIDA</v>
      </c>
      <c r="C314" s="581"/>
      <c r="D314" s="581"/>
      <c r="E314" s="581"/>
      <c r="F314" s="581"/>
      <c r="G314" s="581"/>
      <c r="H314" s="581"/>
      <c r="I314" s="581"/>
      <c r="J314" s="581"/>
      <c r="K314" s="581"/>
      <c r="L314" s="581"/>
      <c r="M314" s="581"/>
      <c r="N314" s="581"/>
      <c r="O314" s="582"/>
      <c r="P314" s="586" t="s">
        <v>22</v>
      </c>
      <c r="Q314" s="587"/>
      <c r="R314" s="21"/>
      <c r="S314" s="20">
        <f>IF(T299="SI",SUM(S299:S313),0)</f>
        <v>0</v>
      </c>
      <c r="T314" s="588" t="str">
        <f>IF(S315=" "," ",IF(S315&gt;=$H$6,"CUMPLE","NO CUMPLE"))</f>
        <v>NO CUMPLE</v>
      </c>
      <c r="W314" s="59"/>
      <c r="X314" s="59"/>
      <c r="Y314" s="59"/>
      <c r="Z314" s="59"/>
    </row>
    <row r="315" spans="1:29" s="19" customFormat="1" ht="24.95" hidden="1" customHeight="1">
      <c r="B315" s="583"/>
      <c r="C315" s="584"/>
      <c r="D315" s="584"/>
      <c r="E315" s="584"/>
      <c r="F315" s="584"/>
      <c r="G315" s="584"/>
      <c r="H315" s="584"/>
      <c r="I315" s="584"/>
      <c r="J315" s="584"/>
      <c r="K315" s="584"/>
      <c r="L315" s="584"/>
      <c r="M315" s="584"/>
      <c r="N315" s="584"/>
      <c r="O315" s="585"/>
      <c r="P315" s="586" t="s">
        <v>24</v>
      </c>
      <c r="Q315" s="587"/>
      <c r="R315" s="21"/>
      <c r="S315" s="100">
        <f>IFERROR((S314/$P$6)," ")</f>
        <v>0</v>
      </c>
      <c r="T315" s="589"/>
      <c r="W315" s="59"/>
      <c r="X315" s="59"/>
      <c r="Y315" s="59"/>
      <c r="Z315" s="59"/>
    </row>
    <row r="316" spans="1:29" ht="30" hidden="1" customHeight="1"/>
    <row r="317" spans="1:29" ht="30" hidden="1" customHeight="1"/>
    <row r="318" spans="1:29" ht="36" hidden="1" customHeight="1">
      <c r="B318" s="136">
        <v>15</v>
      </c>
      <c r="C318" s="635" t="s">
        <v>81</v>
      </c>
      <c r="D318" s="636"/>
      <c r="E318" s="637"/>
      <c r="F318" s="638">
        <f>IFERROR(VLOOKUP(B318,LISTA_OFERENTES,2,FALSE)," ")</f>
        <v>0</v>
      </c>
      <c r="G318" s="639"/>
      <c r="H318" s="639"/>
      <c r="I318" s="639"/>
      <c r="J318" s="639"/>
      <c r="K318" s="639"/>
      <c r="L318" s="639"/>
      <c r="M318" s="639"/>
      <c r="N318" s="639"/>
      <c r="O318" s="640"/>
      <c r="P318" s="641" t="s">
        <v>109</v>
      </c>
      <c r="Q318" s="642"/>
      <c r="R318" s="643"/>
      <c r="S318" s="15">
        <f>5-(INT(COUNTBLANK(C321:C335))-10)</f>
        <v>0</v>
      </c>
      <c r="T318" s="16"/>
    </row>
    <row r="319" spans="1:29" s="22" customFormat="1" ht="30" hidden="1" customHeight="1">
      <c r="B319" s="644" t="s">
        <v>48</v>
      </c>
      <c r="C319" s="646" t="s">
        <v>15</v>
      </c>
      <c r="D319" s="646" t="s">
        <v>16</v>
      </c>
      <c r="E319" s="646" t="s">
        <v>17</v>
      </c>
      <c r="F319" s="646" t="s">
        <v>18</v>
      </c>
      <c r="G319" s="646" t="s">
        <v>19</v>
      </c>
      <c r="H319" s="646" t="s">
        <v>20</v>
      </c>
      <c r="I319" s="646" t="s">
        <v>21</v>
      </c>
      <c r="J319" s="648" t="s">
        <v>55</v>
      </c>
      <c r="K319" s="649"/>
      <c r="L319" s="649"/>
      <c r="M319" s="650"/>
      <c r="N319" s="646" t="s">
        <v>82</v>
      </c>
      <c r="O319" s="646" t="s">
        <v>83</v>
      </c>
      <c r="P319" s="18" t="s">
        <v>84</v>
      </c>
      <c r="Q319" s="18"/>
      <c r="R319" s="646" t="s">
        <v>85</v>
      </c>
      <c r="S319" s="646" t="s">
        <v>86</v>
      </c>
      <c r="T319" s="646" t="str">
        <f>T11</f>
        <v>CUMPLE CON EL REQUERIMIENTO OBLIGATORIO DE SOPORTAR EXPERIENCIA EN MÍNIMO DOS (2) Y OBLIGATORIAMENTE EN EL CÓDIGO 831015?</v>
      </c>
      <c r="U319" s="23"/>
      <c r="V319" s="23"/>
      <c r="W319" s="59"/>
      <c r="X319" s="59"/>
      <c r="Y319" s="59"/>
      <c r="Z319" s="59"/>
      <c r="AA319" s="59"/>
      <c r="AB319" s="59"/>
      <c r="AC319" s="59"/>
    </row>
    <row r="320" spans="1:29" s="22" customFormat="1" ht="108.75" hidden="1" customHeight="1">
      <c r="B320" s="645"/>
      <c r="C320" s="647"/>
      <c r="D320" s="647"/>
      <c r="E320" s="647"/>
      <c r="F320" s="647"/>
      <c r="G320" s="647"/>
      <c r="H320" s="647"/>
      <c r="I320" s="647"/>
      <c r="J320" s="651" t="s">
        <v>88</v>
      </c>
      <c r="K320" s="652"/>
      <c r="L320" s="652"/>
      <c r="M320" s="653"/>
      <c r="N320" s="647"/>
      <c r="O320" s="647"/>
      <c r="P320" s="17" t="s">
        <v>13</v>
      </c>
      <c r="Q320" s="17" t="s">
        <v>87</v>
      </c>
      <c r="R320" s="647"/>
      <c r="S320" s="647"/>
      <c r="T320" s="647"/>
      <c r="U320" s="23"/>
      <c r="V320" s="23"/>
      <c r="W320" s="59"/>
      <c r="X320" s="59"/>
      <c r="Y320" s="59"/>
      <c r="Z320" s="59"/>
      <c r="AA320" s="59"/>
      <c r="AB320" s="59"/>
      <c r="AC320" s="59"/>
    </row>
    <row r="321" spans="1:29" s="19" customFormat="1" ht="24.95" hidden="1" customHeight="1">
      <c r="A321" s="24"/>
      <c r="B321" s="590">
        <v>1</v>
      </c>
      <c r="C321" s="617"/>
      <c r="D321" s="617"/>
      <c r="E321" s="617"/>
      <c r="F321" s="617"/>
      <c r="G321" s="620"/>
      <c r="H321" s="599"/>
      <c r="I321" s="623"/>
      <c r="J321" s="215"/>
      <c r="K321" s="216"/>
      <c r="L321" s="215"/>
      <c r="M321" s="216"/>
      <c r="N321" s="605"/>
      <c r="O321" s="605"/>
      <c r="P321" s="626"/>
      <c r="Q321" s="629"/>
      <c r="R321" s="629"/>
      <c r="S321" s="614">
        <f>IF(COUNTIF(J321:M323,"CUMPLE")&gt;=1,(G321*I321),0)* (IF(N321="PRESENTÓ CERTIFICADO",1,0))* (IF(O321="ACORDE A ITEM 5.2.1 (T.R.)",1,0) )* ( IF(OR(Q321="SIN OBSERVACIÓN", Q321="REQUERIMIENTOS SUBSANADOS"),1,0)) *(IF(OR(R321="NINGUNO", R321="CUMPLEN CON LO SOLICITADO"),1,0))</f>
        <v>0</v>
      </c>
      <c r="T321" s="632"/>
      <c r="W321" s="59"/>
      <c r="X321" s="59"/>
      <c r="Y321" s="59"/>
      <c r="Z321" s="59"/>
      <c r="AA321" s="59"/>
      <c r="AB321" s="59"/>
      <c r="AC321" s="59"/>
    </row>
    <row r="322" spans="1:29" s="19" customFormat="1" ht="24.95" hidden="1" customHeight="1">
      <c r="A322" s="24"/>
      <c r="B322" s="591"/>
      <c r="C322" s="618"/>
      <c r="D322" s="618"/>
      <c r="E322" s="618"/>
      <c r="F322" s="618"/>
      <c r="G322" s="621"/>
      <c r="H322" s="600"/>
      <c r="I322" s="624"/>
      <c r="J322" s="215"/>
      <c r="K322" s="216"/>
      <c r="L322" s="215"/>
      <c r="M322" s="216"/>
      <c r="N322" s="606"/>
      <c r="O322" s="606"/>
      <c r="P322" s="627"/>
      <c r="Q322" s="630"/>
      <c r="R322" s="630"/>
      <c r="S322" s="615"/>
      <c r="T322" s="633"/>
      <c r="W322" s="59"/>
      <c r="X322" s="59"/>
      <c r="Y322" s="59"/>
      <c r="Z322" s="59"/>
      <c r="AA322" s="59"/>
      <c r="AB322" s="59"/>
      <c r="AC322" s="59"/>
    </row>
    <row r="323" spans="1:29" s="19" customFormat="1" ht="24.95" hidden="1" customHeight="1">
      <c r="A323" s="24"/>
      <c r="B323" s="592"/>
      <c r="C323" s="619"/>
      <c r="D323" s="619"/>
      <c r="E323" s="619"/>
      <c r="F323" s="619"/>
      <c r="G323" s="622"/>
      <c r="H323" s="601"/>
      <c r="I323" s="625"/>
      <c r="J323" s="215"/>
      <c r="K323" s="216"/>
      <c r="L323" s="215"/>
      <c r="M323" s="216"/>
      <c r="N323" s="607"/>
      <c r="O323" s="607"/>
      <c r="P323" s="628"/>
      <c r="Q323" s="631"/>
      <c r="R323" s="631"/>
      <c r="S323" s="616"/>
      <c r="T323" s="633"/>
      <c r="W323" s="59"/>
      <c r="X323" s="59"/>
      <c r="Y323" s="59"/>
      <c r="Z323" s="59"/>
      <c r="AA323" s="59"/>
      <c r="AB323" s="59"/>
      <c r="AC323" s="59"/>
    </row>
    <row r="324" spans="1:29" s="19" customFormat="1" ht="24.95" hidden="1" customHeight="1">
      <c r="A324" s="24"/>
      <c r="B324" s="590">
        <v>2</v>
      </c>
      <c r="C324" s="593"/>
      <c r="D324" s="593"/>
      <c r="E324" s="593"/>
      <c r="F324" s="593"/>
      <c r="G324" s="596"/>
      <c r="H324" s="599"/>
      <c r="I324" s="602"/>
      <c r="J324" s="215"/>
      <c r="K324" s="216"/>
      <c r="L324" s="215"/>
      <c r="M324" s="216"/>
      <c r="N324" s="605"/>
      <c r="O324" s="605"/>
      <c r="P324" s="608"/>
      <c r="Q324" s="611"/>
      <c r="R324" s="611"/>
      <c r="S324" s="614">
        <f t="shared" ref="S324" si="52">IF(COUNTIF(J324:M326,"CUMPLE")&gt;=1,(G324*I324),0)* (IF(N324="PRESENTÓ CERTIFICADO",1,0))* (IF(O324="ACORDE A ITEM 5.2.1 (T.R.)",1,0) )* ( IF(OR(Q324="SIN OBSERVACIÓN", Q324="REQUERIMIENTOS SUBSANADOS"),1,0)) *(IF(OR(R324="NINGUNO", R324="CUMPLEN CON LO SOLICITADO"),1,0))</f>
        <v>0</v>
      </c>
      <c r="T324" s="633"/>
      <c r="W324" s="59"/>
      <c r="X324" s="59"/>
      <c r="Y324" s="59"/>
      <c r="Z324" s="59"/>
      <c r="AA324" s="59"/>
      <c r="AB324" s="59"/>
      <c r="AC324" s="59"/>
    </row>
    <row r="325" spans="1:29" s="19" customFormat="1" ht="24.95" hidden="1" customHeight="1">
      <c r="A325" s="24"/>
      <c r="B325" s="591"/>
      <c r="C325" s="594"/>
      <c r="D325" s="594"/>
      <c r="E325" s="594"/>
      <c r="F325" s="594"/>
      <c r="G325" s="597"/>
      <c r="H325" s="600"/>
      <c r="I325" s="603"/>
      <c r="J325" s="215"/>
      <c r="K325" s="216"/>
      <c r="L325" s="215"/>
      <c r="M325" s="216"/>
      <c r="N325" s="606"/>
      <c r="O325" s="606"/>
      <c r="P325" s="609"/>
      <c r="Q325" s="612"/>
      <c r="R325" s="612"/>
      <c r="S325" s="615"/>
      <c r="T325" s="633"/>
      <c r="W325" s="59"/>
      <c r="X325" s="59"/>
      <c r="Y325" s="59"/>
      <c r="Z325" s="59"/>
      <c r="AA325" s="59"/>
      <c r="AB325" s="59"/>
      <c r="AC325" s="59"/>
    </row>
    <row r="326" spans="1:29" s="19" customFormat="1" ht="24.95" hidden="1" customHeight="1">
      <c r="A326" s="24"/>
      <c r="B326" s="592"/>
      <c r="C326" s="595"/>
      <c r="D326" s="595"/>
      <c r="E326" s="595"/>
      <c r="F326" s="595"/>
      <c r="G326" s="598"/>
      <c r="H326" s="601"/>
      <c r="I326" s="604"/>
      <c r="J326" s="215"/>
      <c r="K326" s="216"/>
      <c r="L326" s="215"/>
      <c r="M326" s="216"/>
      <c r="N326" s="607"/>
      <c r="O326" s="607"/>
      <c r="P326" s="610"/>
      <c r="Q326" s="613"/>
      <c r="R326" s="613"/>
      <c r="S326" s="616"/>
      <c r="T326" s="633"/>
      <c r="W326" s="59"/>
      <c r="X326" s="59"/>
      <c r="Y326" s="59"/>
      <c r="Z326" s="59"/>
      <c r="AA326" s="59"/>
      <c r="AB326" s="59"/>
      <c r="AC326" s="59"/>
    </row>
    <row r="327" spans="1:29" s="19" customFormat="1" ht="24.95" hidden="1" customHeight="1">
      <c r="A327" s="24"/>
      <c r="B327" s="590">
        <v>3</v>
      </c>
      <c r="C327" s="617"/>
      <c r="D327" s="617"/>
      <c r="E327" s="617"/>
      <c r="F327" s="617"/>
      <c r="G327" s="620"/>
      <c r="H327" s="599"/>
      <c r="I327" s="623"/>
      <c r="J327" s="215"/>
      <c r="K327" s="216"/>
      <c r="L327" s="215"/>
      <c r="M327" s="216"/>
      <c r="N327" s="605"/>
      <c r="O327" s="605"/>
      <c r="P327" s="626"/>
      <c r="Q327" s="629"/>
      <c r="R327" s="629"/>
      <c r="S327" s="614">
        <f t="shared" ref="S327" si="53">IF(COUNTIF(J327:M329,"CUMPLE")&gt;=1,(G327*I327),0)* (IF(N327="PRESENTÓ CERTIFICADO",1,0))* (IF(O327="ACORDE A ITEM 5.2.1 (T.R.)",1,0) )* ( IF(OR(Q327="SIN OBSERVACIÓN", Q327="REQUERIMIENTOS SUBSANADOS"),1,0)) *(IF(OR(R327="NINGUNO", R327="CUMPLEN CON LO SOLICITADO"),1,0))</f>
        <v>0</v>
      </c>
      <c r="T327" s="633"/>
      <c r="W327" s="59"/>
      <c r="X327" s="59"/>
      <c r="Y327" s="59"/>
      <c r="Z327" s="59"/>
      <c r="AA327" s="59"/>
      <c r="AB327" s="59"/>
      <c r="AC327" s="59"/>
    </row>
    <row r="328" spans="1:29" s="19" customFormat="1" ht="24.95" hidden="1" customHeight="1">
      <c r="A328" s="24"/>
      <c r="B328" s="591"/>
      <c r="C328" s="618"/>
      <c r="D328" s="618"/>
      <c r="E328" s="618"/>
      <c r="F328" s="618"/>
      <c r="G328" s="621"/>
      <c r="H328" s="600"/>
      <c r="I328" s="624"/>
      <c r="J328" s="215"/>
      <c r="K328" s="216"/>
      <c r="L328" s="215"/>
      <c r="M328" s="216"/>
      <c r="N328" s="606"/>
      <c r="O328" s="606"/>
      <c r="P328" s="627"/>
      <c r="Q328" s="630"/>
      <c r="R328" s="630"/>
      <c r="S328" s="615"/>
      <c r="T328" s="633"/>
      <c r="W328" s="59"/>
      <c r="X328" s="59"/>
      <c r="Y328" s="59"/>
      <c r="Z328" s="59"/>
      <c r="AA328" s="59"/>
      <c r="AB328" s="59"/>
      <c r="AC328" s="59"/>
    </row>
    <row r="329" spans="1:29" s="19" customFormat="1" ht="24.95" hidden="1" customHeight="1">
      <c r="A329" s="24"/>
      <c r="B329" s="592"/>
      <c r="C329" s="619"/>
      <c r="D329" s="619"/>
      <c r="E329" s="619"/>
      <c r="F329" s="619"/>
      <c r="G329" s="622"/>
      <c r="H329" s="601"/>
      <c r="I329" s="625"/>
      <c r="J329" s="215"/>
      <c r="K329" s="216"/>
      <c r="L329" s="215"/>
      <c r="M329" s="216"/>
      <c r="N329" s="607"/>
      <c r="O329" s="607"/>
      <c r="P329" s="628"/>
      <c r="Q329" s="631"/>
      <c r="R329" s="631"/>
      <c r="S329" s="616"/>
      <c r="T329" s="633"/>
      <c r="W329" s="59"/>
      <c r="X329" s="59"/>
      <c r="Y329" s="59"/>
      <c r="Z329" s="59"/>
      <c r="AA329" s="59"/>
      <c r="AB329" s="59"/>
      <c r="AC329" s="59"/>
    </row>
    <row r="330" spans="1:29" s="19" customFormat="1" ht="24.95" hidden="1" customHeight="1">
      <c r="A330" s="24"/>
      <c r="B330" s="590">
        <v>4</v>
      </c>
      <c r="C330" s="593"/>
      <c r="D330" s="593"/>
      <c r="E330" s="593"/>
      <c r="F330" s="593"/>
      <c r="G330" s="596"/>
      <c r="H330" s="599"/>
      <c r="I330" s="602"/>
      <c r="J330" s="215"/>
      <c r="K330" s="216"/>
      <c r="L330" s="215"/>
      <c r="M330" s="216"/>
      <c r="N330" s="605"/>
      <c r="O330" s="605"/>
      <c r="P330" s="608"/>
      <c r="Q330" s="611"/>
      <c r="R330" s="611"/>
      <c r="S330" s="614">
        <f t="shared" ref="S330" si="54">IF(COUNTIF(J330:M332,"CUMPLE")&gt;=1,(G330*I330),0)* (IF(N330="PRESENTÓ CERTIFICADO",1,0))* (IF(O330="ACORDE A ITEM 5.2.1 (T.R.)",1,0) )* ( IF(OR(Q330="SIN OBSERVACIÓN", Q330="REQUERIMIENTOS SUBSANADOS"),1,0)) *(IF(OR(R330="NINGUNO", R330="CUMPLEN CON LO SOLICITADO"),1,0))</f>
        <v>0</v>
      </c>
      <c r="T330" s="633"/>
      <c r="W330" s="59"/>
      <c r="X330" s="59"/>
      <c r="Y330" s="59"/>
      <c r="Z330" s="59"/>
      <c r="AA330" s="59"/>
      <c r="AB330" s="59"/>
      <c r="AC330" s="59"/>
    </row>
    <row r="331" spans="1:29" s="19" customFormat="1" ht="24.95" hidden="1" customHeight="1">
      <c r="A331" s="24"/>
      <c r="B331" s="591"/>
      <c r="C331" s="594"/>
      <c r="D331" s="594"/>
      <c r="E331" s="594"/>
      <c r="F331" s="594"/>
      <c r="G331" s="597"/>
      <c r="H331" s="600"/>
      <c r="I331" s="603"/>
      <c r="J331" s="215"/>
      <c r="K331" s="216"/>
      <c r="L331" s="215"/>
      <c r="M331" s="216"/>
      <c r="N331" s="606"/>
      <c r="O331" s="606"/>
      <c r="P331" s="609"/>
      <c r="Q331" s="612"/>
      <c r="R331" s="612"/>
      <c r="S331" s="615"/>
      <c r="T331" s="633"/>
      <c r="W331" s="59"/>
      <c r="X331" s="59"/>
      <c r="Y331" s="59"/>
      <c r="Z331" s="59"/>
      <c r="AA331" s="59"/>
      <c r="AB331" s="59"/>
      <c r="AC331" s="59"/>
    </row>
    <row r="332" spans="1:29" s="19" customFormat="1" ht="24.95" hidden="1" customHeight="1">
      <c r="A332" s="24"/>
      <c r="B332" s="592"/>
      <c r="C332" s="595"/>
      <c r="D332" s="595"/>
      <c r="E332" s="595"/>
      <c r="F332" s="595"/>
      <c r="G332" s="598"/>
      <c r="H332" s="601"/>
      <c r="I332" s="604"/>
      <c r="J332" s="215"/>
      <c r="K332" s="216"/>
      <c r="L332" s="215"/>
      <c r="M332" s="216"/>
      <c r="N332" s="607"/>
      <c r="O332" s="607"/>
      <c r="P332" s="610"/>
      <c r="Q332" s="613"/>
      <c r="R332" s="613"/>
      <c r="S332" s="616"/>
      <c r="T332" s="633"/>
      <c r="W332" s="59"/>
      <c r="X332" s="59"/>
      <c r="Y332" s="59"/>
      <c r="Z332" s="59"/>
      <c r="AA332" s="59"/>
      <c r="AB332" s="59"/>
      <c r="AC332" s="59"/>
    </row>
    <row r="333" spans="1:29" s="19" customFormat="1" ht="24.95" hidden="1" customHeight="1">
      <c r="A333" s="24"/>
      <c r="B333" s="590">
        <v>5</v>
      </c>
      <c r="C333" s="617"/>
      <c r="D333" s="617"/>
      <c r="E333" s="617"/>
      <c r="F333" s="617"/>
      <c r="G333" s="620"/>
      <c r="H333" s="599"/>
      <c r="I333" s="623"/>
      <c r="J333" s="215"/>
      <c r="K333" s="216"/>
      <c r="L333" s="215"/>
      <c r="M333" s="216"/>
      <c r="N333" s="605"/>
      <c r="O333" s="605"/>
      <c r="P333" s="626"/>
      <c r="Q333" s="629"/>
      <c r="R333" s="629"/>
      <c r="S333" s="614">
        <f t="shared" ref="S333" si="55">IF(COUNTIF(J333:M335,"CUMPLE")&gt;=1,(G333*I333),0)* (IF(N333="PRESENTÓ CERTIFICADO",1,0))* (IF(O333="ACORDE A ITEM 5.2.1 (T.R.)",1,0) )* ( IF(OR(Q333="SIN OBSERVACIÓN", Q333="REQUERIMIENTOS SUBSANADOS"),1,0)) *(IF(OR(R333="NINGUNO", R333="CUMPLEN CON LO SOLICITADO"),1,0))</f>
        <v>0</v>
      </c>
      <c r="T333" s="633"/>
      <c r="W333" s="59"/>
      <c r="X333" s="59"/>
      <c r="Y333" s="59"/>
      <c r="Z333" s="59"/>
      <c r="AA333" s="59"/>
      <c r="AB333" s="59"/>
      <c r="AC333" s="59"/>
    </row>
    <row r="334" spans="1:29" s="19" customFormat="1" ht="24.95" hidden="1" customHeight="1">
      <c r="A334" s="24"/>
      <c r="B334" s="591"/>
      <c r="C334" s="618"/>
      <c r="D334" s="618"/>
      <c r="E334" s="618"/>
      <c r="F334" s="618"/>
      <c r="G334" s="621"/>
      <c r="H334" s="600"/>
      <c r="I334" s="624"/>
      <c r="J334" s="215"/>
      <c r="K334" s="216"/>
      <c r="L334" s="215"/>
      <c r="M334" s="216"/>
      <c r="N334" s="606"/>
      <c r="O334" s="606"/>
      <c r="P334" s="627"/>
      <c r="Q334" s="630"/>
      <c r="R334" s="630"/>
      <c r="S334" s="615"/>
      <c r="T334" s="633"/>
      <c r="W334" s="59"/>
      <c r="X334" s="59"/>
      <c r="Y334" s="59"/>
      <c r="Z334" s="59"/>
      <c r="AA334" s="59"/>
      <c r="AB334" s="59"/>
      <c r="AC334" s="59"/>
    </row>
    <row r="335" spans="1:29" s="19" customFormat="1" ht="24.95" hidden="1" customHeight="1">
      <c r="A335" s="24"/>
      <c r="B335" s="592"/>
      <c r="C335" s="619"/>
      <c r="D335" s="619"/>
      <c r="E335" s="619"/>
      <c r="F335" s="619"/>
      <c r="G335" s="622"/>
      <c r="H335" s="601"/>
      <c r="I335" s="625"/>
      <c r="J335" s="215"/>
      <c r="K335" s="216"/>
      <c r="L335" s="215"/>
      <c r="M335" s="216"/>
      <c r="N335" s="607"/>
      <c r="O335" s="607"/>
      <c r="P335" s="628"/>
      <c r="Q335" s="631"/>
      <c r="R335" s="631"/>
      <c r="S335" s="616"/>
      <c r="T335" s="634"/>
      <c r="W335" s="59"/>
      <c r="X335" s="59"/>
      <c r="Y335" s="59"/>
      <c r="Z335" s="59"/>
    </row>
    <row r="336" spans="1:29" s="16" customFormat="1" ht="24.95" hidden="1" customHeight="1">
      <c r="B336" s="580" t="str">
        <f>IF(S337=" "," ",IF(S337&gt;=$H$6,"CUMPLE CON LA EXPERIENCIA REQUERIDA","NO CUMPLE CON LA EXPERIENCIA REQUERIDA"))</f>
        <v>NO CUMPLE CON LA EXPERIENCIA REQUERIDA</v>
      </c>
      <c r="C336" s="581"/>
      <c r="D336" s="581"/>
      <c r="E336" s="581"/>
      <c r="F336" s="581"/>
      <c r="G336" s="581"/>
      <c r="H336" s="581"/>
      <c r="I336" s="581"/>
      <c r="J336" s="581"/>
      <c r="K336" s="581"/>
      <c r="L336" s="581"/>
      <c r="M336" s="581"/>
      <c r="N336" s="581"/>
      <c r="O336" s="582"/>
      <c r="P336" s="586" t="s">
        <v>22</v>
      </c>
      <c r="Q336" s="587"/>
      <c r="R336" s="21"/>
      <c r="S336" s="20">
        <f>IF(T321="SI",SUM(S321:S335),0)</f>
        <v>0</v>
      </c>
      <c r="T336" s="588" t="str">
        <f>IF(S337=" "," ",IF(S337&gt;=$H$6,"CUMPLE","NO CUMPLE"))</f>
        <v>NO CUMPLE</v>
      </c>
      <c r="W336" s="59"/>
      <c r="X336" s="59"/>
      <c r="Y336" s="59"/>
      <c r="Z336" s="59"/>
    </row>
    <row r="337" spans="2:26" s="19" customFormat="1" ht="24.95" hidden="1" customHeight="1">
      <c r="B337" s="583"/>
      <c r="C337" s="584"/>
      <c r="D337" s="584"/>
      <c r="E337" s="584"/>
      <c r="F337" s="584"/>
      <c r="G337" s="584"/>
      <c r="H337" s="584"/>
      <c r="I337" s="584"/>
      <c r="J337" s="584"/>
      <c r="K337" s="584"/>
      <c r="L337" s="584"/>
      <c r="M337" s="584"/>
      <c r="N337" s="584"/>
      <c r="O337" s="585"/>
      <c r="P337" s="586" t="s">
        <v>24</v>
      </c>
      <c r="Q337" s="587"/>
      <c r="R337" s="21"/>
      <c r="S337" s="100">
        <f>IFERROR((S336/$P$6)," ")</f>
        <v>0</v>
      </c>
      <c r="T337" s="589"/>
      <c r="W337" s="59"/>
      <c r="X337" s="59"/>
      <c r="Y337" s="59"/>
      <c r="Z337" s="59"/>
    </row>
    <row r="338" spans="2:26" ht="30" hidden="1" customHeight="1"/>
    <row r="339" spans="2:26" ht="30" hidden="1" customHeight="1"/>
    <row r="340" spans="2:26" ht="30" hidden="1" customHeight="1">
      <c r="B340" s="136">
        <v>16</v>
      </c>
      <c r="C340" s="635" t="s">
        <v>81</v>
      </c>
      <c r="D340" s="636"/>
      <c r="E340" s="637"/>
      <c r="F340" s="638">
        <f>IFERROR(VLOOKUP(B340,LISTA_OFERENTES,2,FALSE)," ")</f>
        <v>0</v>
      </c>
      <c r="G340" s="639"/>
      <c r="H340" s="639"/>
      <c r="I340" s="639"/>
      <c r="J340" s="639"/>
      <c r="K340" s="639"/>
      <c r="L340" s="639"/>
      <c r="M340" s="639"/>
      <c r="N340" s="639"/>
      <c r="O340" s="640"/>
      <c r="P340" s="641" t="s">
        <v>109</v>
      </c>
      <c r="Q340" s="642"/>
      <c r="R340" s="643"/>
      <c r="S340" s="15">
        <f>5-(INT(COUNTBLANK(C343:C357))-10)</f>
        <v>0</v>
      </c>
      <c r="T340" s="16"/>
    </row>
    <row r="341" spans="2:26" ht="33.75" hidden="1" customHeight="1">
      <c r="B341" s="644" t="s">
        <v>48</v>
      </c>
      <c r="C341" s="646" t="s">
        <v>15</v>
      </c>
      <c r="D341" s="646" t="s">
        <v>16</v>
      </c>
      <c r="E341" s="646" t="s">
        <v>17</v>
      </c>
      <c r="F341" s="646" t="s">
        <v>18</v>
      </c>
      <c r="G341" s="646" t="s">
        <v>19</v>
      </c>
      <c r="H341" s="646" t="s">
        <v>20</v>
      </c>
      <c r="I341" s="646" t="s">
        <v>21</v>
      </c>
      <c r="J341" s="648" t="s">
        <v>55</v>
      </c>
      <c r="K341" s="649"/>
      <c r="L341" s="649"/>
      <c r="M341" s="650"/>
      <c r="N341" s="646" t="s">
        <v>82</v>
      </c>
      <c r="O341" s="646" t="s">
        <v>83</v>
      </c>
      <c r="P341" s="18" t="s">
        <v>84</v>
      </c>
      <c r="Q341" s="18"/>
      <c r="R341" s="646" t="s">
        <v>85</v>
      </c>
      <c r="S341" s="646" t="s">
        <v>86</v>
      </c>
      <c r="T341" s="646" t="str">
        <f>T33</f>
        <v>CUMPLE CON EL REQUERIMIENTO OBLIGATORIO DE SOPORTAR EXPERIENCIA EN MÍNIMO DOS (2) Y OBLIGATORIAMENTE EN EL CÓDIGO 831015?</v>
      </c>
    </row>
    <row r="342" spans="2:26" ht="67.5" hidden="1" customHeight="1">
      <c r="B342" s="645"/>
      <c r="C342" s="647"/>
      <c r="D342" s="647"/>
      <c r="E342" s="647"/>
      <c r="F342" s="647"/>
      <c r="G342" s="647"/>
      <c r="H342" s="647"/>
      <c r="I342" s="647"/>
      <c r="J342" s="651" t="s">
        <v>88</v>
      </c>
      <c r="K342" s="652"/>
      <c r="L342" s="652"/>
      <c r="M342" s="653"/>
      <c r="N342" s="647"/>
      <c r="O342" s="647"/>
      <c r="P342" s="17" t="s">
        <v>13</v>
      </c>
      <c r="Q342" s="17" t="s">
        <v>87</v>
      </c>
      <c r="R342" s="647"/>
      <c r="S342" s="647"/>
      <c r="T342" s="647"/>
    </row>
    <row r="343" spans="2:26" ht="30" hidden="1" customHeight="1">
      <c r="B343" s="590">
        <v>1</v>
      </c>
      <c r="C343" s="617"/>
      <c r="D343" s="617"/>
      <c r="E343" s="617"/>
      <c r="F343" s="617"/>
      <c r="G343" s="620"/>
      <c r="H343" s="599"/>
      <c r="I343" s="623"/>
      <c r="J343" s="215"/>
      <c r="K343" s="216"/>
      <c r="L343" s="215"/>
      <c r="M343" s="216"/>
      <c r="N343" s="605"/>
      <c r="O343" s="605"/>
      <c r="P343" s="626"/>
      <c r="Q343" s="629"/>
      <c r="R343" s="629"/>
      <c r="S343" s="614">
        <f>IF(COUNTIF(J343:M345,"CUMPLE")&gt;=1,(G343*I343),0)* (IF(N343="PRESENTÓ CERTIFICADO",1,0))* (IF(O343="ACORDE A ITEM 5.2.1 (T.R.)",1,0) )* ( IF(OR(Q343="SIN OBSERVACIÓN", Q343="REQUERIMIENTOS SUBSANADOS"),1,0)) *(IF(OR(R343="NINGUNO", R343="CUMPLEN CON LO SOLICITADO"),1,0))</f>
        <v>0</v>
      </c>
      <c r="T343" s="632"/>
    </row>
    <row r="344" spans="2:26" ht="30" hidden="1" customHeight="1">
      <c r="B344" s="591"/>
      <c r="C344" s="618"/>
      <c r="D344" s="618"/>
      <c r="E344" s="618"/>
      <c r="F344" s="618"/>
      <c r="G344" s="621"/>
      <c r="H344" s="600"/>
      <c r="I344" s="624"/>
      <c r="J344" s="215"/>
      <c r="K344" s="216"/>
      <c r="L344" s="215"/>
      <c r="M344" s="216"/>
      <c r="N344" s="606"/>
      <c r="O344" s="606"/>
      <c r="P344" s="627"/>
      <c r="Q344" s="630"/>
      <c r="R344" s="630"/>
      <c r="S344" s="615"/>
      <c r="T344" s="633"/>
    </row>
    <row r="345" spans="2:26" ht="30" hidden="1" customHeight="1">
      <c r="B345" s="592"/>
      <c r="C345" s="619"/>
      <c r="D345" s="619"/>
      <c r="E345" s="619"/>
      <c r="F345" s="619"/>
      <c r="G345" s="622"/>
      <c r="H345" s="601"/>
      <c r="I345" s="625"/>
      <c r="J345" s="215"/>
      <c r="K345" s="216"/>
      <c r="L345" s="215"/>
      <c r="M345" s="216"/>
      <c r="N345" s="607"/>
      <c r="O345" s="607"/>
      <c r="P345" s="628"/>
      <c r="Q345" s="631"/>
      <c r="R345" s="631"/>
      <c r="S345" s="616"/>
      <c r="T345" s="633"/>
    </row>
    <row r="346" spans="2:26" ht="30" hidden="1" customHeight="1">
      <c r="B346" s="590">
        <v>2</v>
      </c>
      <c r="C346" s="593"/>
      <c r="D346" s="593"/>
      <c r="E346" s="593"/>
      <c r="F346" s="593"/>
      <c r="G346" s="596"/>
      <c r="H346" s="599"/>
      <c r="I346" s="602"/>
      <c r="J346" s="215"/>
      <c r="K346" s="216"/>
      <c r="L346" s="215"/>
      <c r="M346" s="216"/>
      <c r="N346" s="605"/>
      <c r="O346" s="605"/>
      <c r="P346" s="608"/>
      <c r="Q346" s="611"/>
      <c r="R346" s="611"/>
      <c r="S346" s="614">
        <f t="shared" ref="S346" si="56">IF(COUNTIF(J346:M348,"CUMPLE")&gt;=1,(G346*I346),0)* (IF(N346="PRESENTÓ CERTIFICADO",1,0))* (IF(O346="ACORDE A ITEM 5.2.1 (T.R.)",1,0) )* ( IF(OR(Q346="SIN OBSERVACIÓN", Q346="REQUERIMIENTOS SUBSANADOS"),1,0)) *(IF(OR(R346="NINGUNO", R346="CUMPLEN CON LO SOLICITADO"),1,0))</f>
        <v>0</v>
      </c>
      <c r="T346" s="633"/>
    </row>
    <row r="347" spans="2:26" ht="30" hidden="1" customHeight="1">
      <c r="B347" s="591"/>
      <c r="C347" s="594"/>
      <c r="D347" s="594"/>
      <c r="E347" s="594"/>
      <c r="F347" s="594"/>
      <c r="G347" s="597"/>
      <c r="H347" s="600"/>
      <c r="I347" s="603"/>
      <c r="J347" s="215"/>
      <c r="K347" s="216"/>
      <c r="L347" s="215"/>
      <c r="M347" s="216"/>
      <c r="N347" s="606"/>
      <c r="O347" s="606"/>
      <c r="P347" s="609"/>
      <c r="Q347" s="612"/>
      <c r="R347" s="612"/>
      <c r="S347" s="615"/>
      <c r="T347" s="633"/>
    </row>
    <row r="348" spans="2:26" ht="30" hidden="1" customHeight="1">
      <c r="B348" s="592"/>
      <c r="C348" s="595"/>
      <c r="D348" s="595"/>
      <c r="E348" s="595"/>
      <c r="F348" s="595"/>
      <c r="G348" s="598"/>
      <c r="H348" s="601"/>
      <c r="I348" s="604"/>
      <c r="J348" s="215"/>
      <c r="K348" s="216"/>
      <c r="L348" s="215"/>
      <c r="M348" s="216"/>
      <c r="N348" s="607"/>
      <c r="O348" s="607"/>
      <c r="P348" s="610"/>
      <c r="Q348" s="613"/>
      <c r="R348" s="613"/>
      <c r="S348" s="616"/>
      <c r="T348" s="633"/>
    </row>
    <row r="349" spans="2:26" ht="30" hidden="1" customHeight="1">
      <c r="B349" s="590">
        <v>3</v>
      </c>
      <c r="C349" s="617"/>
      <c r="D349" s="617"/>
      <c r="E349" s="617"/>
      <c r="F349" s="617"/>
      <c r="G349" s="620"/>
      <c r="H349" s="599"/>
      <c r="I349" s="623"/>
      <c r="J349" s="215"/>
      <c r="K349" s="216"/>
      <c r="L349" s="215"/>
      <c r="M349" s="216"/>
      <c r="N349" s="605"/>
      <c r="O349" s="605"/>
      <c r="P349" s="626"/>
      <c r="Q349" s="629"/>
      <c r="R349" s="629"/>
      <c r="S349" s="614">
        <f t="shared" ref="S349" si="57">IF(COUNTIF(J349:M351,"CUMPLE")&gt;=1,(G349*I349),0)* (IF(N349="PRESENTÓ CERTIFICADO",1,0))* (IF(O349="ACORDE A ITEM 5.2.1 (T.R.)",1,0) )* ( IF(OR(Q349="SIN OBSERVACIÓN", Q349="REQUERIMIENTOS SUBSANADOS"),1,0)) *(IF(OR(R349="NINGUNO", R349="CUMPLEN CON LO SOLICITADO"),1,0))</f>
        <v>0</v>
      </c>
      <c r="T349" s="633"/>
    </row>
    <row r="350" spans="2:26" ht="30" hidden="1" customHeight="1">
      <c r="B350" s="591"/>
      <c r="C350" s="618"/>
      <c r="D350" s="618"/>
      <c r="E350" s="618"/>
      <c r="F350" s="618"/>
      <c r="G350" s="621"/>
      <c r="H350" s="600"/>
      <c r="I350" s="624"/>
      <c r="J350" s="215"/>
      <c r="K350" s="216"/>
      <c r="L350" s="215"/>
      <c r="M350" s="216"/>
      <c r="N350" s="606"/>
      <c r="O350" s="606"/>
      <c r="P350" s="627"/>
      <c r="Q350" s="630"/>
      <c r="R350" s="630"/>
      <c r="S350" s="615"/>
      <c r="T350" s="633"/>
    </row>
    <row r="351" spans="2:26" ht="30" hidden="1" customHeight="1">
      <c r="B351" s="592"/>
      <c r="C351" s="619"/>
      <c r="D351" s="619"/>
      <c r="E351" s="619"/>
      <c r="F351" s="619"/>
      <c r="G351" s="622"/>
      <c r="H351" s="601"/>
      <c r="I351" s="625"/>
      <c r="J351" s="215"/>
      <c r="K351" s="216"/>
      <c r="L351" s="215"/>
      <c r="M351" s="216"/>
      <c r="N351" s="607"/>
      <c r="O351" s="607"/>
      <c r="P351" s="628"/>
      <c r="Q351" s="631"/>
      <c r="R351" s="631"/>
      <c r="S351" s="616"/>
      <c r="T351" s="633"/>
    </row>
    <row r="352" spans="2:26" ht="30" hidden="1" customHeight="1">
      <c r="B352" s="590">
        <v>4</v>
      </c>
      <c r="C352" s="593"/>
      <c r="D352" s="593"/>
      <c r="E352" s="593"/>
      <c r="F352" s="593"/>
      <c r="G352" s="596"/>
      <c r="H352" s="599"/>
      <c r="I352" s="602"/>
      <c r="J352" s="215"/>
      <c r="K352" s="216"/>
      <c r="L352" s="215"/>
      <c r="M352" s="216"/>
      <c r="N352" s="605"/>
      <c r="O352" s="605"/>
      <c r="P352" s="608"/>
      <c r="Q352" s="611"/>
      <c r="R352" s="611"/>
      <c r="S352" s="614">
        <f t="shared" ref="S352" si="58">IF(COUNTIF(J352:M354,"CUMPLE")&gt;=1,(G352*I352),0)* (IF(N352="PRESENTÓ CERTIFICADO",1,0))* (IF(O352="ACORDE A ITEM 5.2.1 (T.R.)",1,0) )* ( IF(OR(Q352="SIN OBSERVACIÓN", Q352="REQUERIMIENTOS SUBSANADOS"),1,0)) *(IF(OR(R352="NINGUNO", R352="CUMPLEN CON LO SOLICITADO"),1,0))</f>
        <v>0</v>
      </c>
      <c r="T352" s="633"/>
    </row>
    <row r="353" spans="2:20" ht="30" hidden="1" customHeight="1">
      <c r="B353" s="591"/>
      <c r="C353" s="594"/>
      <c r="D353" s="594"/>
      <c r="E353" s="594"/>
      <c r="F353" s="594"/>
      <c r="G353" s="597"/>
      <c r="H353" s="600"/>
      <c r="I353" s="603"/>
      <c r="J353" s="215"/>
      <c r="K353" s="216"/>
      <c r="L353" s="215"/>
      <c r="M353" s="216"/>
      <c r="N353" s="606"/>
      <c r="O353" s="606"/>
      <c r="P353" s="609"/>
      <c r="Q353" s="612"/>
      <c r="R353" s="612"/>
      <c r="S353" s="615"/>
      <c r="T353" s="633"/>
    </row>
    <row r="354" spans="2:20" ht="30" hidden="1" customHeight="1">
      <c r="B354" s="592"/>
      <c r="C354" s="595"/>
      <c r="D354" s="595"/>
      <c r="E354" s="595"/>
      <c r="F354" s="595"/>
      <c r="G354" s="598"/>
      <c r="H354" s="601"/>
      <c r="I354" s="604"/>
      <c r="J354" s="215"/>
      <c r="K354" s="216"/>
      <c r="L354" s="215"/>
      <c r="M354" s="216"/>
      <c r="N354" s="607"/>
      <c r="O354" s="607"/>
      <c r="P354" s="610"/>
      <c r="Q354" s="613"/>
      <c r="R354" s="613"/>
      <c r="S354" s="616"/>
      <c r="T354" s="633"/>
    </row>
    <row r="355" spans="2:20" ht="30" hidden="1" customHeight="1">
      <c r="B355" s="590">
        <v>5</v>
      </c>
      <c r="C355" s="617"/>
      <c r="D355" s="617"/>
      <c r="E355" s="617"/>
      <c r="F355" s="617"/>
      <c r="G355" s="620"/>
      <c r="H355" s="599"/>
      <c r="I355" s="623"/>
      <c r="J355" s="215"/>
      <c r="K355" s="216"/>
      <c r="L355" s="215"/>
      <c r="M355" s="216"/>
      <c r="N355" s="605"/>
      <c r="O355" s="605"/>
      <c r="P355" s="626"/>
      <c r="Q355" s="629"/>
      <c r="R355" s="629"/>
      <c r="S355" s="614">
        <f t="shared" ref="S355" si="59">IF(COUNTIF(J355:M357,"CUMPLE")&gt;=1,(G355*I355),0)* (IF(N355="PRESENTÓ CERTIFICADO",1,0))* (IF(O355="ACORDE A ITEM 5.2.1 (T.R.)",1,0) )* ( IF(OR(Q355="SIN OBSERVACIÓN", Q355="REQUERIMIENTOS SUBSANADOS"),1,0)) *(IF(OR(R355="NINGUNO", R355="CUMPLEN CON LO SOLICITADO"),1,0))</f>
        <v>0</v>
      </c>
      <c r="T355" s="633"/>
    </row>
    <row r="356" spans="2:20" ht="30" hidden="1" customHeight="1">
      <c r="B356" s="591"/>
      <c r="C356" s="618"/>
      <c r="D356" s="618"/>
      <c r="E356" s="618"/>
      <c r="F356" s="618"/>
      <c r="G356" s="621"/>
      <c r="H356" s="600"/>
      <c r="I356" s="624"/>
      <c r="J356" s="215"/>
      <c r="K356" s="216"/>
      <c r="L356" s="215"/>
      <c r="M356" s="216"/>
      <c r="N356" s="606"/>
      <c r="O356" s="606"/>
      <c r="P356" s="627"/>
      <c r="Q356" s="630"/>
      <c r="R356" s="630"/>
      <c r="S356" s="615"/>
      <c r="T356" s="633"/>
    </row>
    <row r="357" spans="2:20" ht="30" hidden="1" customHeight="1">
      <c r="B357" s="592"/>
      <c r="C357" s="619"/>
      <c r="D357" s="619"/>
      <c r="E357" s="619"/>
      <c r="F357" s="619"/>
      <c r="G357" s="622"/>
      <c r="H357" s="601"/>
      <c r="I357" s="625"/>
      <c r="J357" s="215"/>
      <c r="K357" s="216"/>
      <c r="L357" s="215"/>
      <c r="M357" s="216"/>
      <c r="N357" s="607"/>
      <c r="O357" s="607"/>
      <c r="P357" s="628"/>
      <c r="Q357" s="631"/>
      <c r="R357" s="631"/>
      <c r="S357" s="616"/>
      <c r="T357" s="634"/>
    </row>
    <row r="358" spans="2:20" ht="30" hidden="1" customHeight="1">
      <c r="B358" s="580" t="str">
        <f>IF(S359=" "," ",IF(S359&gt;=$H$6,"CUMPLE CON LA EXPERIENCIA REQUERIDA","NO CUMPLE CON LA EXPERIENCIA REQUERIDA"))</f>
        <v>NO CUMPLE CON LA EXPERIENCIA REQUERIDA</v>
      </c>
      <c r="C358" s="581"/>
      <c r="D358" s="581"/>
      <c r="E358" s="581"/>
      <c r="F358" s="581"/>
      <c r="G358" s="581"/>
      <c r="H358" s="581"/>
      <c r="I358" s="581"/>
      <c r="J358" s="581"/>
      <c r="K358" s="581"/>
      <c r="L358" s="581"/>
      <c r="M358" s="581"/>
      <c r="N358" s="581"/>
      <c r="O358" s="582"/>
      <c r="P358" s="586" t="s">
        <v>22</v>
      </c>
      <c r="Q358" s="587"/>
      <c r="R358" s="21"/>
      <c r="S358" s="20">
        <f>IF(T343="SI",SUM(S343:S357),0)</f>
        <v>0</v>
      </c>
      <c r="T358" s="588" t="str">
        <f>IF(S359=" "," ",IF(S359&gt;=$H$6,"CUMPLE","NO CUMPLE"))</f>
        <v>NO CUMPLE</v>
      </c>
    </row>
    <row r="359" spans="2:20" ht="30" hidden="1" customHeight="1">
      <c r="B359" s="583"/>
      <c r="C359" s="584"/>
      <c r="D359" s="584"/>
      <c r="E359" s="584"/>
      <c r="F359" s="584"/>
      <c r="G359" s="584"/>
      <c r="H359" s="584"/>
      <c r="I359" s="584"/>
      <c r="J359" s="584"/>
      <c r="K359" s="584"/>
      <c r="L359" s="584"/>
      <c r="M359" s="584"/>
      <c r="N359" s="584"/>
      <c r="O359" s="585"/>
      <c r="P359" s="586" t="s">
        <v>24</v>
      </c>
      <c r="Q359" s="587"/>
      <c r="R359" s="21"/>
      <c r="S359" s="100">
        <f>IFERROR((S358/$P$6)," ")</f>
        <v>0</v>
      </c>
      <c r="T359" s="589"/>
    </row>
    <row r="360" spans="2:20" ht="30" hidden="1" customHeight="1"/>
    <row r="361" spans="2:20" ht="30" hidden="1" customHeight="1"/>
    <row r="362" spans="2:20" ht="30" hidden="1" customHeight="1">
      <c r="B362" s="136">
        <v>17</v>
      </c>
      <c r="C362" s="635" t="s">
        <v>81</v>
      </c>
      <c r="D362" s="636"/>
      <c r="E362" s="637"/>
      <c r="F362" s="638">
        <f>IFERROR(VLOOKUP(B362,LISTA_OFERENTES,2,FALSE)," ")</f>
        <v>0</v>
      </c>
      <c r="G362" s="639"/>
      <c r="H362" s="639"/>
      <c r="I362" s="639"/>
      <c r="J362" s="639"/>
      <c r="K362" s="639"/>
      <c r="L362" s="639"/>
      <c r="M362" s="639"/>
      <c r="N362" s="639"/>
      <c r="O362" s="640"/>
      <c r="P362" s="641" t="s">
        <v>109</v>
      </c>
      <c r="Q362" s="642"/>
      <c r="R362" s="643"/>
      <c r="S362" s="15">
        <f>5-(INT(COUNTBLANK(C365:C379))-10)</f>
        <v>0</v>
      </c>
      <c r="T362" s="16"/>
    </row>
    <row r="363" spans="2:20" ht="45" hidden="1" customHeight="1">
      <c r="B363" s="644" t="s">
        <v>48</v>
      </c>
      <c r="C363" s="646" t="s">
        <v>15</v>
      </c>
      <c r="D363" s="646" t="s">
        <v>16</v>
      </c>
      <c r="E363" s="646" t="s">
        <v>17</v>
      </c>
      <c r="F363" s="646" t="s">
        <v>18</v>
      </c>
      <c r="G363" s="646" t="s">
        <v>19</v>
      </c>
      <c r="H363" s="646" t="s">
        <v>20</v>
      </c>
      <c r="I363" s="646" t="s">
        <v>21</v>
      </c>
      <c r="J363" s="648" t="s">
        <v>55</v>
      </c>
      <c r="K363" s="649"/>
      <c r="L363" s="649"/>
      <c r="M363" s="650"/>
      <c r="N363" s="646" t="s">
        <v>82</v>
      </c>
      <c r="O363" s="646" t="s">
        <v>83</v>
      </c>
      <c r="P363" s="18" t="s">
        <v>84</v>
      </c>
      <c r="Q363" s="18"/>
      <c r="R363" s="646" t="s">
        <v>85</v>
      </c>
      <c r="S363" s="646" t="s">
        <v>86</v>
      </c>
      <c r="T363" s="646" t="str">
        <f>T55</f>
        <v>CUMPLE CON EL REQUERIMIENTO OBLIGATORIO DE SOPORTAR EXPERIENCIA EN MÍNIMO DOS (2) Y OBLIGATORIAMENTE EN EL CÓDIGO 831015?</v>
      </c>
    </row>
    <row r="364" spans="2:20" ht="56.25" hidden="1" customHeight="1">
      <c r="B364" s="645"/>
      <c r="C364" s="647"/>
      <c r="D364" s="647"/>
      <c r="E364" s="647"/>
      <c r="F364" s="647"/>
      <c r="G364" s="647"/>
      <c r="H364" s="647"/>
      <c r="I364" s="647"/>
      <c r="J364" s="651" t="s">
        <v>88</v>
      </c>
      <c r="K364" s="652"/>
      <c r="L364" s="652"/>
      <c r="M364" s="653"/>
      <c r="N364" s="647"/>
      <c r="O364" s="647"/>
      <c r="P364" s="17" t="s">
        <v>13</v>
      </c>
      <c r="Q364" s="17" t="s">
        <v>87</v>
      </c>
      <c r="R364" s="647"/>
      <c r="S364" s="647"/>
      <c r="T364" s="647"/>
    </row>
    <row r="365" spans="2:20" ht="30" hidden="1" customHeight="1">
      <c r="B365" s="590">
        <v>1</v>
      </c>
      <c r="C365" s="617"/>
      <c r="D365" s="617"/>
      <c r="E365" s="617"/>
      <c r="F365" s="617"/>
      <c r="G365" s="620"/>
      <c r="H365" s="599"/>
      <c r="I365" s="623"/>
      <c r="J365" s="215"/>
      <c r="K365" s="216"/>
      <c r="L365" s="215"/>
      <c r="M365" s="216"/>
      <c r="N365" s="605"/>
      <c r="O365" s="605"/>
      <c r="P365" s="626"/>
      <c r="Q365" s="629"/>
      <c r="R365" s="629"/>
      <c r="S365" s="614">
        <f>IF(COUNTIF(J365:M367,"CUMPLE")&gt;=1,(G365*I365),0)* (IF(N365="PRESENTÓ CERTIFICADO",1,0))* (IF(O365="ACORDE A ITEM 5.2.1 (T.R.)",1,0) )* ( IF(OR(Q365="SIN OBSERVACIÓN", Q365="REQUERIMIENTOS SUBSANADOS"),1,0)) *(IF(OR(R365="NINGUNO", R365="CUMPLEN CON LO SOLICITADO"),1,0))</f>
        <v>0</v>
      </c>
      <c r="T365" s="632"/>
    </row>
    <row r="366" spans="2:20" ht="30" hidden="1" customHeight="1">
      <c r="B366" s="591"/>
      <c r="C366" s="618"/>
      <c r="D366" s="618"/>
      <c r="E366" s="618"/>
      <c r="F366" s="618"/>
      <c r="G366" s="621"/>
      <c r="H366" s="600"/>
      <c r="I366" s="624"/>
      <c r="J366" s="215"/>
      <c r="K366" s="216"/>
      <c r="L366" s="215"/>
      <c r="M366" s="216"/>
      <c r="N366" s="606"/>
      <c r="O366" s="606"/>
      <c r="P366" s="627"/>
      <c r="Q366" s="630"/>
      <c r="R366" s="630"/>
      <c r="S366" s="615"/>
      <c r="T366" s="633"/>
    </row>
    <row r="367" spans="2:20" ht="30" hidden="1" customHeight="1">
      <c r="B367" s="592"/>
      <c r="C367" s="619"/>
      <c r="D367" s="619"/>
      <c r="E367" s="619"/>
      <c r="F367" s="619"/>
      <c r="G367" s="622"/>
      <c r="H367" s="601"/>
      <c r="I367" s="625"/>
      <c r="J367" s="215"/>
      <c r="K367" s="216"/>
      <c r="L367" s="215"/>
      <c r="M367" s="216"/>
      <c r="N367" s="607"/>
      <c r="O367" s="607"/>
      <c r="P367" s="628"/>
      <c r="Q367" s="631"/>
      <c r="R367" s="631"/>
      <c r="S367" s="616"/>
      <c r="T367" s="633"/>
    </row>
    <row r="368" spans="2:20" ht="30" hidden="1" customHeight="1">
      <c r="B368" s="590">
        <v>2</v>
      </c>
      <c r="C368" s="593"/>
      <c r="D368" s="593"/>
      <c r="E368" s="593"/>
      <c r="F368" s="593"/>
      <c r="G368" s="596"/>
      <c r="H368" s="599"/>
      <c r="I368" s="602"/>
      <c r="J368" s="215"/>
      <c r="K368" s="216"/>
      <c r="L368" s="215"/>
      <c r="M368" s="216"/>
      <c r="N368" s="605"/>
      <c r="O368" s="605"/>
      <c r="P368" s="608"/>
      <c r="Q368" s="611"/>
      <c r="R368" s="611"/>
      <c r="S368" s="614">
        <f t="shared" ref="S368" si="60">IF(COUNTIF(J368:M370,"CUMPLE")&gt;=1,(G368*I368),0)* (IF(N368="PRESENTÓ CERTIFICADO",1,0))* (IF(O368="ACORDE A ITEM 5.2.1 (T.R.)",1,0) )* ( IF(OR(Q368="SIN OBSERVACIÓN", Q368="REQUERIMIENTOS SUBSANADOS"),1,0)) *(IF(OR(R368="NINGUNO", R368="CUMPLEN CON LO SOLICITADO"),1,0))</f>
        <v>0</v>
      </c>
      <c r="T368" s="633"/>
    </row>
    <row r="369" spans="2:20" ht="30" hidden="1" customHeight="1">
      <c r="B369" s="591"/>
      <c r="C369" s="594"/>
      <c r="D369" s="594"/>
      <c r="E369" s="594"/>
      <c r="F369" s="594"/>
      <c r="G369" s="597"/>
      <c r="H369" s="600"/>
      <c r="I369" s="603"/>
      <c r="J369" s="215"/>
      <c r="K369" s="216"/>
      <c r="L369" s="215"/>
      <c r="M369" s="216"/>
      <c r="N369" s="606"/>
      <c r="O369" s="606"/>
      <c r="P369" s="609"/>
      <c r="Q369" s="612"/>
      <c r="R369" s="612"/>
      <c r="S369" s="615"/>
      <c r="T369" s="633"/>
    </row>
    <row r="370" spans="2:20" ht="30" hidden="1" customHeight="1">
      <c r="B370" s="592"/>
      <c r="C370" s="595"/>
      <c r="D370" s="595"/>
      <c r="E370" s="595"/>
      <c r="F370" s="595"/>
      <c r="G370" s="598"/>
      <c r="H370" s="601"/>
      <c r="I370" s="604"/>
      <c r="J370" s="215"/>
      <c r="K370" s="216"/>
      <c r="L370" s="215"/>
      <c r="M370" s="216"/>
      <c r="N370" s="607"/>
      <c r="O370" s="607"/>
      <c r="P370" s="610"/>
      <c r="Q370" s="613"/>
      <c r="R370" s="613"/>
      <c r="S370" s="616"/>
      <c r="T370" s="633"/>
    </row>
    <row r="371" spans="2:20" ht="30" hidden="1" customHeight="1">
      <c r="B371" s="590">
        <v>3</v>
      </c>
      <c r="C371" s="617"/>
      <c r="D371" s="617"/>
      <c r="E371" s="617"/>
      <c r="F371" s="617"/>
      <c r="G371" s="620"/>
      <c r="H371" s="599"/>
      <c r="I371" s="623"/>
      <c r="J371" s="215"/>
      <c r="K371" s="216"/>
      <c r="L371" s="215"/>
      <c r="M371" s="216"/>
      <c r="N371" s="605"/>
      <c r="O371" s="605"/>
      <c r="P371" s="626"/>
      <c r="Q371" s="629"/>
      <c r="R371" s="629"/>
      <c r="S371" s="614">
        <f t="shared" ref="S371" si="61">IF(COUNTIF(J371:M373,"CUMPLE")&gt;=1,(G371*I371),0)* (IF(N371="PRESENTÓ CERTIFICADO",1,0))* (IF(O371="ACORDE A ITEM 5.2.1 (T.R.)",1,0) )* ( IF(OR(Q371="SIN OBSERVACIÓN", Q371="REQUERIMIENTOS SUBSANADOS"),1,0)) *(IF(OR(R371="NINGUNO", R371="CUMPLEN CON LO SOLICITADO"),1,0))</f>
        <v>0</v>
      </c>
      <c r="T371" s="633"/>
    </row>
    <row r="372" spans="2:20" ht="30" hidden="1" customHeight="1">
      <c r="B372" s="591"/>
      <c r="C372" s="618"/>
      <c r="D372" s="618"/>
      <c r="E372" s="618"/>
      <c r="F372" s="618"/>
      <c r="G372" s="621"/>
      <c r="H372" s="600"/>
      <c r="I372" s="624"/>
      <c r="J372" s="215"/>
      <c r="K372" s="216"/>
      <c r="L372" s="215"/>
      <c r="M372" s="216"/>
      <c r="N372" s="606"/>
      <c r="O372" s="606"/>
      <c r="P372" s="627"/>
      <c r="Q372" s="630"/>
      <c r="R372" s="630"/>
      <c r="S372" s="615"/>
      <c r="T372" s="633"/>
    </row>
    <row r="373" spans="2:20" ht="30" hidden="1" customHeight="1">
      <c r="B373" s="592"/>
      <c r="C373" s="619"/>
      <c r="D373" s="619"/>
      <c r="E373" s="619"/>
      <c r="F373" s="619"/>
      <c r="G373" s="622"/>
      <c r="H373" s="601"/>
      <c r="I373" s="625"/>
      <c r="J373" s="215"/>
      <c r="K373" s="216"/>
      <c r="L373" s="215"/>
      <c r="M373" s="216"/>
      <c r="N373" s="607"/>
      <c r="O373" s="607"/>
      <c r="P373" s="628"/>
      <c r="Q373" s="631"/>
      <c r="R373" s="631"/>
      <c r="S373" s="616"/>
      <c r="T373" s="633"/>
    </row>
    <row r="374" spans="2:20" ht="30" hidden="1" customHeight="1">
      <c r="B374" s="590">
        <v>4</v>
      </c>
      <c r="C374" s="593"/>
      <c r="D374" s="593"/>
      <c r="E374" s="593"/>
      <c r="F374" s="593"/>
      <c r="G374" s="596"/>
      <c r="H374" s="599"/>
      <c r="I374" s="602"/>
      <c r="J374" s="215"/>
      <c r="K374" s="216"/>
      <c r="L374" s="215"/>
      <c r="M374" s="216"/>
      <c r="N374" s="605"/>
      <c r="O374" s="605"/>
      <c r="P374" s="608"/>
      <c r="Q374" s="611"/>
      <c r="R374" s="611"/>
      <c r="S374" s="614">
        <f t="shared" ref="S374" si="62">IF(COUNTIF(J374:M376,"CUMPLE")&gt;=1,(G374*I374),0)* (IF(N374="PRESENTÓ CERTIFICADO",1,0))* (IF(O374="ACORDE A ITEM 5.2.1 (T.R.)",1,0) )* ( IF(OR(Q374="SIN OBSERVACIÓN", Q374="REQUERIMIENTOS SUBSANADOS"),1,0)) *(IF(OR(R374="NINGUNO", R374="CUMPLEN CON LO SOLICITADO"),1,0))</f>
        <v>0</v>
      </c>
      <c r="T374" s="633"/>
    </row>
    <row r="375" spans="2:20" ht="30" hidden="1" customHeight="1">
      <c r="B375" s="591"/>
      <c r="C375" s="594"/>
      <c r="D375" s="594"/>
      <c r="E375" s="594"/>
      <c r="F375" s="594"/>
      <c r="G375" s="597"/>
      <c r="H375" s="600"/>
      <c r="I375" s="603"/>
      <c r="J375" s="215"/>
      <c r="K375" s="216"/>
      <c r="L375" s="215"/>
      <c r="M375" s="216"/>
      <c r="N375" s="606"/>
      <c r="O375" s="606"/>
      <c r="P375" s="609"/>
      <c r="Q375" s="612"/>
      <c r="R375" s="612"/>
      <c r="S375" s="615"/>
      <c r="T375" s="633"/>
    </row>
    <row r="376" spans="2:20" ht="30" hidden="1" customHeight="1">
      <c r="B376" s="592"/>
      <c r="C376" s="595"/>
      <c r="D376" s="595"/>
      <c r="E376" s="595"/>
      <c r="F376" s="595"/>
      <c r="G376" s="598"/>
      <c r="H376" s="601"/>
      <c r="I376" s="604"/>
      <c r="J376" s="215"/>
      <c r="K376" s="216"/>
      <c r="L376" s="215"/>
      <c r="M376" s="216"/>
      <c r="N376" s="607"/>
      <c r="O376" s="607"/>
      <c r="P376" s="610"/>
      <c r="Q376" s="613"/>
      <c r="R376" s="613"/>
      <c r="S376" s="616"/>
      <c r="T376" s="633"/>
    </row>
    <row r="377" spans="2:20" ht="30" hidden="1" customHeight="1">
      <c r="B377" s="590">
        <v>5</v>
      </c>
      <c r="C377" s="617"/>
      <c r="D377" s="617"/>
      <c r="E377" s="617"/>
      <c r="F377" s="617"/>
      <c r="G377" s="620"/>
      <c r="H377" s="599"/>
      <c r="I377" s="623"/>
      <c r="J377" s="215"/>
      <c r="K377" s="216"/>
      <c r="L377" s="215"/>
      <c r="M377" s="216"/>
      <c r="N377" s="605"/>
      <c r="O377" s="605"/>
      <c r="P377" s="626"/>
      <c r="Q377" s="629"/>
      <c r="R377" s="629"/>
      <c r="S377" s="614">
        <f t="shared" ref="S377" si="63">IF(COUNTIF(J377:M379,"CUMPLE")&gt;=1,(G377*I377),0)* (IF(N377="PRESENTÓ CERTIFICADO",1,0))* (IF(O377="ACORDE A ITEM 5.2.1 (T.R.)",1,0) )* ( IF(OR(Q377="SIN OBSERVACIÓN", Q377="REQUERIMIENTOS SUBSANADOS"),1,0)) *(IF(OR(R377="NINGUNO", R377="CUMPLEN CON LO SOLICITADO"),1,0))</f>
        <v>0</v>
      </c>
      <c r="T377" s="633"/>
    </row>
    <row r="378" spans="2:20" ht="30" hidden="1" customHeight="1">
      <c r="B378" s="591"/>
      <c r="C378" s="618"/>
      <c r="D378" s="618"/>
      <c r="E378" s="618"/>
      <c r="F378" s="618"/>
      <c r="G378" s="621"/>
      <c r="H378" s="600"/>
      <c r="I378" s="624"/>
      <c r="J378" s="215"/>
      <c r="K378" s="216"/>
      <c r="L378" s="215"/>
      <c r="M378" s="216"/>
      <c r="N378" s="606"/>
      <c r="O378" s="606"/>
      <c r="P378" s="627"/>
      <c r="Q378" s="630"/>
      <c r="R378" s="630"/>
      <c r="S378" s="615"/>
      <c r="T378" s="633"/>
    </row>
    <row r="379" spans="2:20" ht="30" hidden="1" customHeight="1">
      <c r="B379" s="592"/>
      <c r="C379" s="619"/>
      <c r="D379" s="619"/>
      <c r="E379" s="619"/>
      <c r="F379" s="619"/>
      <c r="G379" s="622"/>
      <c r="H379" s="601"/>
      <c r="I379" s="625"/>
      <c r="J379" s="215"/>
      <c r="K379" s="216"/>
      <c r="L379" s="215"/>
      <c r="M379" s="216"/>
      <c r="N379" s="607"/>
      <c r="O379" s="607"/>
      <c r="P379" s="628"/>
      <c r="Q379" s="631"/>
      <c r="R379" s="631"/>
      <c r="S379" s="616"/>
      <c r="T379" s="634"/>
    </row>
    <row r="380" spans="2:20" ht="30" hidden="1" customHeight="1">
      <c r="B380" s="580" t="str">
        <f>IF(S381=" "," ",IF(S381&gt;=$H$6,"CUMPLE CON LA EXPERIENCIA REQUERIDA","NO CUMPLE CON LA EXPERIENCIA REQUERIDA"))</f>
        <v>NO CUMPLE CON LA EXPERIENCIA REQUERIDA</v>
      </c>
      <c r="C380" s="581"/>
      <c r="D380" s="581"/>
      <c r="E380" s="581"/>
      <c r="F380" s="581"/>
      <c r="G380" s="581"/>
      <c r="H380" s="581"/>
      <c r="I380" s="581"/>
      <c r="J380" s="581"/>
      <c r="K380" s="581"/>
      <c r="L380" s="581"/>
      <c r="M380" s="581"/>
      <c r="N380" s="581"/>
      <c r="O380" s="582"/>
      <c r="P380" s="586" t="s">
        <v>22</v>
      </c>
      <c r="Q380" s="587"/>
      <c r="R380" s="21"/>
      <c r="S380" s="20">
        <f>IF(T365="SI",SUM(S365:S379),0)</f>
        <v>0</v>
      </c>
      <c r="T380" s="588" t="str">
        <f>IF(S381=" "," ",IF(S381&gt;=$H$6,"CUMPLE","NO CUMPLE"))</f>
        <v>NO CUMPLE</v>
      </c>
    </row>
    <row r="381" spans="2:20" ht="30" hidden="1" customHeight="1">
      <c r="B381" s="583"/>
      <c r="C381" s="584"/>
      <c r="D381" s="584"/>
      <c r="E381" s="584"/>
      <c r="F381" s="584"/>
      <c r="G381" s="584"/>
      <c r="H381" s="584"/>
      <c r="I381" s="584"/>
      <c r="J381" s="584"/>
      <c r="K381" s="584"/>
      <c r="L381" s="584"/>
      <c r="M381" s="584"/>
      <c r="N381" s="584"/>
      <c r="O381" s="585"/>
      <c r="P381" s="586" t="s">
        <v>24</v>
      </c>
      <c r="Q381" s="587"/>
      <c r="R381" s="21"/>
      <c r="S381" s="100">
        <f>IFERROR((S380/$P$6)," ")</f>
        <v>0</v>
      </c>
      <c r="T381" s="589"/>
    </row>
    <row r="382" spans="2:20" ht="30" hidden="1" customHeight="1"/>
    <row r="383" spans="2:20" ht="30" hidden="1" customHeight="1"/>
    <row r="384" spans="2:20" ht="30" hidden="1" customHeight="1"/>
    <row r="385" ht="30" hidden="1" customHeight="1"/>
    <row r="386" ht="30" hidden="1" customHeight="1"/>
    <row r="387" ht="30" hidden="1" customHeight="1"/>
    <row r="388" ht="30" hidden="1" customHeight="1"/>
    <row r="389" ht="30" hidden="1" customHeight="1"/>
    <row r="390" ht="30" hidden="1" customHeight="1"/>
    <row r="391" ht="30" hidden="1" customHeight="1"/>
    <row r="392" ht="30" hidden="1" customHeight="1"/>
    <row r="393" ht="30" hidden="1" customHeight="1"/>
    <row r="394" ht="30" hidden="1" customHeight="1"/>
    <row r="395" ht="30" hidden="1" customHeight="1"/>
    <row r="396" ht="30" hidden="1" customHeight="1"/>
    <row r="397" ht="30" hidden="1" customHeight="1"/>
    <row r="398" ht="30" hidden="1" customHeight="1"/>
    <row r="399" ht="30" hidden="1" customHeight="1"/>
    <row r="400" ht="30" hidden="1" customHeight="1"/>
    <row r="401" ht="30" hidden="1" customHeight="1"/>
    <row r="402" ht="30" hidden="1" customHeight="1"/>
  </sheetData>
  <sheetProtection algorithmName="SHA-512" hashValue="3VktjQo9fTuIWbLmN/oYXIhd6N6fL8G71vbNTH5KE8NCvBzzjFJPuJUNZ27BZWC14nZS2xf0M3XPZmM8HY+iqw==" saltValue="mHoS8CE4QA8EzkM3rnRLEA==" spinCount="100000" sheet="1" objects="1" scenarios="1" selectLockedCells="1" selectUnlockedCells="1"/>
  <mergeCells count="1591">
    <mergeCell ref="B380:O381"/>
    <mergeCell ref="P380:Q380"/>
    <mergeCell ref="T380:T381"/>
    <mergeCell ref="P381:Q381"/>
    <mergeCell ref="E371:E373"/>
    <mergeCell ref="F371:F373"/>
    <mergeCell ref="G371:G373"/>
    <mergeCell ref="H371:H373"/>
    <mergeCell ref="I371:I373"/>
    <mergeCell ref="N371:N373"/>
    <mergeCell ref="O371:O373"/>
    <mergeCell ref="P371:P373"/>
    <mergeCell ref="Q371:Q373"/>
    <mergeCell ref="R371:R373"/>
    <mergeCell ref="S371:S373"/>
    <mergeCell ref="B374:B376"/>
    <mergeCell ref="C374:C376"/>
    <mergeCell ref="C371:C373"/>
    <mergeCell ref="D371:D373"/>
    <mergeCell ref="D374:D376"/>
    <mergeCell ref="E374:E376"/>
    <mergeCell ref="F374:F376"/>
    <mergeCell ref="G374:G376"/>
    <mergeCell ref="H374:H376"/>
    <mergeCell ref="I374:I376"/>
    <mergeCell ref="N374:N376"/>
    <mergeCell ref="O374:O376"/>
    <mergeCell ref="P374:P376"/>
    <mergeCell ref="Q374:Q376"/>
    <mergeCell ref="R374:R376"/>
    <mergeCell ref="S374:S376"/>
    <mergeCell ref="S365:S367"/>
    <mergeCell ref="AI13:AI28"/>
    <mergeCell ref="B377:B379"/>
    <mergeCell ref="C377:C379"/>
    <mergeCell ref="D377:D379"/>
    <mergeCell ref="E377:E379"/>
    <mergeCell ref="F377:F379"/>
    <mergeCell ref="G377:G379"/>
    <mergeCell ref="H377:H379"/>
    <mergeCell ref="I377:I379"/>
    <mergeCell ref="N377:N379"/>
    <mergeCell ref="O377:O379"/>
    <mergeCell ref="P377:P379"/>
    <mergeCell ref="Q377:Q379"/>
    <mergeCell ref="R377:R379"/>
    <mergeCell ref="S377:S379"/>
    <mergeCell ref="T365:T379"/>
    <mergeCell ref="B368:B370"/>
    <mergeCell ref="C368:C370"/>
    <mergeCell ref="D368:D370"/>
    <mergeCell ref="E368:E370"/>
    <mergeCell ref="F368:F370"/>
    <mergeCell ref="G368:G370"/>
    <mergeCell ref="H368:H370"/>
    <mergeCell ref="I368:I370"/>
    <mergeCell ref="N368:N370"/>
    <mergeCell ref="O368:O370"/>
    <mergeCell ref="P368:P370"/>
    <mergeCell ref="Q368:Q370"/>
    <mergeCell ref="R368:R370"/>
    <mergeCell ref="S368:S370"/>
    <mergeCell ref="B371:B373"/>
    <mergeCell ref="B365:B367"/>
    <mergeCell ref="C365:C367"/>
    <mergeCell ref="C362:E362"/>
    <mergeCell ref="F362:O362"/>
    <mergeCell ref="P362:R362"/>
    <mergeCell ref="B363:B364"/>
    <mergeCell ref="C363:C364"/>
    <mergeCell ref="D363:D364"/>
    <mergeCell ref="E363:E364"/>
    <mergeCell ref="F363:F364"/>
    <mergeCell ref="G363:G364"/>
    <mergeCell ref="H363:H364"/>
    <mergeCell ref="I363:I364"/>
    <mergeCell ref="J363:M363"/>
    <mergeCell ref="N363:N364"/>
    <mergeCell ref="O363:O364"/>
    <mergeCell ref="R363:R364"/>
    <mergeCell ref="D365:D367"/>
    <mergeCell ref="E365:E367"/>
    <mergeCell ref="F365:F367"/>
    <mergeCell ref="G365:G367"/>
    <mergeCell ref="H365:H367"/>
    <mergeCell ref="I365:I367"/>
    <mergeCell ref="N365:N367"/>
    <mergeCell ref="O365:O367"/>
    <mergeCell ref="P365:P367"/>
    <mergeCell ref="Q365:Q367"/>
    <mergeCell ref="R365:R367"/>
    <mergeCell ref="S363:S364"/>
    <mergeCell ref="T363:T364"/>
    <mergeCell ref="J364:M364"/>
    <mergeCell ref="B355:B357"/>
    <mergeCell ref="C355:C357"/>
    <mergeCell ref="D355:D357"/>
    <mergeCell ref="E355:E357"/>
    <mergeCell ref="F355:F357"/>
    <mergeCell ref="G355:G357"/>
    <mergeCell ref="H355:H357"/>
    <mergeCell ref="I355:I357"/>
    <mergeCell ref="N355:N357"/>
    <mergeCell ref="O355:O357"/>
    <mergeCell ref="P355:P357"/>
    <mergeCell ref="Q355:Q357"/>
    <mergeCell ref="R355:R357"/>
    <mergeCell ref="S355:S357"/>
    <mergeCell ref="B358:O359"/>
    <mergeCell ref="P358:Q358"/>
    <mergeCell ref="T358:T359"/>
    <mergeCell ref="P359:Q359"/>
    <mergeCell ref="E349:E351"/>
    <mergeCell ref="F349:F351"/>
    <mergeCell ref="G349:G351"/>
    <mergeCell ref="H349:H351"/>
    <mergeCell ref="I349:I351"/>
    <mergeCell ref="N349:N351"/>
    <mergeCell ref="O349:O351"/>
    <mergeCell ref="P349:P351"/>
    <mergeCell ref="Q349:Q351"/>
    <mergeCell ref="R349:R351"/>
    <mergeCell ref="S349:S351"/>
    <mergeCell ref="B352:B354"/>
    <mergeCell ref="C352:C354"/>
    <mergeCell ref="D352:D354"/>
    <mergeCell ref="E352:E354"/>
    <mergeCell ref="F352:F354"/>
    <mergeCell ref="G352:G354"/>
    <mergeCell ref="H352:H354"/>
    <mergeCell ref="I352:I354"/>
    <mergeCell ref="N352:N354"/>
    <mergeCell ref="O352:O354"/>
    <mergeCell ref="P352:P354"/>
    <mergeCell ref="Q352:Q354"/>
    <mergeCell ref="R352:R354"/>
    <mergeCell ref="S352:S354"/>
    <mergeCell ref="B343:B345"/>
    <mergeCell ref="C343:C345"/>
    <mergeCell ref="D343:D345"/>
    <mergeCell ref="E343:E345"/>
    <mergeCell ref="F343:F345"/>
    <mergeCell ref="G343:G345"/>
    <mergeCell ref="H343:H345"/>
    <mergeCell ref="I343:I345"/>
    <mergeCell ref="N343:N345"/>
    <mergeCell ref="O343:O345"/>
    <mergeCell ref="P343:P345"/>
    <mergeCell ref="Q343:Q345"/>
    <mergeCell ref="R343:R345"/>
    <mergeCell ref="S343:S345"/>
    <mergeCell ref="T343:T357"/>
    <mergeCell ref="B346:B348"/>
    <mergeCell ref="C346:C348"/>
    <mergeCell ref="D346:D348"/>
    <mergeCell ref="E346:E348"/>
    <mergeCell ref="F346:F348"/>
    <mergeCell ref="G346:G348"/>
    <mergeCell ref="H346:H348"/>
    <mergeCell ref="I346:I348"/>
    <mergeCell ref="N346:N348"/>
    <mergeCell ref="O346:O348"/>
    <mergeCell ref="P346:P348"/>
    <mergeCell ref="Q346:Q348"/>
    <mergeCell ref="R346:R348"/>
    <mergeCell ref="S346:S348"/>
    <mergeCell ref="B349:B351"/>
    <mergeCell ref="C349:C351"/>
    <mergeCell ref="D349:D351"/>
    <mergeCell ref="C340:E340"/>
    <mergeCell ref="F340:O340"/>
    <mergeCell ref="P340:R340"/>
    <mergeCell ref="B341:B342"/>
    <mergeCell ref="C341:C342"/>
    <mergeCell ref="D341:D342"/>
    <mergeCell ref="E341:E342"/>
    <mergeCell ref="F341:F342"/>
    <mergeCell ref="G341:G342"/>
    <mergeCell ref="H341:H342"/>
    <mergeCell ref="I341:I342"/>
    <mergeCell ref="J341:M341"/>
    <mergeCell ref="N341:N342"/>
    <mergeCell ref="O341:O342"/>
    <mergeCell ref="R341:R342"/>
    <mergeCell ref="S341:S342"/>
    <mergeCell ref="T341:T342"/>
    <mergeCell ref="J342:M342"/>
    <mergeCell ref="B277:B279"/>
    <mergeCell ref="C277:C279"/>
    <mergeCell ref="D277:D279"/>
    <mergeCell ref="E277:E279"/>
    <mergeCell ref="F277:F279"/>
    <mergeCell ref="G277:G279"/>
    <mergeCell ref="H277:H279"/>
    <mergeCell ref="I277:I279"/>
    <mergeCell ref="N277:N279"/>
    <mergeCell ref="O277:O279"/>
    <mergeCell ref="S214:S216"/>
    <mergeCell ref="B217:B219"/>
    <mergeCell ref="C217:C219"/>
    <mergeCell ref="D217:D219"/>
    <mergeCell ref="E217:E219"/>
    <mergeCell ref="F217:F219"/>
    <mergeCell ref="G217:G219"/>
    <mergeCell ref="G255:G257"/>
    <mergeCell ref="H255:H257"/>
    <mergeCell ref="I255:I257"/>
    <mergeCell ref="N255:N257"/>
    <mergeCell ref="O255:O257"/>
    <mergeCell ref="O261:O263"/>
    <mergeCell ref="P261:P263"/>
    <mergeCell ref="Q261:Q263"/>
    <mergeCell ref="R261:R263"/>
    <mergeCell ref="B267:B269"/>
    <mergeCell ref="C267:C269"/>
    <mergeCell ref="D267:D269"/>
    <mergeCell ref="E267:E269"/>
    <mergeCell ref="F267:F269"/>
    <mergeCell ref="G267:G269"/>
    <mergeCell ref="H267:H269"/>
    <mergeCell ref="I267:I269"/>
    <mergeCell ref="P255:P257"/>
    <mergeCell ref="Q255:Q257"/>
    <mergeCell ref="R255:R257"/>
    <mergeCell ref="B264:B266"/>
    <mergeCell ref="C264:C266"/>
    <mergeCell ref="D264:D266"/>
    <mergeCell ref="E264:E266"/>
    <mergeCell ref="F264:F266"/>
    <mergeCell ref="G264:G266"/>
    <mergeCell ref="H264:H266"/>
    <mergeCell ref="F179:F181"/>
    <mergeCell ref="G179:G181"/>
    <mergeCell ref="H179:H181"/>
    <mergeCell ref="I179:I181"/>
    <mergeCell ref="N179:N181"/>
    <mergeCell ref="O179:O181"/>
    <mergeCell ref="P179:P181"/>
    <mergeCell ref="Q179:Q181"/>
    <mergeCell ref="R179:R181"/>
    <mergeCell ref="C198:C200"/>
    <mergeCell ref="D198:D200"/>
    <mergeCell ref="E198:E200"/>
    <mergeCell ref="F198:F200"/>
    <mergeCell ref="G198:G200"/>
    <mergeCell ref="H198:H200"/>
    <mergeCell ref="I198:I200"/>
    <mergeCell ref="N198:N200"/>
    <mergeCell ref="O198:O200"/>
    <mergeCell ref="P198:P200"/>
    <mergeCell ref="B189:B191"/>
    <mergeCell ref="D195:D197"/>
    <mergeCell ref="E195:E197"/>
    <mergeCell ref="F195:F197"/>
    <mergeCell ref="G195:G197"/>
    <mergeCell ref="H195:H197"/>
    <mergeCell ref="I195:I197"/>
    <mergeCell ref="N195:N197"/>
    <mergeCell ref="O195:O197"/>
    <mergeCell ref="P195:P197"/>
    <mergeCell ref="T204:T205"/>
    <mergeCell ref="B201:B203"/>
    <mergeCell ref="C201:C203"/>
    <mergeCell ref="D201:D203"/>
    <mergeCell ref="E201:E203"/>
    <mergeCell ref="F201:F203"/>
    <mergeCell ref="G201:G203"/>
    <mergeCell ref="H201:H203"/>
    <mergeCell ref="I201:I203"/>
    <mergeCell ref="N201:N203"/>
    <mergeCell ref="O201:O203"/>
    <mergeCell ref="P201:P203"/>
    <mergeCell ref="C195:C197"/>
    <mergeCell ref="Q195:Q197"/>
    <mergeCell ref="R195:R197"/>
    <mergeCell ref="S195:S197"/>
    <mergeCell ref="B198:B200"/>
    <mergeCell ref="Q198:Q200"/>
    <mergeCell ref="R198:R200"/>
    <mergeCell ref="S198:S200"/>
    <mergeCell ref="Q201:Q203"/>
    <mergeCell ref="R201:R203"/>
    <mergeCell ref="S201:S203"/>
    <mergeCell ref="B110:B112"/>
    <mergeCell ref="C110:C112"/>
    <mergeCell ref="D110:D112"/>
    <mergeCell ref="E110:E112"/>
    <mergeCell ref="F110:F112"/>
    <mergeCell ref="O110:O112"/>
    <mergeCell ref="P110:P112"/>
    <mergeCell ref="Q110:Q112"/>
    <mergeCell ref="R110:R112"/>
    <mergeCell ref="S110:S112"/>
    <mergeCell ref="S179:S181"/>
    <mergeCell ref="B182:O183"/>
    <mergeCell ref="P182:Q182"/>
    <mergeCell ref="B179:B181"/>
    <mergeCell ref="C179:C181"/>
    <mergeCell ref="D179:D181"/>
    <mergeCell ref="B113:B115"/>
    <mergeCell ref="C113:C115"/>
    <mergeCell ref="D113:D115"/>
    <mergeCell ref="E113:E115"/>
    <mergeCell ref="F113:F115"/>
    <mergeCell ref="G113:G115"/>
    <mergeCell ref="H113:H115"/>
    <mergeCell ref="I113:I115"/>
    <mergeCell ref="N113:N115"/>
    <mergeCell ref="O113:O115"/>
    <mergeCell ref="P113:P115"/>
    <mergeCell ref="Q113:Q115"/>
    <mergeCell ref="R113:R115"/>
    <mergeCell ref="S113:S115"/>
    <mergeCell ref="B116:O117"/>
    <mergeCell ref="P116:Q116"/>
    <mergeCell ref="S91:S93"/>
    <mergeCell ref="B101:B103"/>
    <mergeCell ref="C101:C103"/>
    <mergeCell ref="D101:D103"/>
    <mergeCell ref="E101:E103"/>
    <mergeCell ref="F101:F103"/>
    <mergeCell ref="G101:G103"/>
    <mergeCell ref="H101:H103"/>
    <mergeCell ref="I101:I103"/>
    <mergeCell ref="N101:N103"/>
    <mergeCell ref="O101:O103"/>
    <mergeCell ref="P101:P103"/>
    <mergeCell ref="Q101:Q103"/>
    <mergeCell ref="R101:R103"/>
    <mergeCell ref="S101:S103"/>
    <mergeCell ref="B91:B93"/>
    <mergeCell ref="C91:C93"/>
    <mergeCell ref="D91:D93"/>
    <mergeCell ref="E91:E93"/>
    <mergeCell ref="F91:F93"/>
    <mergeCell ref="G91:G93"/>
    <mergeCell ref="H91:H93"/>
    <mergeCell ref="I91:I93"/>
    <mergeCell ref="N91:N93"/>
    <mergeCell ref="C69:C71"/>
    <mergeCell ref="D69:D71"/>
    <mergeCell ref="E69:E71"/>
    <mergeCell ref="F69:F71"/>
    <mergeCell ref="G69:G71"/>
    <mergeCell ref="H69:H71"/>
    <mergeCell ref="I69:I71"/>
    <mergeCell ref="N69:N71"/>
    <mergeCell ref="O69:O71"/>
    <mergeCell ref="S82:S84"/>
    <mergeCell ref="B79:B81"/>
    <mergeCell ref="C79:C81"/>
    <mergeCell ref="D79:D81"/>
    <mergeCell ref="E79:E81"/>
    <mergeCell ref="F79:F81"/>
    <mergeCell ref="G79:G81"/>
    <mergeCell ref="H79:H81"/>
    <mergeCell ref="I79:I81"/>
    <mergeCell ref="N79:N81"/>
    <mergeCell ref="B82:B84"/>
    <mergeCell ref="C82:C84"/>
    <mergeCell ref="D82:D84"/>
    <mergeCell ref="E82:E84"/>
    <mergeCell ref="F82:F84"/>
    <mergeCell ref="G82:G84"/>
    <mergeCell ref="H82:H84"/>
    <mergeCell ref="I82:I84"/>
    <mergeCell ref="N82:N84"/>
    <mergeCell ref="B72:O73"/>
    <mergeCell ref="P72:Q72"/>
    <mergeCell ref="O79:O81"/>
    <mergeCell ref="P79:P81"/>
    <mergeCell ref="H63:H65"/>
    <mergeCell ref="I63:I65"/>
    <mergeCell ref="N63:N65"/>
    <mergeCell ref="O63:O65"/>
    <mergeCell ref="P63:P65"/>
    <mergeCell ref="Q63:Q65"/>
    <mergeCell ref="R63:R65"/>
    <mergeCell ref="S63:S65"/>
    <mergeCell ref="B66:B68"/>
    <mergeCell ref="R66:R68"/>
    <mergeCell ref="S66:S68"/>
    <mergeCell ref="S57:S59"/>
    <mergeCell ref="T57:T71"/>
    <mergeCell ref="C66:C68"/>
    <mergeCell ref="D66:D68"/>
    <mergeCell ref="E66:E68"/>
    <mergeCell ref="F66:F68"/>
    <mergeCell ref="G66:G68"/>
    <mergeCell ref="H66:H68"/>
    <mergeCell ref="I66:I68"/>
    <mergeCell ref="N66:N68"/>
    <mergeCell ref="O66:O68"/>
    <mergeCell ref="P66:P68"/>
    <mergeCell ref="Q66:Q68"/>
    <mergeCell ref="P69:P71"/>
    <mergeCell ref="B69:B71"/>
    <mergeCell ref="Q69:Q71"/>
    <mergeCell ref="R69:R71"/>
    <mergeCell ref="S69:S71"/>
    <mergeCell ref="S60:S62"/>
    <mergeCell ref="B63:B65"/>
    <mergeCell ref="C63:C65"/>
    <mergeCell ref="F35:F37"/>
    <mergeCell ref="G35:G37"/>
    <mergeCell ref="H35:H37"/>
    <mergeCell ref="I35:I37"/>
    <mergeCell ref="B60:B62"/>
    <mergeCell ref="C60:C62"/>
    <mergeCell ref="D60:D62"/>
    <mergeCell ref="E60:E62"/>
    <mergeCell ref="F60:F62"/>
    <mergeCell ref="G60:G62"/>
    <mergeCell ref="H60:H62"/>
    <mergeCell ref="I60:I62"/>
    <mergeCell ref="N60:N62"/>
    <mergeCell ref="O60:O62"/>
    <mergeCell ref="P60:P62"/>
    <mergeCell ref="Q60:Q62"/>
    <mergeCell ref="R60:R62"/>
    <mergeCell ref="D47:D49"/>
    <mergeCell ref="E47:E49"/>
    <mergeCell ref="F47:F49"/>
    <mergeCell ref="G47:G49"/>
    <mergeCell ref="H47:H49"/>
    <mergeCell ref="I47:I49"/>
    <mergeCell ref="N47:N49"/>
    <mergeCell ref="O47:O49"/>
    <mergeCell ref="P47:P49"/>
    <mergeCell ref="Q47:Q49"/>
    <mergeCell ref="R47:R49"/>
    <mergeCell ref="T11:T12"/>
    <mergeCell ref="G16:G18"/>
    <mergeCell ref="F22:F24"/>
    <mergeCell ref="G22:G24"/>
    <mergeCell ref="H22:H24"/>
    <mergeCell ref="I22:I24"/>
    <mergeCell ref="B25:B27"/>
    <mergeCell ref="C25:C27"/>
    <mergeCell ref="D25:D27"/>
    <mergeCell ref="E25:E27"/>
    <mergeCell ref="F25:F27"/>
    <mergeCell ref="G25:G27"/>
    <mergeCell ref="H25:H27"/>
    <mergeCell ref="I25:I27"/>
    <mergeCell ref="B22:B24"/>
    <mergeCell ref="C22:C24"/>
    <mergeCell ref="J34:M34"/>
    <mergeCell ref="T13:T27"/>
    <mergeCell ref="R19:R21"/>
    <mergeCell ref="S19:S21"/>
    <mergeCell ref="R13:R15"/>
    <mergeCell ref="S13:S15"/>
    <mergeCell ref="D33:D34"/>
    <mergeCell ref="E33:E34"/>
    <mergeCell ref="F33:F34"/>
    <mergeCell ref="G33:G34"/>
    <mergeCell ref="H33:H34"/>
    <mergeCell ref="I33:I34"/>
    <mergeCell ref="J33:M33"/>
    <mergeCell ref="N33:N34"/>
    <mergeCell ref="O33:O34"/>
    <mergeCell ref="R33:R34"/>
    <mergeCell ref="C189:C191"/>
    <mergeCell ref="D189:D191"/>
    <mergeCell ref="P151:P153"/>
    <mergeCell ref="Q151:Q153"/>
    <mergeCell ref="R151:R153"/>
    <mergeCell ref="P161:Q161"/>
    <mergeCell ref="B157:B159"/>
    <mergeCell ref="C157:C159"/>
    <mergeCell ref="D157:D159"/>
    <mergeCell ref="E157:E159"/>
    <mergeCell ref="F157:F159"/>
    <mergeCell ref="G157:G159"/>
    <mergeCell ref="H157:H159"/>
    <mergeCell ref="I157:I159"/>
    <mergeCell ref="N157:N159"/>
    <mergeCell ref="B94:O95"/>
    <mergeCell ref="P94:Q94"/>
    <mergeCell ref="O104:O106"/>
    <mergeCell ref="P104:P106"/>
    <mergeCell ref="Q104:Q106"/>
    <mergeCell ref="R104:R106"/>
    <mergeCell ref="B107:B109"/>
    <mergeCell ref="B104:B106"/>
    <mergeCell ref="B145:B147"/>
    <mergeCell ref="C145:C147"/>
    <mergeCell ref="D145:D147"/>
    <mergeCell ref="E145:E147"/>
    <mergeCell ref="F145:F147"/>
    <mergeCell ref="G145:G147"/>
    <mergeCell ref="H145:H147"/>
    <mergeCell ref="I145:I147"/>
    <mergeCell ref="N110:N112"/>
    <mergeCell ref="C10:E10"/>
    <mergeCell ref="F10:O10"/>
    <mergeCell ref="P10:R10"/>
    <mergeCell ref="B13:B15"/>
    <mergeCell ref="B57:B59"/>
    <mergeCell ref="C57:C59"/>
    <mergeCell ref="D57:D59"/>
    <mergeCell ref="E57:E59"/>
    <mergeCell ref="F57:F59"/>
    <mergeCell ref="G57:G59"/>
    <mergeCell ref="H57:H59"/>
    <mergeCell ref="I57:I59"/>
    <mergeCell ref="N57:N59"/>
    <mergeCell ref="O57:O59"/>
    <mergeCell ref="P57:P59"/>
    <mergeCell ref="Q57:Q59"/>
    <mergeCell ref="R57:R59"/>
    <mergeCell ref="C54:E54"/>
    <mergeCell ref="F54:O54"/>
    <mergeCell ref="P54:R54"/>
    <mergeCell ref="B55:B56"/>
    <mergeCell ref="N38:N40"/>
    <mergeCell ref="O38:O40"/>
    <mergeCell ref="P38:P40"/>
    <mergeCell ref="Q38:Q40"/>
    <mergeCell ref="R38:R40"/>
    <mergeCell ref="G19:G21"/>
    <mergeCell ref="H19:H21"/>
    <mergeCell ref="I19:I21"/>
    <mergeCell ref="P32:R32"/>
    <mergeCell ref="B33:B34"/>
    <mergeCell ref="C33:C34"/>
    <mergeCell ref="S38:S40"/>
    <mergeCell ref="B44:B46"/>
    <mergeCell ref="C44:C46"/>
    <mergeCell ref="B11:B12"/>
    <mergeCell ref="C11:C12"/>
    <mergeCell ref="D11:D12"/>
    <mergeCell ref="E11:E12"/>
    <mergeCell ref="F11:F12"/>
    <mergeCell ref="G11:G12"/>
    <mergeCell ref="H11:H12"/>
    <mergeCell ref="B3:S3"/>
    <mergeCell ref="B1:S1"/>
    <mergeCell ref="I11:I12"/>
    <mergeCell ref="J12:M12"/>
    <mergeCell ref="S11:S12"/>
    <mergeCell ref="R11:R12"/>
    <mergeCell ref="C13:C15"/>
    <mergeCell ref="D13:D15"/>
    <mergeCell ref="E13:E15"/>
    <mergeCell ref="F13:F15"/>
    <mergeCell ref="G13:G15"/>
    <mergeCell ref="H13:H15"/>
    <mergeCell ref="I13:I15"/>
    <mergeCell ref="Q13:Q15"/>
    <mergeCell ref="J11:M11"/>
    <mergeCell ref="N11:N12"/>
    <mergeCell ref="N13:N15"/>
    <mergeCell ref="F4:N4"/>
    <mergeCell ref="F5:G5"/>
    <mergeCell ref="L5:M6"/>
    <mergeCell ref="N5:O5"/>
    <mergeCell ref="F6:G6"/>
    <mergeCell ref="N6:O6"/>
    <mergeCell ref="P13:P15"/>
    <mergeCell ref="O11:O12"/>
    <mergeCell ref="O13:O15"/>
    <mergeCell ref="D22:D24"/>
    <mergeCell ref="E22:E24"/>
    <mergeCell ref="N22:N24"/>
    <mergeCell ref="O22:O24"/>
    <mergeCell ref="P22:P24"/>
    <mergeCell ref="Q22:Q24"/>
    <mergeCell ref="R22:R24"/>
    <mergeCell ref="S22:S24"/>
    <mergeCell ref="W11:Y11"/>
    <mergeCell ref="T28:T29"/>
    <mergeCell ref="R16:R18"/>
    <mergeCell ref="S16:S18"/>
    <mergeCell ref="P28:Q28"/>
    <mergeCell ref="P29:Q29"/>
    <mergeCell ref="B28:O29"/>
    <mergeCell ref="H16:H18"/>
    <mergeCell ref="I16:I18"/>
    <mergeCell ref="N16:N18"/>
    <mergeCell ref="O16:O18"/>
    <mergeCell ref="P16:P18"/>
    <mergeCell ref="Q16:Q18"/>
    <mergeCell ref="P19:P21"/>
    <mergeCell ref="Q19:Q21"/>
    <mergeCell ref="B19:B21"/>
    <mergeCell ref="C19:C21"/>
    <mergeCell ref="D19:D21"/>
    <mergeCell ref="E19:E21"/>
    <mergeCell ref="F19:F21"/>
    <mergeCell ref="S41:S43"/>
    <mergeCell ref="I44:I46"/>
    <mergeCell ref="N44:N46"/>
    <mergeCell ref="O44:O46"/>
    <mergeCell ref="P44:P46"/>
    <mergeCell ref="Q44:Q46"/>
    <mergeCell ref="R44:R46"/>
    <mergeCell ref="S44:S46"/>
    <mergeCell ref="F44:F46"/>
    <mergeCell ref="G44:G46"/>
    <mergeCell ref="H44:H46"/>
    <mergeCell ref="B16:B18"/>
    <mergeCell ref="C16:C18"/>
    <mergeCell ref="D16:D18"/>
    <mergeCell ref="E16:E18"/>
    <mergeCell ref="F16:F18"/>
    <mergeCell ref="N19:N21"/>
    <mergeCell ref="O19:O21"/>
    <mergeCell ref="D44:D46"/>
    <mergeCell ref="E44:E46"/>
    <mergeCell ref="N25:N27"/>
    <mergeCell ref="O25:O27"/>
    <mergeCell ref="P25:P27"/>
    <mergeCell ref="Q25:Q27"/>
    <mergeCell ref="R25:R27"/>
    <mergeCell ref="S25:S27"/>
    <mergeCell ref="C32:E32"/>
    <mergeCell ref="F32:O32"/>
    <mergeCell ref="B35:B37"/>
    <mergeCell ref="C35:C37"/>
    <mergeCell ref="D35:D37"/>
    <mergeCell ref="E35:E37"/>
    <mergeCell ref="S33:S34"/>
    <mergeCell ref="T33:T34"/>
    <mergeCell ref="N35:N37"/>
    <mergeCell ref="O35:O37"/>
    <mergeCell ref="P35:P37"/>
    <mergeCell ref="Q35:Q37"/>
    <mergeCell ref="R35:R37"/>
    <mergeCell ref="S35:S37"/>
    <mergeCell ref="T35:T49"/>
    <mergeCell ref="B38:B40"/>
    <mergeCell ref="C38:C40"/>
    <mergeCell ref="D38:D40"/>
    <mergeCell ref="E38:E40"/>
    <mergeCell ref="F38:F40"/>
    <mergeCell ref="G38:G40"/>
    <mergeCell ref="H38:H40"/>
    <mergeCell ref="I38:I40"/>
    <mergeCell ref="Q41:Q43"/>
    <mergeCell ref="R41:R43"/>
    <mergeCell ref="B41:B43"/>
    <mergeCell ref="C41:C43"/>
    <mergeCell ref="D41:D43"/>
    <mergeCell ref="E41:E43"/>
    <mergeCell ref="F41:F43"/>
    <mergeCell ref="G41:G43"/>
    <mergeCell ref="H41:H43"/>
    <mergeCell ref="I41:I43"/>
    <mergeCell ref="N41:N43"/>
    <mergeCell ref="O41:O43"/>
    <mergeCell ref="P41:P43"/>
    <mergeCell ref="B47:B49"/>
    <mergeCell ref="C47:C49"/>
    <mergeCell ref="S47:S49"/>
    <mergeCell ref="B50:O51"/>
    <mergeCell ref="P50:Q50"/>
    <mergeCell ref="P51:Q51"/>
    <mergeCell ref="C55:C56"/>
    <mergeCell ref="D55:D56"/>
    <mergeCell ref="E55:E56"/>
    <mergeCell ref="F55:F56"/>
    <mergeCell ref="G55:G56"/>
    <mergeCell ref="H55:H56"/>
    <mergeCell ref="I55:I56"/>
    <mergeCell ref="J55:M55"/>
    <mergeCell ref="N55:N56"/>
    <mergeCell ref="O55:O56"/>
    <mergeCell ref="R55:R56"/>
    <mergeCell ref="S55:S56"/>
    <mergeCell ref="T55:T56"/>
    <mergeCell ref="J56:M56"/>
    <mergeCell ref="T50:T51"/>
    <mergeCell ref="T72:T73"/>
    <mergeCell ref="P73:Q73"/>
    <mergeCell ref="C76:E76"/>
    <mergeCell ref="F76:O76"/>
    <mergeCell ref="P76:R76"/>
    <mergeCell ref="B77:B78"/>
    <mergeCell ref="C77:C78"/>
    <mergeCell ref="D77:D78"/>
    <mergeCell ref="E77:E78"/>
    <mergeCell ref="F77:F78"/>
    <mergeCell ref="G77:G78"/>
    <mergeCell ref="H77:H78"/>
    <mergeCell ref="I77:I78"/>
    <mergeCell ref="J77:M77"/>
    <mergeCell ref="N77:N78"/>
    <mergeCell ref="O77:O78"/>
    <mergeCell ref="R77:R78"/>
    <mergeCell ref="S77:S78"/>
    <mergeCell ref="T77:T78"/>
    <mergeCell ref="J78:M78"/>
    <mergeCell ref="D63:D65"/>
    <mergeCell ref="E63:E65"/>
    <mergeCell ref="F63:F65"/>
    <mergeCell ref="G63:G65"/>
    <mergeCell ref="Q79:Q81"/>
    <mergeCell ref="R79:R81"/>
    <mergeCell ref="S79:S81"/>
    <mergeCell ref="T79:T93"/>
    <mergeCell ref="B85:B87"/>
    <mergeCell ref="C85:C87"/>
    <mergeCell ref="D85:D87"/>
    <mergeCell ref="E85:E87"/>
    <mergeCell ref="F85:F87"/>
    <mergeCell ref="G85:G87"/>
    <mergeCell ref="H85:H87"/>
    <mergeCell ref="I85:I87"/>
    <mergeCell ref="N85:N87"/>
    <mergeCell ref="O85:O87"/>
    <mergeCell ref="P85:P87"/>
    <mergeCell ref="Q85:Q87"/>
    <mergeCell ref="R85:R87"/>
    <mergeCell ref="S85:S87"/>
    <mergeCell ref="B88:B90"/>
    <mergeCell ref="C88:C90"/>
    <mergeCell ref="D88:D90"/>
    <mergeCell ref="E88:E90"/>
    <mergeCell ref="F88:F90"/>
    <mergeCell ref="G88:G90"/>
    <mergeCell ref="O91:O93"/>
    <mergeCell ref="P91:P93"/>
    <mergeCell ref="Q91:Q93"/>
    <mergeCell ref="R91:R93"/>
    <mergeCell ref="O82:O84"/>
    <mergeCell ref="H88:H90"/>
    <mergeCell ref="I88:I90"/>
    <mergeCell ref="P82:P84"/>
    <mergeCell ref="T94:T95"/>
    <mergeCell ref="P95:Q95"/>
    <mergeCell ref="C98:E98"/>
    <mergeCell ref="F98:O98"/>
    <mergeCell ref="P98:R98"/>
    <mergeCell ref="B99:B100"/>
    <mergeCell ref="C99:C100"/>
    <mergeCell ref="D99:D100"/>
    <mergeCell ref="E99:E100"/>
    <mergeCell ref="F99:F100"/>
    <mergeCell ref="G99:G100"/>
    <mergeCell ref="H99:H100"/>
    <mergeCell ref="I99:I100"/>
    <mergeCell ref="J99:M99"/>
    <mergeCell ref="N99:N100"/>
    <mergeCell ref="O99:O100"/>
    <mergeCell ref="R99:R100"/>
    <mergeCell ref="S99:S100"/>
    <mergeCell ref="T99:T100"/>
    <mergeCell ref="J100:M100"/>
    <mergeCell ref="Q82:Q84"/>
    <mergeCell ref="R82:R84"/>
    <mergeCell ref="N88:N90"/>
    <mergeCell ref="O88:O90"/>
    <mergeCell ref="P88:P90"/>
    <mergeCell ref="Q88:Q90"/>
    <mergeCell ref="R88:R90"/>
    <mergeCell ref="S88:S90"/>
    <mergeCell ref="T101:T115"/>
    <mergeCell ref="C104:C106"/>
    <mergeCell ref="D104:D106"/>
    <mergeCell ref="E104:E106"/>
    <mergeCell ref="F104:F106"/>
    <mergeCell ref="G104:G106"/>
    <mergeCell ref="H104:H106"/>
    <mergeCell ref="I104:I106"/>
    <mergeCell ref="N104:N106"/>
    <mergeCell ref="S104:S106"/>
    <mergeCell ref="C107:C109"/>
    <mergeCell ref="D107:D109"/>
    <mergeCell ref="E107:E109"/>
    <mergeCell ref="F107:F109"/>
    <mergeCell ref="G107:G109"/>
    <mergeCell ref="H107:H109"/>
    <mergeCell ref="I107:I109"/>
    <mergeCell ref="N107:N109"/>
    <mergeCell ref="O107:O109"/>
    <mergeCell ref="P107:P109"/>
    <mergeCell ref="Q107:Q109"/>
    <mergeCell ref="R107:R109"/>
    <mergeCell ref="S107:S109"/>
    <mergeCell ref="G110:G112"/>
    <mergeCell ref="H110:H112"/>
    <mergeCell ref="I110:I112"/>
    <mergeCell ref="C120:E120"/>
    <mergeCell ref="F120:O120"/>
    <mergeCell ref="P120:R120"/>
    <mergeCell ref="B121:B122"/>
    <mergeCell ref="C121:C122"/>
    <mergeCell ref="D121:D122"/>
    <mergeCell ref="E121:E122"/>
    <mergeCell ref="F121:F122"/>
    <mergeCell ref="G121:G122"/>
    <mergeCell ref="H121:H122"/>
    <mergeCell ref="I121:I122"/>
    <mergeCell ref="J121:M121"/>
    <mergeCell ref="N121:N122"/>
    <mergeCell ref="O121:O122"/>
    <mergeCell ref="R121:R122"/>
    <mergeCell ref="S121:S122"/>
    <mergeCell ref="T121:T122"/>
    <mergeCell ref="J122:M122"/>
    <mergeCell ref="T123:T137"/>
    <mergeCell ref="B126:B128"/>
    <mergeCell ref="C126:C128"/>
    <mergeCell ref="D126:D128"/>
    <mergeCell ref="E126:E128"/>
    <mergeCell ref="F126:F128"/>
    <mergeCell ref="G126:G128"/>
    <mergeCell ref="H126:H128"/>
    <mergeCell ref="I126:I128"/>
    <mergeCell ref="N126:N128"/>
    <mergeCell ref="O126:O128"/>
    <mergeCell ref="P126:P128"/>
    <mergeCell ref="Q126:Q128"/>
    <mergeCell ref="R126:R128"/>
    <mergeCell ref="S126:S128"/>
    <mergeCell ref="T116:T117"/>
    <mergeCell ref="P117:Q117"/>
    <mergeCell ref="B129:B131"/>
    <mergeCell ref="C129:C131"/>
    <mergeCell ref="D129:D131"/>
    <mergeCell ref="E129:E131"/>
    <mergeCell ref="F129:F131"/>
    <mergeCell ref="G129:G131"/>
    <mergeCell ref="H129:H131"/>
    <mergeCell ref="I129:I131"/>
    <mergeCell ref="N129:N131"/>
    <mergeCell ref="O129:O131"/>
    <mergeCell ref="P129:P131"/>
    <mergeCell ref="Q129:Q131"/>
    <mergeCell ref="R129:R131"/>
    <mergeCell ref="S129:S131"/>
    <mergeCell ref="B123:B125"/>
    <mergeCell ref="C123:C125"/>
    <mergeCell ref="D123:D125"/>
    <mergeCell ref="E123:E125"/>
    <mergeCell ref="F123:F125"/>
    <mergeCell ref="G123:G125"/>
    <mergeCell ref="H123:H125"/>
    <mergeCell ref="I123:I125"/>
    <mergeCell ref="N123:N125"/>
    <mergeCell ref="O123:O125"/>
    <mergeCell ref="P123:P125"/>
    <mergeCell ref="Q123:Q125"/>
    <mergeCell ref="R123:R125"/>
    <mergeCell ref="S123:S125"/>
    <mergeCell ref="D132:D134"/>
    <mergeCell ref="E132:E134"/>
    <mergeCell ref="F132:F134"/>
    <mergeCell ref="G132:G134"/>
    <mergeCell ref="H132:H134"/>
    <mergeCell ref="I132:I134"/>
    <mergeCell ref="N132:N134"/>
    <mergeCell ref="O132:O134"/>
    <mergeCell ref="P132:P134"/>
    <mergeCell ref="Q132:Q134"/>
    <mergeCell ref="R132:R134"/>
    <mergeCell ref="S132:S134"/>
    <mergeCell ref="B135:B137"/>
    <mergeCell ref="C135:C137"/>
    <mergeCell ref="D135:D137"/>
    <mergeCell ref="E135:E137"/>
    <mergeCell ref="F135:F137"/>
    <mergeCell ref="G135:G137"/>
    <mergeCell ref="H135:H137"/>
    <mergeCell ref="I135:I137"/>
    <mergeCell ref="N135:N137"/>
    <mergeCell ref="O135:O137"/>
    <mergeCell ref="P135:P137"/>
    <mergeCell ref="Q135:Q137"/>
    <mergeCell ref="R135:R137"/>
    <mergeCell ref="S135:S137"/>
    <mergeCell ref="B132:B134"/>
    <mergeCell ref="C132:C134"/>
    <mergeCell ref="B138:O139"/>
    <mergeCell ref="P138:Q138"/>
    <mergeCell ref="T138:T139"/>
    <mergeCell ref="P139:Q139"/>
    <mergeCell ref="C142:E142"/>
    <mergeCell ref="F142:O142"/>
    <mergeCell ref="P142:R142"/>
    <mergeCell ref="B143:B144"/>
    <mergeCell ref="C143:C144"/>
    <mergeCell ref="D143:D144"/>
    <mergeCell ref="E143:E144"/>
    <mergeCell ref="F143:F144"/>
    <mergeCell ref="G143:G144"/>
    <mergeCell ref="H143:H144"/>
    <mergeCell ref="I143:I144"/>
    <mergeCell ref="J143:M143"/>
    <mergeCell ref="N143:N144"/>
    <mergeCell ref="O143:O144"/>
    <mergeCell ref="R143:R144"/>
    <mergeCell ref="S143:S144"/>
    <mergeCell ref="T143:T144"/>
    <mergeCell ref="J144:M144"/>
    <mergeCell ref="Q145:Q147"/>
    <mergeCell ref="R145:R147"/>
    <mergeCell ref="S145:S147"/>
    <mergeCell ref="T145:T159"/>
    <mergeCell ref="B148:B150"/>
    <mergeCell ref="C148:C150"/>
    <mergeCell ref="D148:D150"/>
    <mergeCell ref="E148:E150"/>
    <mergeCell ref="F148:F150"/>
    <mergeCell ref="G148:G150"/>
    <mergeCell ref="H148:H150"/>
    <mergeCell ref="I148:I150"/>
    <mergeCell ref="N148:N150"/>
    <mergeCell ref="O148:O150"/>
    <mergeCell ref="P148:P150"/>
    <mergeCell ref="Q148:Q150"/>
    <mergeCell ref="R148:R150"/>
    <mergeCell ref="S148:S150"/>
    <mergeCell ref="B151:B153"/>
    <mergeCell ref="C151:C153"/>
    <mergeCell ref="D151:D153"/>
    <mergeCell ref="E151:E153"/>
    <mergeCell ref="F151:F153"/>
    <mergeCell ref="G151:G153"/>
    <mergeCell ref="H151:H153"/>
    <mergeCell ref="I151:I153"/>
    <mergeCell ref="N151:N153"/>
    <mergeCell ref="O151:O153"/>
    <mergeCell ref="N145:N147"/>
    <mergeCell ref="O145:O147"/>
    <mergeCell ref="P145:P147"/>
    <mergeCell ref="R165:R166"/>
    <mergeCell ref="S165:S166"/>
    <mergeCell ref="T165:T166"/>
    <mergeCell ref="O157:O159"/>
    <mergeCell ref="P157:P159"/>
    <mergeCell ref="Q157:Q159"/>
    <mergeCell ref="R157:R159"/>
    <mergeCell ref="S157:S159"/>
    <mergeCell ref="J166:M166"/>
    <mergeCell ref="S151:S153"/>
    <mergeCell ref="B154:B156"/>
    <mergeCell ref="C154:C156"/>
    <mergeCell ref="D154:D156"/>
    <mergeCell ref="E154:E156"/>
    <mergeCell ref="F154:F156"/>
    <mergeCell ref="G154:G156"/>
    <mergeCell ref="H154:H156"/>
    <mergeCell ref="I154:I156"/>
    <mergeCell ref="N154:N156"/>
    <mergeCell ref="O154:O156"/>
    <mergeCell ref="P154:P156"/>
    <mergeCell ref="Q154:Q156"/>
    <mergeCell ref="R154:R156"/>
    <mergeCell ref="S154:S156"/>
    <mergeCell ref="T167:T181"/>
    <mergeCell ref="B170:B172"/>
    <mergeCell ref="C170:C172"/>
    <mergeCell ref="D170:D172"/>
    <mergeCell ref="E170:E172"/>
    <mergeCell ref="F170:F172"/>
    <mergeCell ref="G170:G172"/>
    <mergeCell ref="H170:H172"/>
    <mergeCell ref="I170:I172"/>
    <mergeCell ref="N170:N172"/>
    <mergeCell ref="O170:O172"/>
    <mergeCell ref="P170:P172"/>
    <mergeCell ref="Q170:Q172"/>
    <mergeCell ref="R170:R172"/>
    <mergeCell ref="S170:S172"/>
    <mergeCell ref="B160:O161"/>
    <mergeCell ref="P160:Q160"/>
    <mergeCell ref="T160:T161"/>
    <mergeCell ref="C164:E164"/>
    <mergeCell ref="F164:O164"/>
    <mergeCell ref="P164:R164"/>
    <mergeCell ref="B165:B166"/>
    <mergeCell ref="C165:C166"/>
    <mergeCell ref="D165:D166"/>
    <mergeCell ref="E165:E166"/>
    <mergeCell ref="F165:F166"/>
    <mergeCell ref="G165:G166"/>
    <mergeCell ref="H165:H166"/>
    <mergeCell ref="I165:I166"/>
    <mergeCell ref="J165:M165"/>
    <mergeCell ref="N165:N166"/>
    <mergeCell ref="O165:O166"/>
    <mergeCell ref="G176:G178"/>
    <mergeCell ref="H176:H178"/>
    <mergeCell ref="I176:I178"/>
    <mergeCell ref="N176:N178"/>
    <mergeCell ref="O176:O178"/>
    <mergeCell ref="P176:P178"/>
    <mergeCell ref="Q176:Q178"/>
    <mergeCell ref="R176:R178"/>
    <mergeCell ref="S176:S178"/>
    <mergeCell ref="B173:B175"/>
    <mergeCell ref="C173:C175"/>
    <mergeCell ref="D173:D175"/>
    <mergeCell ref="C167:C169"/>
    <mergeCell ref="D167:D169"/>
    <mergeCell ref="E167:E169"/>
    <mergeCell ref="F167:F169"/>
    <mergeCell ref="G167:G169"/>
    <mergeCell ref="H167:H169"/>
    <mergeCell ref="I167:I169"/>
    <mergeCell ref="N167:N169"/>
    <mergeCell ref="O167:O169"/>
    <mergeCell ref="P167:P169"/>
    <mergeCell ref="Q167:Q169"/>
    <mergeCell ref="R167:R169"/>
    <mergeCell ref="S167:S169"/>
    <mergeCell ref="B167:B169"/>
    <mergeCell ref="P186:R186"/>
    <mergeCell ref="B187:B188"/>
    <mergeCell ref="C187:C188"/>
    <mergeCell ref="D187:D188"/>
    <mergeCell ref="E187:E188"/>
    <mergeCell ref="F187:F188"/>
    <mergeCell ref="G187:G188"/>
    <mergeCell ref="H187:H188"/>
    <mergeCell ref="I187:I188"/>
    <mergeCell ref="J187:M187"/>
    <mergeCell ref="N187:N188"/>
    <mergeCell ref="O187:O188"/>
    <mergeCell ref="R187:R188"/>
    <mergeCell ref="S187:S188"/>
    <mergeCell ref="T187:T188"/>
    <mergeCell ref="J188:M188"/>
    <mergeCell ref="E173:E175"/>
    <mergeCell ref="F173:F175"/>
    <mergeCell ref="G173:G175"/>
    <mergeCell ref="H173:H175"/>
    <mergeCell ref="I173:I175"/>
    <mergeCell ref="N173:N175"/>
    <mergeCell ref="O173:O175"/>
    <mergeCell ref="P173:P175"/>
    <mergeCell ref="Q173:Q175"/>
    <mergeCell ref="R173:R175"/>
    <mergeCell ref="S173:S175"/>
    <mergeCell ref="B176:B178"/>
    <mergeCell ref="C176:C178"/>
    <mergeCell ref="D176:D178"/>
    <mergeCell ref="E176:E178"/>
    <mergeCell ref="F176:F178"/>
    <mergeCell ref="E179:E181"/>
    <mergeCell ref="E189:E191"/>
    <mergeCell ref="F189:F191"/>
    <mergeCell ref="G189:G191"/>
    <mergeCell ref="H189:H191"/>
    <mergeCell ref="I189:I191"/>
    <mergeCell ref="N189:N191"/>
    <mergeCell ref="O189:O191"/>
    <mergeCell ref="P189:P191"/>
    <mergeCell ref="Q189:Q191"/>
    <mergeCell ref="R189:R191"/>
    <mergeCell ref="S189:S191"/>
    <mergeCell ref="T189:T203"/>
    <mergeCell ref="B192:B194"/>
    <mergeCell ref="C192:C194"/>
    <mergeCell ref="D192:D194"/>
    <mergeCell ref="E192:E194"/>
    <mergeCell ref="F192:F194"/>
    <mergeCell ref="G192:G194"/>
    <mergeCell ref="H192:H194"/>
    <mergeCell ref="I192:I194"/>
    <mergeCell ref="N192:N194"/>
    <mergeCell ref="O192:O194"/>
    <mergeCell ref="P192:P194"/>
    <mergeCell ref="Q192:Q194"/>
    <mergeCell ref="R192:R194"/>
    <mergeCell ref="S192:S194"/>
    <mergeCell ref="B195:B197"/>
    <mergeCell ref="T182:T183"/>
    <mergeCell ref="P183:Q183"/>
    <mergeCell ref="C186:E186"/>
    <mergeCell ref="F186:O186"/>
    <mergeCell ref="B204:O205"/>
    <mergeCell ref="P204:Q204"/>
    <mergeCell ref="P205:Q205"/>
    <mergeCell ref="C208:E208"/>
    <mergeCell ref="F208:O208"/>
    <mergeCell ref="P208:R208"/>
    <mergeCell ref="B209:B210"/>
    <mergeCell ref="C209:C210"/>
    <mergeCell ref="D209:D210"/>
    <mergeCell ref="E209:E210"/>
    <mergeCell ref="F209:F210"/>
    <mergeCell ref="G209:G210"/>
    <mergeCell ref="H209:H210"/>
    <mergeCell ref="I209:I210"/>
    <mergeCell ref="J209:M209"/>
    <mergeCell ref="N209:N210"/>
    <mergeCell ref="O209:O210"/>
    <mergeCell ref="R209:R210"/>
    <mergeCell ref="S209:S210"/>
    <mergeCell ref="T209:T210"/>
    <mergeCell ref="J210:M210"/>
    <mergeCell ref="B211:B213"/>
    <mergeCell ref="C211:C213"/>
    <mergeCell ref="D211:D213"/>
    <mergeCell ref="E211:E213"/>
    <mergeCell ref="F211:F213"/>
    <mergeCell ref="G211:G213"/>
    <mergeCell ref="H211:H213"/>
    <mergeCell ref="I211:I213"/>
    <mergeCell ref="N211:N213"/>
    <mergeCell ref="O211:O213"/>
    <mergeCell ref="P211:P213"/>
    <mergeCell ref="Q211:Q213"/>
    <mergeCell ref="R211:R213"/>
    <mergeCell ref="S211:S213"/>
    <mergeCell ref="T211:T225"/>
    <mergeCell ref="B214:B216"/>
    <mergeCell ref="C214:C216"/>
    <mergeCell ref="D214:D216"/>
    <mergeCell ref="E214:E216"/>
    <mergeCell ref="F214:F216"/>
    <mergeCell ref="G214:G216"/>
    <mergeCell ref="H214:H216"/>
    <mergeCell ref="I214:I216"/>
    <mergeCell ref="N214:N216"/>
    <mergeCell ref="O214:O216"/>
    <mergeCell ref="P214:P216"/>
    <mergeCell ref="Q214:Q216"/>
    <mergeCell ref="R214:R216"/>
    <mergeCell ref="R217:R219"/>
    <mergeCell ref="S217:S219"/>
    <mergeCell ref="B220:B222"/>
    <mergeCell ref="C220:C222"/>
    <mergeCell ref="D220:D222"/>
    <mergeCell ref="E220:E222"/>
    <mergeCell ref="F220:F222"/>
    <mergeCell ref="G220:G222"/>
    <mergeCell ref="H220:H222"/>
    <mergeCell ref="I220:I222"/>
    <mergeCell ref="N220:N222"/>
    <mergeCell ref="O220:O222"/>
    <mergeCell ref="P220:P222"/>
    <mergeCell ref="Q220:Q222"/>
    <mergeCell ref="R220:R222"/>
    <mergeCell ref="S220:S222"/>
    <mergeCell ref="H217:H219"/>
    <mergeCell ref="I217:I219"/>
    <mergeCell ref="N217:N219"/>
    <mergeCell ref="O217:O219"/>
    <mergeCell ref="P217:P219"/>
    <mergeCell ref="Q217:Q219"/>
    <mergeCell ref="F223:F225"/>
    <mergeCell ref="G223:G225"/>
    <mergeCell ref="H223:H225"/>
    <mergeCell ref="I223:I225"/>
    <mergeCell ref="N223:N225"/>
    <mergeCell ref="O223:O225"/>
    <mergeCell ref="P223:P225"/>
    <mergeCell ref="Q223:Q225"/>
    <mergeCell ref="R223:R225"/>
    <mergeCell ref="S223:S225"/>
    <mergeCell ref="B226:O227"/>
    <mergeCell ref="P226:Q226"/>
    <mergeCell ref="T226:T227"/>
    <mergeCell ref="P227:Q227"/>
    <mergeCell ref="C230:E230"/>
    <mergeCell ref="F230:O230"/>
    <mergeCell ref="P230:R230"/>
    <mergeCell ref="B223:B225"/>
    <mergeCell ref="C223:C225"/>
    <mergeCell ref="D223:D225"/>
    <mergeCell ref="E223:E225"/>
    <mergeCell ref="T231:T232"/>
    <mergeCell ref="J232:M232"/>
    <mergeCell ref="B233:B235"/>
    <mergeCell ref="C233:C235"/>
    <mergeCell ref="D233:D235"/>
    <mergeCell ref="E233:E235"/>
    <mergeCell ref="F233:F235"/>
    <mergeCell ref="G233:G235"/>
    <mergeCell ref="H233:H235"/>
    <mergeCell ref="I233:I235"/>
    <mergeCell ref="N233:N235"/>
    <mergeCell ref="O233:O235"/>
    <mergeCell ref="P233:P235"/>
    <mergeCell ref="Q233:Q235"/>
    <mergeCell ref="R233:R235"/>
    <mergeCell ref="S233:S235"/>
    <mergeCell ref="T233:T247"/>
    <mergeCell ref="B236:B238"/>
    <mergeCell ref="C236:C238"/>
    <mergeCell ref="D236:D238"/>
    <mergeCell ref="E236:E238"/>
    <mergeCell ref="F236:F238"/>
    <mergeCell ref="G236:G238"/>
    <mergeCell ref="H236:H238"/>
    <mergeCell ref="I236:I238"/>
    <mergeCell ref="N236:N238"/>
    <mergeCell ref="O236:O238"/>
    <mergeCell ref="P236:P238"/>
    <mergeCell ref="Q236:Q238"/>
    <mergeCell ref="R236:R238"/>
    <mergeCell ref="S236:S238"/>
    <mergeCell ref="H242:H244"/>
    <mergeCell ref="I242:I244"/>
    <mergeCell ref="N242:N244"/>
    <mergeCell ref="O242:O244"/>
    <mergeCell ref="P242:P244"/>
    <mergeCell ref="Q242:Q244"/>
    <mergeCell ref="R242:R244"/>
    <mergeCell ref="S242:S244"/>
    <mergeCell ref="B239:B241"/>
    <mergeCell ref="C239:C241"/>
    <mergeCell ref="D239:D241"/>
    <mergeCell ref="E239:E241"/>
    <mergeCell ref="B231:B232"/>
    <mergeCell ref="C231:C232"/>
    <mergeCell ref="D231:D232"/>
    <mergeCell ref="E231:E232"/>
    <mergeCell ref="F231:F232"/>
    <mergeCell ref="G231:G232"/>
    <mergeCell ref="H231:H232"/>
    <mergeCell ref="I231:I232"/>
    <mergeCell ref="J231:M231"/>
    <mergeCell ref="N231:N232"/>
    <mergeCell ref="O231:O232"/>
    <mergeCell ref="R231:R232"/>
    <mergeCell ref="S231:S232"/>
    <mergeCell ref="B245:B247"/>
    <mergeCell ref="C245:C247"/>
    <mergeCell ref="D245:D247"/>
    <mergeCell ref="E245:E247"/>
    <mergeCell ref="F245:F247"/>
    <mergeCell ref="G245:G247"/>
    <mergeCell ref="H245:H247"/>
    <mergeCell ref="I245:I247"/>
    <mergeCell ref="N245:N247"/>
    <mergeCell ref="O245:O247"/>
    <mergeCell ref="P245:P247"/>
    <mergeCell ref="Q245:Q247"/>
    <mergeCell ref="R245:R247"/>
    <mergeCell ref="S245:S247"/>
    <mergeCell ref="B248:O249"/>
    <mergeCell ref="P248:Q248"/>
    <mergeCell ref="F239:F241"/>
    <mergeCell ref="G239:G241"/>
    <mergeCell ref="H239:H241"/>
    <mergeCell ref="I239:I241"/>
    <mergeCell ref="N239:N241"/>
    <mergeCell ref="O239:O241"/>
    <mergeCell ref="P239:P241"/>
    <mergeCell ref="Q239:Q241"/>
    <mergeCell ref="R239:R241"/>
    <mergeCell ref="S239:S241"/>
    <mergeCell ref="B242:B244"/>
    <mergeCell ref="C242:C244"/>
    <mergeCell ref="D242:D244"/>
    <mergeCell ref="E242:E244"/>
    <mergeCell ref="F242:F244"/>
    <mergeCell ref="G242:G244"/>
    <mergeCell ref="E261:E263"/>
    <mergeCell ref="F261:F263"/>
    <mergeCell ref="G261:G263"/>
    <mergeCell ref="H261:H263"/>
    <mergeCell ref="I261:I263"/>
    <mergeCell ref="N261:N263"/>
    <mergeCell ref="S261:S263"/>
    <mergeCell ref="T248:T249"/>
    <mergeCell ref="P249:Q249"/>
    <mergeCell ref="C252:E252"/>
    <mergeCell ref="F252:O252"/>
    <mergeCell ref="P252:R252"/>
    <mergeCell ref="B253:B254"/>
    <mergeCell ref="C253:C254"/>
    <mergeCell ref="D253:D254"/>
    <mergeCell ref="E253:E254"/>
    <mergeCell ref="F253:F254"/>
    <mergeCell ref="G253:G254"/>
    <mergeCell ref="H253:H254"/>
    <mergeCell ref="I253:I254"/>
    <mergeCell ref="J253:M253"/>
    <mergeCell ref="N253:N254"/>
    <mergeCell ref="O253:O254"/>
    <mergeCell ref="R253:R254"/>
    <mergeCell ref="S253:S254"/>
    <mergeCell ref="T253:T254"/>
    <mergeCell ref="J254:M254"/>
    <mergeCell ref="B255:B257"/>
    <mergeCell ref="C255:C257"/>
    <mergeCell ref="D255:D257"/>
    <mergeCell ref="E255:E257"/>
    <mergeCell ref="F255:F257"/>
    <mergeCell ref="I264:I266"/>
    <mergeCell ref="N264:N266"/>
    <mergeCell ref="O264:O266"/>
    <mergeCell ref="P264:P266"/>
    <mergeCell ref="Q264:Q266"/>
    <mergeCell ref="R264:R266"/>
    <mergeCell ref="S264:S266"/>
    <mergeCell ref="N267:N269"/>
    <mergeCell ref="O267:O269"/>
    <mergeCell ref="P267:P269"/>
    <mergeCell ref="Q267:Q269"/>
    <mergeCell ref="R267:R269"/>
    <mergeCell ref="S267:S269"/>
    <mergeCell ref="S255:S257"/>
    <mergeCell ref="T255:T269"/>
    <mergeCell ref="B258:B260"/>
    <mergeCell ref="C258:C260"/>
    <mergeCell ref="D258:D260"/>
    <mergeCell ref="E258:E260"/>
    <mergeCell ref="F258:F260"/>
    <mergeCell ref="G258:G260"/>
    <mergeCell ref="H258:H260"/>
    <mergeCell ref="I258:I260"/>
    <mergeCell ref="N258:N260"/>
    <mergeCell ref="O258:O260"/>
    <mergeCell ref="P258:P260"/>
    <mergeCell ref="Q258:Q260"/>
    <mergeCell ref="R258:R260"/>
    <mergeCell ref="S258:S260"/>
    <mergeCell ref="B261:B263"/>
    <mergeCell ref="C261:C263"/>
    <mergeCell ref="D261:D263"/>
    <mergeCell ref="B270:O271"/>
    <mergeCell ref="P270:Q270"/>
    <mergeCell ref="T270:T271"/>
    <mergeCell ref="P271:Q271"/>
    <mergeCell ref="C274:E274"/>
    <mergeCell ref="F274:O274"/>
    <mergeCell ref="P274:R274"/>
    <mergeCell ref="B275:B276"/>
    <mergeCell ref="C275:C276"/>
    <mergeCell ref="D275:D276"/>
    <mergeCell ref="E275:E276"/>
    <mergeCell ref="F275:F276"/>
    <mergeCell ref="G275:G276"/>
    <mergeCell ref="H275:H276"/>
    <mergeCell ref="I275:I276"/>
    <mergeCell ref="J275:M275"/>
    <mergeCell ref="N275:N276"/>
    <mergeCell ref="O275:O276"/>
    <mergeCell ref="R275:R276"/>
    <mergeCell ref="S275:S276"/>
    <mergeCell ref="J276:M276"/>
    <mergeCell ref="T275:T276"/>
    <mergeCell ref="P277:P279"/>
    <mergeCell ref="Q277:Q279"/>
    <mergeCell ref="R277:R279"/>
    <mergeCell ref="S277:S279"/>
    <mergeCell ref="T277:T291"/>
    <mergeCell ref="B280:B282"/>
    <mergeCell ref="C280:C282"/>
    <mergeCell ref="D280:D282"/>
    <mergeCell ref="E280:E282"/>
    <mergeCell ref="F280:F282"/>
    <mergeCell ref="G280:G282"/>
    <mergeCell ref="H280:H282"/>
    <mergeCell ref="I280:I282"/>
    <mergeCell ref="N280:N282"/>
    <mergeCell ref="O280:O282"/>
    <mergeCell ref="P280:P282"/>
    <mergeCell ref="Q280:Q282"/>
    <mergeCell ref="R280:R282"/>
    <mergeCell ref="S280:S282"/>
    <mergeCell ref="B283:B285"/>
    <mergeCell ref="C283:C285"/>
    <mergeCell ref="D283:D285"/>
    <mergeCell ref="E283:E285"/>
    <mergeCell ref="F283:F285"/>
    <mergeCell ref="G283:G285"/>
    <mergeCell ref="H283:H285"/>
    <mergeCell ref="I283:I285"/>
    <mergeCell ref="N283:N285"/>
    <mergeCell ref="S283:S285"/>
    <mergeCell ref="B286:B288"/>
    <mergeCell ref="C286:C288"/>
    <mergeCell ref="D286:D288"/>
    <mergeCell ref="E286:E288"/>
    <mergeCell ref="F286:F288"/>
    <mergeCell ref="G286:G288"/>
    <mergeCell ref="H286:H288"/>
    <mergeCell ref="I286:I288"/>
    <mergeCell ref="N286:N288"/>
    <mergeCell ref="O286:O288"/>
    <mergeCell ref="P286:P288"/>
    <mergeCell ref="Q286:Q288"/>
    <mergeCell ref="R286:R288"/>
    <mergeCell ref="S286:S288"/>
    <mergeCell ref="O283:O285"/>
    <mergeCell ref="P283:P285"/>
    <mergeCell ref="Q283:Q285"/>
    <mergeCell ref="R283:R285"/>
    <mergeCell ref="F289:F291"/>
    <mergeCell ref="G289:G291"/>
    <mergeCell ref="H289:H291"/>
    <mergeCell ref="I289:I291"/>
    <mergeCell ref="N289:N291"/>
    <mergeCell ref="O289:O291"/>
    <mergeCell ref="P289:P291"/>
    <mergeCell ref="Q289:Q291"/>
    <mergeCell ref="R289:R291"/>
    <mergeCell ref="S289:S291"/>
    <mergeCell ref="B292:O293"/>
    <mergeCell ref="P292:Q292"/>
    <mergeCell ref="T292:T293"/>
    <mergeCell ref="P293:Q293"/>
    <mergeCell ref="C296:E296"/>
    <mergeCell ref="F296:O296"/>
    <mergeCell ref="P296:R296"/>
    <mergeCell ref="B289:B291"/>
    <mergeCell ref="C289:C291"/>
    <mergeCell ref="D289:D291"/>
    <mergeCell ref="E289:E291"/>
    <mergeCell ref="B297:B298"/>
    <mergeCell ref="C297:C298"/>
    <mergeCell ref="D297:D298"/>
    <mergeCell ref="E297:E298"/>
    <mergeCell ref="F297:F298"/>
    <mergeCell ref="G297:G298"/>
    <mergeCell ref="H297:H298"/>
    <mergeCell ref="I297:I298"/>
    <mergeCell ref="J297:M297"/>
    <mergeCell ref="N297:N298"/>
    <mergeCell ref="O297:O298"/>
    <mergeCell ref="R297:R298"/>
    <mergeCell ref="S297:S298"/>
    <mergeCell ref="T297:T298"/>
    <mergeCell ref="J298:M298"/>
    <mergeCell ref="B299:B301"/>
    <mergeCell ref="C299:C301"/>
    <mergeCell ref="D299:D301"/>
    <mergeCell ref="E299:E301"/>
    <mergeCell ref="F299:F301"/>
    <mergeCell ref="G299:G301"/>
    <mergeCell ref="H299:H301"/>
    <mergeCell ref="I299:I301"/>
    <mergeCell ref="N299:N301"/>
    <mergeCell ref="O299:O301"/>
    <mergeCell ref="P299:P301"/>
    <mergeCell ref="Q299:Q301"/>
    <mergeCell ref="R299:R301"/>
    <mergeCell ref="S299:S301"/>
    <mergeCell ref="T299:T313"/>
    <mergeCell ref="S311:S313"/>
    <mergeCell ref="B302:B304"/>
    <mergeCell ref="C302:C304"/>
    <mergeCell ref="D302:D304"/>
    <mergeCell ref="E302:E304"/>
    <mergeCell ref="F302:F304"/>
    <mergeCell ref="G302:G304"/>
    <mergeCell ref="H302:H304"/>
    <mergeCell ref="I302:I304"/>
    <mergeCell ref="N302:N304"/>
    <mergeCell ref="O302:O304"/>
    <mergeCell ref="P302:P304"/>
    <mergeCell ref="Q302:Q304"/>
    <mergeCell ref="R302:R304"/>
    <mergeCell ref="S302:S304"/>
    <mergeCell ref="B305:B307"/>
    <mergeCell ref="C305:C307"/>
    <mergeCell ref="D305:D307"/>
    <mergeCell ref="E305:E307"/>
    <mergeCell ref="F305:F307"/>
    <mergeCell ref="G305:G307"/>
    <mergeCell ref="H305:H307"/>
    <mergeCell ref="I305:I307"/>
    <mergeCell ref="N305:N307"/>
    <mergeCell ref="O305:O307"/>
    <mergeCell ref="P305:P307"/>
    <mergeCell ref="Q305:Q307"/>
    <mergeCell ref="R305:R307"/>
    <mergeCell ref="S305:S307"/>
    <mergeCell ref="O319:O320"/>
    <mergeCell ref="R319:R320"/>
    <mergeCell ref="S319:S320"/>
    <mergeCell ref="T319:T320"/>
    <mergeCell ref="J320:M320"/>
    <mergeCell ref="B308:B310"/>
    <mergeCell ref="C308:C310"/>
    <mergeCell ref="D308:D310"/>
    <mergeCell ref="E308:E310"/>
    <mergeCell ref="F308:F310"/>
    <mergeCell ref="G308:G310"/>
    <mergeCell ref="H308:H310"/>
    <mergeCell ref="I308:I310"/>
    <mergeCell ref="N308:N310"/>
    <mergeCell ref="O308:O310"/>
    <mergeCell ref="P308:P310"/>
    <mergeCell ref="Q308:Q310"/>
    <mergeCell ref="R308:R310"/>
    <mergeCell ref="S308:S310"/>
    <mergeCell ref="B311:B313"/>
    <mergeCell ref="C311:C313"/>
    <mergeCell ref="D311:D313"/>
    <mergeCell ref="E311:E313"/>
    <mergeCell ref="F311:F313"/>
    <mergeCell ref="G311:G313"/>
    <mergeCell ref="H311:H313"/>
    <mergeCell ref="I311:I313"/>
    <mergeCell ref="N311:N313"/>
    <mergeCell ref="O311:O313"/>
    <mergeCell ref="P311:P313"/>
    <mergeCell ref="Q311:Q313"/>
    <mergeCell ref="R311:R313"/>
    <mergeCell ref="T321:T335"/>
    <mergeCell ref="B324:B326"/>
    <mergeCell ref="C324:C326"/>
    <mergeCell ref="D324:D326"/>
    <mergeCell ref="E324:E326"/>
    <mergeCell ref="F324:F326"/>
    <mergeCell ref="G324:G326"/>
    <mergeCell ref="H324:H326"/>
    <mergeCell ref="I324:I326"/>
    <mergeCell ref="N324:N326"/>
    <mergeCell ref="O324:O326"/>
    <mergeCell ref="P324:P326"/>
    <mergeCell ref="Q324:Q326"/>
    <mergeCell ref="R324:R326"/>
    <mergeCell ref="S324:S326"/>
    <mergeCell ref="B314:O315"/>
    <mergeCell ref="P314:Q314"/>
    <mergeCell ref="T314:T315"/>
    <mergeCell ref="P315:Q315"/>
    <mergeCell ref="C318:E318"/>
    <mergeCell ref="F318:O318"/>
    <mergeCell ref="P318:R318"/>
    <mergeCell ref="B319:B320"/>
    <mergeCell ref="C319:C320"/>
    <mergeCell ref="D319:D320"/>
    <mergeCell ref="E319:E320"/>
    <mergeCell ref="F319:F320"/>
    <mergeCell ref="G319:G320"/>
    <mergeCell ref="H319:H320"/>
    <mergeCell ref="I319:I320"/>
    <mergeCell ref="J319:M319"/>
    <mergeCell ref="N319:N320"/>
    <mergeCell ref="B327:B329"/>
    <mergeCell ref="C327:C329"/>
    <mergeCell ref="D327:D329"/>
    <mergeCell ref="E327:E329"/>
    <mergeCell ref="F327:F329"/>
    <mergeCell ref="G327:G329"/>
    <mergeCell ref="H327:H329"/>
    <mergeCell ref="I327:I329"/>
    <mergeCell ref="N327:N329"/>
    <mergeCell ref="O327:O329"/>
    <mergeCell ref="P327:P329"/>
    <mergeCell ref="Q327:Q329"/>
    <mergeCell ref="R327:R329"/>
    <mergeCell ref="S327:S329"/>
    <mergeCell ref="B321:B323"/>
    <mergeCell ref="C321:C323"/>
    <mergeCell ref="D321:D323"/>
    <mergeCell ref="E321:E323"/>
    <mergeCell ref="F321:F323"/>
    <mergeCell ref="G321:G323"/>
    <mergeCell ref="H321:H323"/>
    <mergeCell ref="I321:I323"/>
    <mergeCell ref="N321:N323"/>
    <mergeCell ref="O321:O323"/>
    <mergeCell ref="P321:P323"/>
    <mergeCell ref="Q321:Q323"/>
    <mergeCell ref="R321:R323"/>
    <mergeCell ref="S321:S323"/>
    <mergeCell ref="B336:O337"/>
    <mergeCell ref="P336:Q336"/>
    <mergeCell ref="T336:T337"/>
    <mergeCell ref="P337:Q337"/>
    <mergeCell ref="B330:B332"/>
    <mergeCell ref="C330:C332"/>
    <mergeCell ref="D330:D332"/>
    <mergeCell ref="E330:E332"/>
    <mergeCell ref="F330:F332"/>
    <mergeCell ref="G330:G332"/>
    <mergeCell ref="H330:H332"/>
    <mergeCell ref="I330:I332"/>
    <mergeCell ref="N330:N332"/>
    <mergeCell ref="O330:O332"/>
    <mergeCell ref="P330:P332"/>
    <mergeCell ref="Q330:Q332"/>
    <mergeCell ref="R330:R332"/>
    <mergeCell ref="S330:S332"/>
    <mergeCell ref="B333:B335"/>
    <mergeCell ref="C333:C335"/>
    <mergeCell ref="D333:D335"/>
    <mergeCell ref="E333:E335"/>
    <mergeCell ref="F333:F335"/>
    <mergeCell ref="G333:G335"/>
    <mergeCell ref="H333:H335"/>
    <mergeCell ref="I333:I335"/>
    <mergeCell ref="N333:N335"/>
    <mergeCell ref="O333:O335"/>
    <mergeCell ref="P333:P335"/>
    <mergeCell ref="Q333:Q335"/>
    <mergeCell ref="R333:R335"/>
    <mergeCell ref="S333:S335"/>
  </mergeCells>
  <conditionalFormatting sqref="K13">
    <cfRule type="expression" dxfId="3552" priority="21185">
      <formula>J13="NO CUMPLE"</formula>
    </cfRule>
    <cfRule type="expression" dxfId="3551" priority="21186">
      <formula>J13="CUMPLE"</formula>
    </cfRule>
  </conditionalFormatting>
  <conditionalFormatting sqref="M13">
    <cfRule type="expression" dxfId="3550" priority="21183">
      <formula>L13="NO CUMPLE"</formula>
    </cfRule>
    <cfRule type="expression" dxfId="3549" priority="21184">
      <formula>L13="CUMPLE"</formula>
    </cfRule>
  </conditionalFormatting>
  <conditionalFormatting sqref="N13">
    <cfRule type="expression" dxfId="3548" priority="21180">
      <formula>N13=" "</formula>
    </cfRule>
    <cfRule type="expression" dxfId="3547" priority="21181">
      <formula>N13="NO PRESENTÓ CERTIFICADO"</formula>
    </cfRule>
    <cfRule type="expression" dxfId="3546" priority="21182">
      <formula>N13="PRESENTÓ CERTIFICADO"</formula>
    </cfRule>
  </conditionalFormatting>
  <conditionalFormatting sqref="J13">
    <cfRule type="cellIs" dxfId="3545" priority="21178" operator="equal">
      <formula>"NO CUMPLE"</formula>
    </cfRule>
    <cfRule type="cellIs" dxfId="3544" priority="21179" operator="equal">
      <formula>"CUMPLE"</formula>
    </cfRule>
  </conditionalFormatting>
  <conditionalFormatting sqref="L13:L15">
    <cfRule type="cellIs" dxfId="3543" priority="21176" operator="equal">
      <formula>"NO CUMPLE"</formula>
    </cfRule>
    <cfRule type="cellIs" dxfId="3542" priority="21177" operator="equal">
      <formula>"CUMPLE"</formula>
    </cfRule>
  </conditionalFormatting>
  <conditionalFormatting sqref="S13">
    <cfRule type="cellIs" dxfId="3541" priority="21174" operator="greaterThan">
      <formula>0</formula>
    </cfRule>
    <cfRule type="cellIs" dxfId="3540" priority="21175" operator="equal">
      <formula>0</formula>
    </cfRule>
  </conditionalFormatting>
  <conditionalFormatting sqref="P13">
    <cfRule type="expression" dxfId="3539" priority="21153">
      <formula>Q13="NO SUBSANABLE"</formula>
    </cfRule>
    <cfRule type="expression" dxfId="3538" priority="21163">
      <formula>Q13="REQUERIMIENTOS SUBSANADOS"</formula>
    </cfRule>
    <cfRule type="expression" dxfId="3537" priority="21164">
      <formula>Q13="PENDIENTES POR SUBSANAR"</formula>
    </cfRule>
    <cfRule type="expression" dxfId="3536" priority="21169">
      <formula>Q13="SIN OBSERVACIÓN"</formula>
    </cfRule>
    <cfRule type="containsBlanks" dxfId="3535" priority="21170">
      <formula>LEN(TRIM(P13))=0</formula>
    </cfRule>
  </conditionalFormatting>
  <conditionalFormatting sqref="O13">
    <cfRule type="cellIs" dxfId="3534" priority="21162" operator="equal">
      <formula>"PENDIENTE POR DESCRIPCIÓN"</formula>
    </cfRule>
    <cfRule type="cellIs" dxfId="3533" priority="21166" operator="equal">
      <formula>"DESCRIPCIÓN INSUFICIENTE"</formula>
    </cfRule>
    <cfRule type="cellIs" dxfId="3532" priority="21167" operator="equal">
      <formula>"NO ESTÁ ACORDE A ITEM 5.2.1 (T.R.)"</formula>
    </cfRule>
    <cfRule type="cellIs" dxfId="3531" priority="21168" operator="equal">
      <formula>"ACORDE A ITEM 5.2.1 (T.R.)"</formula>
    </cfRule>
  </conditionalFormatting>
  <conditionalFormatting sqref="Q13">
    <cfRule type="containsBlanks" dxfId="3530" priority="21148">
      <formula>LEN(TRIM(Q13))=0</formula>
    </cfRule>
    <cfRule type="cellIs" dxfId="3529" priority="21165" operator="equal">
      <formula>"REQUERIMIENTOS SUBSANADOS"</formula>
    </cfRule>
    <cfRule type="containsText" dxfId="3528" priority="21171" operator="containsText" text="NO SUBSANABLE">
      <formula>NOT(ISERROR(SEARCH("NO SUBSANABLE",Q13)))</formula>
    </cfRule>
    <cfRule type="containsText" dxfId="3527" priority="21172" operator="containsText" text="PENDIENTES POR SUBSANAR">
      <formula>NOT(ISERROR(SEARCH("PENDIENTES POR SUBSANAR",Q13)))</formula>
    </cfRule>
    <cfRule type="containsText" dxfId="3526" priority="21173" operator="containsText" text="SIN OBSERVACIÓN">
      <formula>NOT(ISERROR(SEARCH("SIN OBSERVACIÓN",Q13)))</formula>
    </cfRule>
  </conditionalFormatting>
  <conditionalFormatting sqref="R13">
    <cfRule type="containsBlanks" dxfId="3525" priority="21147">
      <formula>LEN(TRIM(R13))=0</formula>
    </cfRule>
    <cfRule type="cellIs" dxfId="3524" priority="21149" operator="equal">
      <formula>"NO CUMPLEN CON LO SOLICITADO"</formula>
    </cfRule>
    <cfRule type="cellIs" dxfId="3523" priority="21150" operator="equal">
      <formula>"CUMPLEN CON LO SOLICITADO"</formula>
    </cfRule>
    <cfRule type="cellIs" dxfId="3522" priority="21151" operator="equal">
      <formula>"PENDIENTES"</formula>
    </cfRule>
    <cfRule type="cellIs" dxfId="3521" priority="21152" operator="equal">
      <formula>"NINGUNO"</formula>
    </cfRule>
  </conditionalFormatting>
  <conditionalFormatting sqref="T28">
    <cfRule type="cellIs" dxfId="3520" priority="20985" operator="equal">
      <formula>"NO CUMPLE"</formula>
    </cfRule>
    <cfRule type="cellIs" dxfId="3519" priority="20986" operator="equal">
      <formula>"CUMPLE"</formula>
    </cfRule>
  </conditionalFormatting>
  <conditionalFormatting sqref="H13">
    <cfRule type="notContainsBlanks" dxfId="3518" priority="20982">
      <formula>LEN(TRIM(H13))&gt;0</formula>
    </cfRule>
  </conditionalFormatting>
  <conditionalFormatting sqref="G13">
    <cfRule type="notContainsBlanks" dxfId="3517" priority="20981">
      <formula>LEN(TRIM(G13))&gt;0</formula>
    </cfRule>
  </conditionalFormatting>
  <conditionalFormatting sqref="F13">
    <cfRule type="notContainsBlanks" dxfId="3516" priority="20980">
      <formula>LEN(TRIM(F13))&gt;0</formula>
    </cfRule>
  </conditionalFormatting>
  <conditionalFormatting sqref="E13">
    <cfRule type="notContainsBlanks" dxfId="3515" priority="20979">
      <formula>LEN(TRIM(E13))&gt;0</formula>
    </cfRule>
  </conditionalFormatting>
  <conditionalFormatting sqref="D13">
    <cfRule type="notContainsBlanks" dxfId="3514" priority="20978">
      <formula>LEN(TRIM(D13))&gt;0</formula>
    </cfRule>
  </conditionalFormatting>
  <conditionalFormatting sqref="C13">
    <cfRule type="notContainsBlanks" dxfId="3513" priority="20977">
      <formula>LEN(TRIM(C13))&gt;0</formula>
    </cfRule>
  </conditionalFormatting>
  <conditionalFormatting sqref="I13">
    <cfRule type="notContainsBlanks" dxfId="3512" priority="20976">
      <formula>LEN(TRIM(I13))&gt;0</formula>
    </cfRule>
  </conditionalFormatting>
  <conditionalFormatting sqref="N16">
    <cfRule type="expression" dxfId="3511" priority="13541">
      <formula>N16=" "</formula>
    </cfRule>
    <cfRule type="expression" dxfId="3510" priority="13542">
      <formula>N16="NO PRESENTÓ CERTIFICADO"</formula>
    </cfRule>
    <cfRule type="expression" dxfId="3509" priority="13543">
      <formula>N16="PRESENTÓ CERTIFICADO"</formula>
    </cfRule>
  </conditionalFormatting>
  <conditionalFormatting sqref="P16 P19">
    <cfRule type="expression" dxfId="3508" priority="13518">
      <formula>Q16="NO SUBSANABLE"</formula>
    </cfRule>
    <cfRule type="expression" dxfId="3507" priority="13524">
      <formula>Q16="REQUERIMIENTOS SUBSANADOS"</formula>
    </cfRule>
    <cfRule type="expression" dxfId="3506" priority="13525">
      <formula>Q16="PENDIENTES POR SUBSANAR"</formula>
    </cfRule>
    <cfRule type="expression" dxfId="3505" priority="13530">
      <formula>Q16="SIN OBSERVACIÓN"</formula>
    </cfRule>
    <cfRule type="containsBlanks" dxfId="3504" priority="13531">
      <formula>LEN(TRIM(P16))=0</formula>
    </cfRule>
  </conditionalFormatting>
  <conditionalFormatting sqref="O16">
    <cfRule type="cellIs" dxfId="3503" priority="13523" operator="equal">
      <formula>"PENDIENTE POR DESCRIPCIÓN"</formula>
    </cfRule>
    <cfRule type="cellIs" dxfId="3502" priority="13527" operator="equal">
      <formula>"DESCRIPCIÓN INSUFICIENTE"</formula>
    </cfRule>
    <cfRule type="cellIs" dxfId="3501" priority="13528" operator="equal">
      <formula>"NO ESTÁ ACORDE A ITEM 5.2.1 (T.R.)"</formula>
    </cfRule>
    <cfRule type="cellIs" dxfId="3500" priority="13529" operator="equal">
      <formula>"ACORDE A ITEM 5.2.1 (T.R.)"</formula>
    </cfRule>
  </conditionalFormatting>
  <conditionalFormatting sqref="Q16">
    <cfRule type="containsBlanks" dxfId="3499" priority="13513">
      <formula>LEN(TRIM(Q16))=0</formula>
    </cfRule>
    <cfRule type="cellIs" dxfId="3498" priority="13526" operator="equal">
      <formula>"REQUERIMIENTOS SUBSANADOS"</formula>
    </cfRule>
    <cfRule type="containsText" dxfId="3497" priority="13532" operator="containsText" text="NO SUBSANABLE">
      <formula>NOT(ISERROR(SEARCH("NO SUBSANABLE",Q16)))</formula>
    </cfRule>
    <cfRule type="containsText" dxfId="3496" priority="13533" operator="containsText" text="PENDIENTES POR SUBSANAR">
      <formula>NOT(ISERROR(SEARCH("PENDIENTES POR SUBSANAR",Q16)))</formula>
    </cfRule>
    <cfRule type="containsText" dxfId="3495" priority="13534" operator="containsText" text="SIN OBSERVACIÓN">
      <formula>NOT(ISERROR(SEARCH("SIN OBSERVACIÓN",Q16)))</formula>
    </cfRule>
  </conditionalFormatting>
  <conditionalFormatting sqref="R16">
    <cfRule type="containsBlanks" dxfId="3494" priority="13512">
      <formula>LEN(TRIM(R16))=0</formula>
    </cfRule>
    <cfRule type="cellIs" dxfId="3493" priority="13514" operator="equal">
      <formula>"NO CUMPLEN CON LO SOLICITADO"</formula>
    </cfRule>
    <cfRule type="cellIs" dxfId="3492" priority="13515" operator="equal">
      <formula>"CUMPLEN CON LO SOLICITADO"</formula>
    </cfRule>
    <cfRule type="cellIs" dxfId="3491" priority="13516" operator="equal">
      <formula>"PENDIENTES"</formula>
    </cfRule>
    <cfRule type="cellIs" dxfId="3490" priority="13517" operator="equal">
      <formula>"NINGUNO"</formula>
    </cfRule>
  </conditionalFormatting>
  <conditionalFormatting sqref="H16 H19">
    <cfRule type="notContainsBlanks" dxfId="3489" priority="13511">
      <formula>LEN(TRIM(H16))&gt;0</formula>
    </cfRule>
  </conditionalFormatting>
  <conditionalFormatting sqref="G16 G19">
    <cfRule type="notContainsBlanks" dxfId="3488" priority="13510">
      <formula>LEN(TRIM(G16))&gt;0</formula>
    </cfRule>
  </conditionalFormatting>
  <conditionalFormatting sqref="F16 F19">
    <cfRule type="notContainsBlanks" dxfId="3487" priority="13509">
      <formula>LEN(TRIM(F16))&gt;0</formula>
    </cfRule>
  </conditionalFormatting>
  <conditionalFormatting sqref="E16 E19">
    <cfRule type="notContainsBlanks" dxfId="3486" priority="13508">
      <formula>LEN(TRIM(E16))&gt;0</formula>
    </cfRule>
  </conditionalFormatting>
  <conditionalFormatting sqref="D16 D19">
    <cfRule type="notContainsBlanks" dxfId="3485" priority="13507">
      <formula>LEN(TRIM(D16))&gt;0</formula>
    </cfRule>
  </conditionalFormatting>
  <conditionalFormatting sqref="C16 C19">
    <cfRule type="notContainsBlanks" dxfId="3484" priority="13506">
      <formula>LEN(TRIM(C16))&gt;0</formula>
    </cfRule>
  </conditionalFormatting>
  <conditionalFormatting sqref="I16 I19">
    <cfRule type="notContainsBlanks" dxfId="3483" priority="13505">
      <formula>LEN(TRIM(I16))&gt;0</formula>
    </cfRule>
  </conditionalFormatting>
  <conditionalFormatting sqref="N22">
    <cfRule type="expression" dxfId="3482" priority="11878">
      <formula>N22=" "</formula>
    </cfRule>
    <cfRule type="expression" dxfId="3481" priority="11879">
      <formula>N22="NO PRESENTÓ CERTIFICADO"</formula>
    </cfRule>
    <cfRule type="expression" dxfId="3480" priority="11880">
      <formula>N22="PRESENTÓ CERTIFICADO"</formula>
    </cfRule>
  </conditionalFormatting>
  <conditionalFormatting sqref="P22">
    <cfRule type="expression" dxfId="3479" priority="11855">
      <formula>Q22="NO SUBSANABLE"</formula>
    </cfRule>
    <cfRule type="expression" dxfId="3478" priority="11861">
      <formula>Q22="REQUERIMIENTOS SUBSANADOS"</formula>
    </cfRule>
    <cfRule type="expression" dxfId="3477" priority="11862">
      <formula>Q22="PENDIENTES POR SUBSANAR"</formula>
    </cfRule>
    <cfRule type="expression" dxfId="3476" priority="11867">
      <formula>Q22="SIN OBSERVACIÓN"</formula>
    </cfRule>
    <cfRule type="containsBlanks" dxfId="3475" priority="11868">
      <formula>LEN(TRIM(P22))=0</formula>
    </cfRule>
  </conditionalFormatting>
  <conditionalFormatting sqref="O22">
    <cfRule type="cellIs" dxfId="3474" priority="11860" operator="equal">
      <formula>"PENDIENTE POR DESCRIPCIÓN"</formula>
    </cfRule>
    <cfRule type="cellIs" dxfId="3473" priority="11864" operator="equal">
      <formula>"DESCRIPCIÓN INSUFICIENTE"</formula>
    </cfRule>
    <cfRule type="cellIs" dxfId="3472" priority="11865" operator="equal">
      <formula>"NO ESTÁ ACORDE A ITEM 5.2.1 (T.R.)"</formula>
    </cfRule>
    <cfRule type="cellIs" dxfId="3471" priority="11866" operator="equal">
      <formula>"ACORDE A ITEM 5.2.1 (T.R.)"</formula>
    </cfRule>
  </conditionalFormatting>
  <conditionalFormatting sqref="Q22">
    <cfRule type="containsBlanks" dxfId="3470" priority="11850">
      <formula>LEN(TRIM(Q22))=0</formula>
    </cfRule>
    <cfRule type="cellIs" dxfId="3469" priority="11863" operator="equal">
      <formula>"REQUERIMIENTOS SUBSANADOS"</formula>
    </cfRule>
    <cfRule type="containsText" dxfId="3468" priority="11869" operator="containsText" text="NO SUBSANABLE">
      <formula>NOT(ISERROR(SEARCH("NO SUBSANABLE",Q22)))</formula>
    </cfRule>
    <cfRule type="containsText" dxfId="3467" priority="11870" operator="containsText" text="PENDIENTES POR SUBSANAR">
      <formula>NOT(ISERROR(SEARCH("PENDIENTES POR SUBSANAR",Q22)))</formula>
    </cfRule>
    <cfRule type="containsText" dxfId="3466" priority="11871" operator="containsText" text="SIN OBSERVACIÓN">
      <formula>NOT(ISERROR(SEARCH("SIN OBSERVACIÓN",Q22)))</formula>
    </cfRule>
  </conditionalFormatting>
  <conditionalFormatting sqref="R22">
    <cfRule type="containsBlanks" dxfId="3465" priority="11849">
      <formula>LEN(TRIM(R22))=0</formula>
    </cfRule>
    <cfRule type="cellIs" dxfId="3464" priority="11851" operator="equal">
      <formula>"NO CUMPLEN CON LO SOLICITADO"</formula>
    </cfRule>
    <cfRule type="cellIs" dxfId="3463" priority="11852" operator="equal">
      <formula>"CUMPLEN CON LO SOLICITADO"</formula>
    </cfRule>
    <cfRule type="cellIs" dxfId="3462" priority="11853" operator="equal">
      <formula>"PENDIENTES"</formula>
    </cfRule>
    <cfRule type="cellIs" dxfId="3461" priority="11854" operator="equal">
      <formula>"NINGUNO"</formula>
    </cfRule>
  </conditionalFormatting>
  <conditionalFormatting sqref="H22">
    <cfRule type="notContainsBlanks" dxfId="3460" priority="11848">
      <formula>LEN(TRIM(H22))&gt;0</formula>
    </cfRule>
  </conditionalFormatting>
  <conditionalFormatting sqref="G22">
    <cfRule type="notContainsBlanks" dxfId="3459" priority="11847">
      <formula>LEN(TRIM(G22))&gt;0</formula>
    </cfRule>
  </conditionalFormatting>
  <conditionalFormatting sqref="F22">
    <cfRule type="notContainsBlanks" dxfId="3458" priority="11846">
      <formula>LEN(TRIM(F22))&gt;0</formula>
    </cfRule>
  </conditionalFormatting>
  <conditionalFormatting sqref="E22">
    <cfRule type="notContainsBlanks" dxfId="3457" priority="11845">
      <formula>LEN(TRIM(E22))&gt;0</formula>
    </cfRule>
  </conditionalFormatting>
  <conditionalFormatting sqref="D22">
    <cfRule type="notContainsBlanks" dxfId="3456" priority="11844">
      <formula>LEN(TRIM(D22))&gt;0</formula>
    </cfRule>
  </conditionalFormatting>
  <conditionalFormatting sqref="C22">
    <cfRule type="notContainsBlanks" dxfId="3455" priority="11843">
      <formula>LEN(TRIM(C22))&gt;0</formula>
    </cfRule>
  </conditionalFormatting>
  <conditionalFormatting sqref="I22">
    <cfRule type="notContainsBlanks" dxfId="3454" priority="11842">
      <formula>LEN(TRIM(I22))&gt;0</formula>
    </cfRule>
  </conditionalFormatting>
  <conditionalFormatting sqref="T13">
    <cfRule type="cellIs" dxfId="3453" priority="11840" operator="equal">
      <formula>"NO"</formula>
    </cfRule>
    <cfRule type="cellIs" dxfId="3452" priority="11841" operator="equal">
      <formula>"SI"</formula>
    </cfRule>
  </conditionalFormatting>
  <conditionalFormatting sqref="N25">
    <cfRule type="expression" dxfId="3451" priority="8443">
      <formula>N25=" "</formula>
    </cfRule>
    <cfRule type="expression" dxfId="3450" priority="8444">
      <formula>N25="NO PRESENTÓ CERTIFICADO"</formula>
    </cfRule>
    <cfRule type="expression" dxfId="3449" priority="8445">
      <formula>N25="PRESENTÓ CERTIFICADO"</formula>
    </cfRule>
  </conditionalFormatting>
  <conditionalFormatting sqref="P25">
    <cfRule type="expression" dxfId="3448" priority="8426">
      <formula>Q25="NO SUBSANABLE"</formula>
    </cfRule>
    <cfRule type="expression" dxfId="3447" priority="8428">
      <formula>Q25="REQUERIMIENTOS SUBSANADOS"</formula>
    </cfRule>
    <cfRule type="expression" dxfId="3446" priority="8429">
      <formula>Q25="PENDIENTES POR SUBSANAR"</formula>
    </cfRule>
    <cfRule type="expression" dxfId="3445" priority="8434">
      <formula>Q25="SIN OBSERVACIÓN"</formula>
    </cfRule>
    <cfRule type="containsBlanks" dxfId="3444" priority="8435">
      <formula>LEN(TRIM(P25))=0</formula>
    </cfRule>
  </conditionalFormatting>
  <conditionalFormatting sqref="O25">
    <cfRule type="cellIs" dxfId="3443" priority="8427" operator="equal">
      <formula>"PENDIENTE POR DESCRIPCIÓN"</formula>
    </cfRule>
    <cfRule type="cellIs" dxfId="3442" priority="8431" operator="equal">
      <formula>"DESCRIPCIÓN INSUFICIENTE"</formula>
    </cfRule>
    <cfRule type="cellIs" dxfId="3441" priority="8432" operator="equal">
      <formula>"NO ESTÁ ACORDE A ITEM 5.2.1 (T.R.)"</formula>
    </cfRule>
    <cfRule type="cellIs" dxfId="3440" priority="8433" operator="equal">
      <formula>"ACORDE A ITEM 5.2.1 (T.R.)"</formula>
    </cfRule>
  </conditionalFormatting>
  <conditionalFormatting sqref="Q25">
    <cfRule type="containsBlanks" dxfId="3439" priority="8421">
      <formula>LEN(TRIM(Q25))=0</formula>
    </cfRule>
    <cfRule type="cellIs" dxfId="3438" priority="8430" operator="equal">
      <formula>"REQUERIMIENTOS SUBSANADOS"</formula>
    </cfRule>
    <cfRule type="containsText" dxfId="3437" priority="8436" operator="containsText" text="NO SUBSANABLE">
      <formula>NOT(ISERROR(SEARCH("NO SUBSANABLE",Q25)))</formula>
    </cfRule>
    <cfRule type="containsText" dxfId="3436" priority="8437" operator="containsText" text="PENDIENTES POR SUBSANAR">
      <formula>NOT(ISERROR(SEARCH("PENDIENTES POR SUBSANAR",Q25)))</formula>
    </cfRule>
    <cfRule type="containsText" dxfId="3435" priority="8438" operator="containsText" text="SIN OBSERVACIÓN">
      <formula>NOT(ISERROR(SEARCH("SIN OBSERVACIÓN",Q25)))</formula>
    </cfRule>
  </conditionalFormatting>
  <conditionalFormatting sqref="R25">
    <cfRule type="containsBlanks" dxfId="3434" priority="8420">
      <formula>LEN(TRIM(R25))=0</formula>
    </cfRule>
    <cfRule type="cellIs" dxfId="3433" priority="8422" operator="equal">
      <formula>"NO CUMPLEN CON LO SOLICITADO"</formula>
    </cfRule>
    <cfRule type="cellIs" dxfId="3432" priority="8423" operator="equal">
      <formula>"CUMPLEN CON LO SOLICITADO"</formula>
    </cfRule>
    <cfRule type="cellIs" dxfId="3431" priority="8424" operator="equal">
      <formula>"PENDIENTES"</formula>
    </cfRule>
    <cfRule type="cellIs" dxfId="3430" priority="8425" operator="equal">
      <formula>"NINGUNO"</formula>
    </cfRule>
  </conditionalFormatting>
  <conditionalFormatting sqref="H25">
    <cfRule type="notContainsBlanks" dxfId="3429" priority="8419">
      <formula>LEN(TRIM(H25))&gt;0</formula>
    </cfRule>
  </conditionalFormatting>
  <conditionalFormatting sqref="G25">
    <cfRule type="notContainsBlanks" dxfId="3428" priority="8418">
      <formula>LEN(TRIM(G25))&gt;0</formula>
    </cfRule>
  </conditionalFormatting>
  <conditionalFormatting sqref="F25">
    <cfRule type="notContainsBlanks" dxfId="3427" priority="8417">
      <formula>LEN(TRIM(F25))&gt;0</formula>
    </cfRule>
  </conditionalFormatting>
  <conditionalFormatting sqref="E25">
    <cfRule type="notContainsBlanks" dxfId="3426" priority="8416">
      <formula>LEN(TRIM(E25))&gt;0</formula>
    </cfRule>
  </conditionalFormatting>
  <conditionalFormatting sqref="D25">
    <cfRule type="notContainsBlanks" dxfId="3425" priority="8415">
      <formula>LEN(TRIM(D25))&gt;0</formula>
    </cfRule>
  </conditionalFormatting>
  <conditionalFormatting sqref="C25">
    <cfRule type="notContainsBlanks" dxfId="3424" priority="8414">
      <formula>LEN(TRIM(C25))&gt;0</formula>
    </cfRule>
  </conditionalFormatting>
  <conditionalFormatting sqref="I25">
    <cfRule type="notContainsBlanks" dxfId="3423" priority="8413">
      <formula>LEN(TRIM(I25))&gt;0</formula>
    </cfRule>
  </conditionalFormatting>
  <conditionalFormatting sqref="K14:K15">
    <cfRule type="expression" dxfId="3422" priority="8407">
      <formula>J14="NO CUMPLE"</formula>
    </cfRule>
    <cfRule type="expression" dxfId="3421" priority="8408">
      <formula>J14="CUMPLE"</formula>
    </cfRule>
  </conditionalFormatting>
  <conditionalFormatting sqref="J14:J15">
    <cfRule type="cellIs" dxfId="3420" priority="8405" operator="equal">
      <formula>"NO CUMPLE"</formula>
    </cfRule>
    <cfRule type="cellIs" dxfId="3419" priority="8406" operator="equal">
      <formula>"CUMPLE"</formula>
    </cfRule>
  </conditionalFormatting>
  <conditionalFormatting sqref="M14">
    <cfRule type="expression" dxfId="3418" priority="8403">
      <formula>L14="NO CUMPLE"</formula>
    </cfRule>
    <cfRule type="expression" dxfId="3417" priority="8404">
      <formula>L14="CUMPLE"</formula>
    </cfRule>
  </conditionalFormatting>
  <conditionalFormatting sqref="N145">
    <cfRule type="expression" dxfId="3416" priority="7290">
      <formula>N145=" "</formula>
    </cfRule>
    <cfRule type="expression" dxfId="3415" priority="7291">
      <formula>N145="NO PRESENTÓ CERTIFICADO"</formula>
    </cfRule>
    <cfRule type="expression" dxfId="3414" priority="7292">
      <formula>N145="PRESENTÓ CERTIFICADO"</formula>
    </cfRule>
  </conditionalFormatting>
  <conditionalFormatting sqref="P145">
    <cfRule type="expression" dxfId="3413" priority="7271">
      <formula>Q145="NO SUBSANABLE"</formula>
    </cfRule>
    <cfRule type="expression" dxfId="3412" priority="7273">
      <formula>Q145="REQUERIMIENTOS SUBSANADOS"</formula>
    </cfRule>
    <cfRule type="expression" dxfId="3411" priority="7274">
      <formula>Q145="PENDIENTES POR SUBSANAR"</formula>
    </cfRule>
    <cfRule type="expression" dxfId="3410" priority="7279">
      <formula>Q145="SIN OBSERVACIÓN"</formula>
    </cfRule>
    <cfRule type="containsBlanks" dxfId="3409" priority="7280">
      <formula>LEN(TRIM(P145))=0</formula>
    </cfRule>
  </conditionalFormatting>
  <conditionalFormatting sqref="O145">
    <cfRule type="cellIs" dxfId="3408" priority="7272" operator="equal">
      <formula>"PENDIENTE POR DESCRIPCIÓN"</formula>
    </cfRule>
    <cfRule type="cellIs" dxfId="3407" priority="7276" operator="equal">
      <formula>"DESCRIPCIÓN INSUFICIENTE"</formula>
    </cfRule>
    <cfRule type="cellIs" dxfId="3406" priority="7277" operator="equal">
      <formula>"NO ESTÁ ACORDE A ITEM 5.2.1 (T.R.)"</formula>
    </cfRule>
    <cfRule type="cellIs" dxfId="3405" priority="7278" operator="equal">
      <formula>"ACORDE A ITEM 5.2.1 (T.R.)"</formula>
    </cfRule>
  </conditionalFormatting>
  <conditionalFormatting sqref="Q145">
    <cfRule type="containsBlanks" dxfId="3404" priority="7266">
      <formula>LEN(TRIM(Q145))=0</formula>
    </cfRule>
    <cfRule type="cellIs" dxfId="3403" priority="7275" operator="equal">
      <formula>"REQUERIMIENTOS SUBSANADOS"</formula>
    </cfRule>
    <cfRule type="containsText" dxfId="3402" priority="7281" operator="containsText" text="NO SUBSANABLE">
      <formula>NOT(ISERROR(SEARCH("NO SUBSANABLE",Q145)))</formula>
    </cfRule>
    <cfRule type="containsText" dxfId="3401" priority="7282" operator="containsText" text="PENDIENTES POR SUBSANAR">
      <formula>NOT(ISERROR(SEARCH("PENDIENTES POR SUBSANAR",Q145)))</formula>
    </cfRule>
    <cfRule type="containsText" dxfId="3400" priority="7283" operator="containsText" text="SIN OBSERVACIÓN">
      <formula>NOT(ISERROR(SEARCH("SIN OBSERVACIÓN",Q145)))</formula>
    </cfRule>
  </conditionalFormatting>
  <conditionalFormatting sqref="R145">
    <cfRule type="containsBlanks" dxfId="3399" priority="7265">
      <formula>LEN(TRIM(R145))=0</formula>
    </cfRule>
    <cfRule type="cellIs" dxfId="3398" priority="7267" operator="equal">
      <formula>"NO CUMPLEN CON LO SOLICITADO"</formula>
    </cfRule>
    <cfRule type="cellIs" dxfId="3397" priority="7268" operator="equal">
      <formula>"CUMPLEN CON LO SOLICITADO"</formula>
    </cfRule>
    <cfRule type="cellIs" dxfId="3396" priority="7269" operator="equal">
      <formula>"PENDIENTES"</formula>
    </cfRule>
    <cfRule type="cellIs" dxfId="3395" priority="7270" operator="equal">
      <formula>"NINGUNO"</formula>
    </cfRule>
  </conditionalFormatting>
  <conditionalFormatting sqref="H145">
    <cfRule type="notContainsBlanks" dxfId="3394" priority="7260">
      <formula>LEN(TRIM(H145))&gt;0</formula>
    </cfRule>
  </conditionalFormatting>
  <conditionalFormatting sqref="G145">
    <cfRule type="notContainsBlanks" dxfId="3393" priority="7259">
      <formula>LEN(TRIM(G145))&gt;0</formula>
    </cfRule>
  </conditionalFormatting>
  <conditionalFormatting sqref="F145">
    <cfRule type="notContainsBlanks" dxfId="3392" priority="7258">
      <formula>LEN(TRIM(F145))&gt;0</formula>
    </cfRule>
  </conditionalFormatting>
  <conditionalFormatting sqref="E145">
    <cfRule type="notContainsBlanks" dxfId="3391" priority="7257">
      <formula>LEN(TRIM(E145))&gt;0</formula>
    </cfRule>
  </conditionalFormatting>
  <conditionalFormatting sqref="D145">
    <cfRule type="notContainsBlanks" dxfId="3390" priority="7256">
      <formula>LEN(TRIM(D145))&gt;0</formula>
    </cfRule>
  </conditionalFormatting>
  <conditionalFormatting sqref="C145">
    <cfRule type="notContainsBlanks" dxfId="3389" priority="7255">
      <formula>LEN(TRIM(C145))&gt;0</formula>
    </cfRule>
  </conditionalFormatting>
  <conditionalFormatting sqref="I145">
    <cfRule type="notContainsBlanks" dxfId="3388" priority="7254">
      <formula>LEN(TRIM(I145))&gt;0</formula>
    </cfRule>
  </conditionalFormatting>
  <conditionalFormatting sqref="N148 N151">
    <cfRule type="expression" dxfId="3387" priority="7251">
      <formula>N148=" "</formula>
    </cfRule>
    <cfRule type="expression" dxfId="3386" priority="7252">
      <formula>N148="NO PRESENTÓ CERTIFICADO"</formula>
    </cfRule>
    <cfRule type="expression" dxfId="3385" priority="7253">
      <formula>N148="PRESENTÓ CERTIFICADO"</formula>
    </cfRule>
  </conditionalFormatting>
  <conditionalFormatting sqref="P148 P151">
    <cfRule type="expression" dxfId="3384" priority="7238">
      <formula>Q148="NO SUBSANABLE"</formula>
    </cfRule>
    <cfRule type="expression" dxfId="3383" priority="7240">
      <formula>Q148="REQUERIMIENTOS SUBSANADOS"</formula>
    </cfRule>
    <cfRule type="expression" dxfId="3382" priority="7241">
      <formula>Q148="PENDIENTES POR SUBSANAR"</formula>
    </cfRule>
    <cfRule type="expression" dxfId="3381" priority="7246">
      <formula>Q148="SIN OBSERVACIÓN"</formula>
    </cfRule>
    <cfRule type="containsBlanks" dxfId="3380" priority="7247">
      <formula>LEN(TRIM(P148))=0</formula>
    </cfRule>
  </conditionalFormatting>
  <conditionalFormatting sqref="O148 O151">
    <cfRule type="cellIs" dxfId="3379" priority="7239" operator="equal">
      <formula>"PENDIENTE POR DESCRIPCIÓN"</formula>
    </cfRule>
    <cfRule type="cellIs" dxfId="3378" priority="7243" operator="equal">
      <formula>"DESCRIPCIÓN INSUFICIENTE"</formula>
    </cfRule>
    <cfRule type="cellIs" dxfId="3377" priority="7244" operator="equal">
      <formula>"NO ESTÁ ACORDE A ITEM 5.2.1 (T.R.)"</formula>
    </cfRule>
    <cfRule type="cellIs" dxfId="3376" priority="7245" operator="equal">
      <formula>"ACORDE A ITEM 5.2.1 (T.R.)"</formula>
    </cfRule>
  </conditionalFormatting>
  <conditionalFormatting sqref="Q148 Q151">
    <cfRule type="containsBlanks" dxfId="3375" priority="7233">
      <formula>LEN(TRIM(Q148))=0</formula>
    </cfRule>
    <cfRule type="cellIs" dxfId="3374" priority="7242" operator="equal">
      <formula>"REQUERIMIENTOS SUBSANADOS"</formula>
    </cfRule>
    <cfRule type="containsText" dxfId="3373" priority="7248" operator="containsText" text="NO SUBSANABLE">
      <formula>NOT(ISERROR(SEARCH("NO SUBSANABLE",Q148)))</formula>
    </cfRule>
    <cfRule type="containsText" dxfId="3372" priority="7249" operator="containsText" text="PENDIENTES POR SUBSANAR">
      <formula>NOT(ISERROR(SEARCH("PENDIENTES POR SUBSANAR",Q148)))</formula>
    </cfRule>
    <cfRule type="containsText" dxfId="3371" priority="7250" operator="containsText" text="SIN OBSERVACIÓN">
      <formula>NOT(ISERROR(SEARCH("SIN OBSERVACIÓN",Q148)))</formula>
    </cfRule>
  </conditionalFormatting>
  <conditionalFormatting sqref="R148 R151">
    <cfRule type="containsBlanks" dxfId="3370" priority="7232">
      <formula>LEN(TRIM(R148))=0</formula>
    </cfRule>
    <cfRule type="cellIs" dxfId="3369" priority="7234" operator="equal">
      <formula>"NO CUMPLEN CON LO SOLICITADO"</formula>
    </cfRule>
    <cfRule type="cellIs" dxfId="3368" priority="7235" operator="equal">
      <formula>"CUMPLEN CON LO SOLICITADO"</formula>
    </cfRule>
    <cfRule type="cellIs" dxfId="3367" priority="7236" operator="equal">
      <formula>"PENDIENTES"</formula>
    </cfRule>
    <cfRule type="cellIs" dxfId="3366" priority="7237" operator="equal">
      <formula>"NINGUNO"</formula>
    </cfRule>
  </conditionalFormatting>
  <conditionalFormatting sqref="H148 H151">
    <cfRule type="notContainsBlanks" dxfId="3365" priority="7231">
      <formula>LEN(TRIM(H148))&gt;0</formula>
    </cfRule>
  </conditionalFormatting>
  <conditionalFormatting sqref="G148 G151">
    <cfRule type="notContainsBlanks" dxfId="3364" priority="7230">
      <formula>LEN(TRIM(G148))&gt;0</formula>
    </cfRule>
  </conditionalFormatting>
  <conditionalFormatting sqref="F148 F151">
    <cfRule type="notContainsBlanks" dxfId="3363" priority="7229">
      <formula>LEN(TRIM(F148))&gt;0</formula>
    </cfRule>
  </conditionalFormatting>
  <conditionalFormatting sqref="E148 E151">
    <cfRule type="notContainsBlanks" dxfId="3362" priority="7228">
      <formula>LEN(TRIM(E148))&gt;0</formula>
    </cfRule>
  </conditionalFormatting>
  <conditionalFormatting sqref="D148 D151">
    <cfRule type="notContainsBlanks" dxfId="3361" priority="7227">
      <formula>LEN(TRIM(D148))&gt;0</formula>
    </cfRule>
  </conditionalFormatting>
  <conditionalFormatting sqref="C148 C151">
    <cfRule type="notContainsBlanks" dxfId="3360" priority="7226">
      <formula>LEN(TRIM(C148))&gt;0</formula>
    </cfRule>
  </conditionalFormatting>
  <conditionalFormatting sqref="I148 I151">
    <cfRule type="notContainsBlanks" dxfId="3359" priority="7225">
      <formula>LEN(TRIM(I148))&gt;0</formula>
    </cfRule>
  </conditionalFormatting>
  <conditionalFormatting sqref="N154">
    <cfRule type="expression" dxfId="3358" priority="7222">
      <formula>N154=" "</formula>
    </cfRule>
    <cfRule type="expression" dxfId="3357" priority="7223">
      <formula>N154="NO PRESENTÓ CERTIFICADO"</formula>
    </cfRule>
    <cfRule type="expression" dxfId="3356" priority="7224">
      <formula>N154="PRESENTÓ CERTIFICADO"</formula>
    </cfRule>
  </conditionalFormatting>
  <conditionalFormatting sqref="P154">
    <cfRule type="expression" dxfId="3355" priority="7209">
      <formula>Q154="NO SUBSANABLE"</formula>
    </cfRule>
    <cfRule type="expression" dxfId="3354" priority="7211">
      <formula>Q154="REQUERIMIENTOS SUBSANADOS"</formula>
    </cfRule>
    <cfRule type="expression" dxfId="3353" priority="7212">
      <formula>Q154="PENDIENTES POR SUBSANAR"</formula>
    </cfRule>
    <cfRule type="expression" dxfId="3352" priority="7217">
      <formula>Q154="SIN OBSERVACIÓN"</formula>
    </cfRule>
    <cfRule type="containsBlanks" dxfId="3351" priority="7218">
      <formula>LEN(TRIM(P154))=0</formula>
    </cfRule>
  </conditionalFormatting>
  <conditionalFormatting sqref="O154">
    <cfRule type="cellIs" dxfId="3350" priority="7210" operator="equal">
      <formula>"PENDIENTE POR DESCRIPCIÓN"</formula>
    </cfRule>
    <cfRule type="cellIs" dxfId="3349" priority="7214" operator="equal">
      <formula>"DESCRIPCIÓN INSUFICIENTE"</formula>
    </cfRule>
    <cfRule type="cellIs" dxfId="3348" priority="7215" operator="equal">
      <formula>"NO ESTÁ ACORDE A ITEM 5.2.1 (T.R.)"</formula>
    </cfRule>
    <cfRule type="cellIs" dxfId="3347" priority="7216" operator="equal">
      <formula>"ACORDE A ITEM 5.2.1 (T.R.)"</formula>
    </cfRule>
  </conditionalFormatting>
  <conditionalFormatting sqref="Q154">
    <cfRule type="containsBlanks" dxfId="3346" priority="7204">
      <formula>LEN(TRIM(Q154))=0</formula>
    </cfRule>
    <cfRule type="cellIs" dxfId="3345" priority="7213" operator="equal">
      <formula>"REQUERIMIENTOS SUBSANADOS"</formula>
    </cfRule>
    <cfRule type="containsText" dxfId="3344" priority="7219" operator="containsText" text="NO SUBSANABLE">
      <formula>NOT(ISERROR(SEARCH("NO SUBSANABLE",Q154)))</formula>
    </cfRule>
    <cfRule type="containsText" dxfId="3343" priority="7220" operator="containsText" text="PENDIENTES POR SUBSANAR">
      <formula>NOT(ISERROR(SEARCH("PENDIENTES POR SUBSANAR",Q154)))</formula>
    </cfRule>
    <cfRule type="containsText" dxfId="3342" priority="7221" operator="containsText" text="SIN OBSERVACIÓN">
      <formula>NOT(ISERROR(SEARCH("SIN OBSERVACIÓN",Q154)))</formula>
    </cfRule>
  </conditionalFormatting>
  <conditionalFormatting sqref="R154">
    <cfRule type="containsBlanks" dxfId="3341" priority="7203">
      <formula>LEN(TRIM(R154))=0</formula>
    </cfRule>
    <cfRule type="cellIs" dxfId="3340" priority="7205" operator="equal">
      <formula>"NO CUMPLEN CON LO SOLICITADO"</formula>
    </cfRule>
    <cfRule type="cellIs" dxfId="3339" priority="7206" operator="equal">
      <formula>"CUMPLEN CON LO SOLICITADO"</formula>
    </cfRule>
    <cfRule type="cellIs" dxfId="3338" priority="7207" operator="equal">
      <formula>"PENDIENTES"</formula>
    </cfRule>
    <cfRule type="cellIs" dxfId="3337" priority="7208" operator="equal">
      <formula>"NINGUNO"</formula>
    </cfRule>
  </conditionalFormatting>
  <conditionalFormatting sqref="H154">
    <cfRule type="notContainsBlanks" dxfId="3336" priority="7202">
      <formula>LEN(TRIM(H154))&gt;0</formula>
    </cfRule>
  </conditionalFormatting>
  <conditionalFormatting sqref="G154">
    <cfRule type="notContainsBlanks" dxfId="3335" priority="7201">
      <formula>LEN(TRIM(G154))&gt;0</formula>
    </cfRule>
  </conditionalFormatting>
  <conditionalFormatting sqref="F154">
    <cfRule type="notContainsBlanks" dxfId="3334" priority="7200">
      <formula>LEN(TRIM(F154))&gt;0</formula>
    </cfRule>
  </conditionalFormatting>
  <conditionalFormatting sqref="E154">
    <cfRule type="notContainsBlanks" dxfId="3333" priority="7199">
      <formula>LEN(TRIM(E154))&gt;0</formula>
    </cfRule>
  </conditionalFormatting>
  <conditionalFormatting sqref="D154">
    <cfRule type="notContainsBlanks" dxfId="3332" priority="7198">
      <formula>LEN(TRIM(D154))&gt;0</formula>
    </cfRule>
  </conditionalFormatting>
  <conditionalFormatting sqref="C154">
    <cfRule type="notContainsBlanks" dxfId="3331" priority="7197">
      <formula>LEN(TRIM(C154))&gt;0</formula>
    </cfRule>
  </conditionalFormatting>
  <conditionalFormatting sqref="I154">
    <cfRule type="notContainsBlanks" dxfId="3330" priority="7196">
      <formula>LEN(TRIM(I154))&gt;0</formula>
    </cfRule>
  </conditionalFormatting>
  <conditionalFormatting sqref="T145">
    <cfRule type="cellIs" dxfId="3329" priority="7194" operator="equal">
      <formula>"NO"</formula>
    </cfRule>
    <cfRule type="cellIs" dxfId="3328" priority="7195" operator="equal">
      <formula>"SI"</formula>
    </cfRule>
  </conditionalFormatting>
  <conditionalFormatting sqref="N157">
    <cfRule type="expression" dxfId="3327" priority="7189">
      <formula>N157=" "</formula>
    </cfRule>
    <cfRule type="expression" dxfId="3326" priority="7190">
      <formula>N157="NO PRESENTÓ CERTIFICADO"</formula>
    </cfRule>
    <cfRule type="expression" dxfId="3325" priority="7191">
      <formula>N157="PRESENTÓ CERTIFICADO"</formula>
    </cfRule>
  </conditionalFormatting>
  <conditionalFormatting sqref="P157">
    <cfRule type="expression" dxfId="3324" priority="7176">
      <formula>Q157="NO SUBSANABLE"</formula>
    </cfRule>
    <cfRule type="expression" dxfId="3323" priority="7178">
      <formula>Q157="REQUERIMIENTOS SUBSANADOS"</formula>
    </cfRule>
    <cfRule type="expression" dxfId="3322" priority="7179">
      <formula>Q157="PENDIENTES POR SUBSANAR"</formula>
    </cfRule>
    <cfRule type="expression" dxfId="3321" priority="7184">
      <formula>Q157="SIN OBSERVACIÓN"</formula>
    </cfRule>
    <cfRule type="containsBlanks" dxfId="3320" priority="7185">
      <formula>LEN(TRIM(P157))=0</formula>
    </cfRule>
  </conditionalFormatting>
  <conditionalFormatting sqref="O157">
    <cfRule type="cellIs" dxfId="3319" priority="7177" operator="equal">
      <formula>"PENDIENTE POR DESCRIPCIÓN"</formula>
    </cfRule>
    <cfRule type="cellIs" dxfId="3318" priority="7181" operator="equal">
      <formula>"DESCRIPCIÓN INSUFICIENTE"</formula>
    </cfRule>
    <cfRule type="cellIs" dxfId="3317" priority="7182" operator="equal">
      <formula>"NO ESTÁ ACORDE A ITEM 5.2.1 (T.R.)"</formula>
    </cfRule>
    <cfRule type="cellIs" dxfId="3316" priority="7183" operator="equal">
      <formula>"ACORDE A ITEM 5.2.1 (T.R.)"</formula>
    </cfRule>
  </conditionalFormatting>
  <conditionalFormatting sqref="Q157">
    <cfRule type="containsBlanks" dxfId="3315" priority="7171">
      <formula>LEN(TRIM(Q157))=0</formula>
    </cfRule>
    <cfRule type="cellIs" dxfId="3314" priority="7180" operator="equal">
      <formula>"REQUERIMIENTOS SUBSANADOS"</formula>
    </cfRule>
    <cfRule type="containsText" dxfId="3313" priority="7186" operator="containsText" text="NO SUBSANABLE">
      <formula>NOT(ISERROR(SEARCH("NO SUBSANABLE",Q157)))</formula>
    </cfRule>
    <cfRule type="containsText" dxfId="3312" priority="7187" operator="containsText" text="PENDIENTES POR SUBSANAR">
      <formula>NOT(ISERROR(SEARCH("PENDIENTES POR SUBSANAR",Q157)))</formula>
    </cfRule>
    <cfRule type="containsText" dxfId="3311" priority="7188" operator="containsText" text="SIN OBSERVACIÓN">
      <formula>NOT(ISERROR(SEARCH("SIN OBSERVACIÓN",Q157)))</formula>
    </cfRule>
  </conditionalFormatting>
  <conditionalFormatting sqref="R157">
    <cfRule type="containsBlanks" dxfId="3310" priority="7170">
      <formula>LEN(TRIM(R157))=0</formula>
    </cfRule>
    <cfRule type="cellIs" dxfId="3309" priority="7172" operator="equal">
      <formula>"NO CUMPLEN CON LO SOLICITADO"</formula>
    </cfRule>
    <cfRule type="cellIs" dxfId="3308" priority="7173" operator="equal">
      <formula>"CUMPLEN CON LO SOLICITADO"</formula>
    </cfRule>
    <cfRule type="cellIs" dxfId="3307" priority="7174" operator="equal">
      <formula>"PENDIENTES"</formula>
    </cfRule>
    <cfRule type="cellIs" dxfId="3306" priority="7175" operator="equal">
      <formula>"NINGUNO"</formula>
    </cfRule>
  </conditionalFormatting>
  <conditionalFormatting sqref="H157">
    <cfRule type="notContainsBlanks" dxfId="3305" priority="7169">
      <formula>LEN(TRIM(H157))&gt;0</formula>
    </cfRule>
  </conditionalFormatting>
  <conditionalFormatting sqref="G157">
    <cfRule type="notContainsBlanks" dxfId="3304" priority="7168">
      <formula>LEN(TRIM(G157))&gt;0</formula>
    </cfRule>
  </conditionalFormatting>
  <conditionalFormatting sqref="F157">
    <cfRule type="notContainsBlanks" dxfId="3303" priority="7167">
      <formula>LEN(TRIM(F157))&gt;0</formula>
    </cfRule>
  </conditionalFormatting>
  <conditionalFormatting sqref="E157">
    <cfRule type="notContainsBlanks" dxfId="3302" priority="7166">
      <formula>LEN(TRIM(E157))&gt;0</formula>
    </cfRule>
  </conditionalFormatting>
  <conditionalFormatting sqref="D157">
    <cfRule type="notContainsBlanks" dxfId="3301" priority="7165">
      <formula>LEN(TRIM(D157))&gt;0</formula>
    </cfRule>
  </conditionalFormatting>
  <conditionalFormatting sqref="C157">
    <cfRule type="notContainsBlanks" dxfId="3300" priority="7164">
      <formula>LEN(TRIM(C157))&gt;0</formula>
    </cfRule>
  </conditionalFormatting>
  <conditionalFormatting sqref="I157">
    <cfRule type="notContainsBlanks" dxfId="3299" priority="7163">
      <formula>LEN(TRIM(I157))&gt;0</formula>
    </cfRule>
  </conditionalFormatting>
  <conditionalFormatting sqref="N167">
    <cfRule type="expression" dxfId="3298" priority="7082">
      <formula>N167=" "</formula>
    </cfRule>
    <cfRule type="expression" dxfId="3297" priority="7083">
      <formula>N167="NO PRESENTÓ CERTIFICADO"</formula>
    </cfRule>
    <cfRule type="expression" dxfId="3296" priority="7084">
      <formula>N167="PRESENTÓ CERTIFICADO"</formula>
    </cfRule>
  </conditionalFormatting>
  <conditionalFormatting sqref="P167">
    <cfRule type="expression" dxfId="3295" priority="7063">
      <formula>Q167="NO SUBSANABLE"</formula>
    </cfRule>
    <cfRule type="expression" dxfId="3294" priority="7065">
      <formula>Q167="REQUERIMIENTOS SUBSANADOS"</formula>
    </cfRule>
    <cfRule type="expression" dxfId="3293" priority="7066">
      <formula>Q167="PENDIENTES POR SUBSANAR"</formula>
    </cfRule>
    <cfRule type="expression" dxfId="3292" priority="7071">
      <formula>Q167="SIN OBSERVACIÓN"</formula>
    </cfRule>
    <cfRule type="containsBlanks" dxfId="3291" priority="7072">
      <formula>LEN(TRIM(P167))=0</formula>
    </cfRule>
  </conditionalFormatting>
  <conditionalFormatting sqref="O167">
    <cfRule type="cellIs" dxfId="3290" priority="7064" operator="equal">
      <formula>"PENDIENTE POR DESCRIPCIÓN"</formula>
    </cfRule>
    <cfRule type="cellIs" dxfId="3289" priority="7068" operator="equal">
      <formula>"DESCRIPCIÓN INSUFICIENTE"</formula>
    </cfRule>
    <cfRule type="cellIs" dxfId="3288" priority="7069" operator="equal">
      <formula>"NO ESTÁ ACORDE A ITEM 5.2.1 (T.R.)"</formula>
    </cfRule>
    <cfRule type="cellIs" dxfId="3287" priority="7070" operator="equal">
      <formula>"ACORDE A ITEM 5.2.1 (T.R.)"</formula>
    </cfRule>
  </conditionalFormatting>
  <conditionalFormatting sqref="Q167">
    <cfRule type="containsBlanks" dxfId="3286" priority="7058">
      <formula>LEN(TRIM(Q167))=0</formula>
    </cfRule>
    <cfRule type="cellIs" dxfId="3285" priority="7067" operator="equal">
      <formula>"REQUERIMIENTOS SUBSANADOS"</formula>
    </cfRule>
    <cfRule type="containsText" dxfId="3284" priority="7073" operator="containsText" text="NO SUBSANABLE">
      <formula>NOT(ISERROR(SEARCH("NO SUBSANABLE",Q167)))</formula>
    </cfRule>
    <cfRule type="containsText" dxfId="3283" priority="7074" operator="containsText" text="PENDIENTES POR SUBSANAR">
      <formula>NOT(ISERROR(SEARCH("PENDIENTES POR SUBSANAR",Q167)))</formula>
    </cfRule>
    <cfRule type="containsText" dxfId="3282" priority="7075" operator="containsText" text="SIN OBSERVACIÓN">
      <formula>NOT(ISERROR(SEARCH("SIN OBSERVACIÓN",Q167)))</formula>
    </cfRule>
  </conditionalFormatting>
  <conditionalFormatting sqref="R167">
    <cfRule type="containsBlanks" dxfId="3281" priority="7057">
      <formula>LEN(TRIM(R167))=0</formula>
    </cfRule>
    <cfRule type="cellIs" dxfId="3280" priority="7059" operator="equal">
      <formula>"NO CUMPLEN CON LO SOLICITADO"</formula>
    </cfRule>
    <cfRule type="cellIs" dxfId="3279" priority="7060" operator="equal">
      <formula>"CUMPLEN CON LO SOLICITADO"</formula>
    </cfRule>
    <cfRule type="cellIs" dxfId="3278" priority="7061" operator="equal">
      <formula>"PENDIENTES"</formula>
    </cfRule>
    <cfRule type="cellIs" dxfId="3277" priority="7062" operator="equal">
      <formula>"NINGUNO"</formula>
    </cfRule>
  </conditionalFormatting>
  <conditionalFormatting sqref="H167">
    <cfRule type="notContainsBlanks" dxfId="3276" priority="7052">
      <formula>LEN(TRIM(H167))&gt;0</formula>
    </cfRule>
  </conditionalFormatting>
  <conditionalFormatting sqref="G167">
    <cfRule type="notContainsBlanks" dxfId="3275" priority="7051">
      <formula>LEN(TRIM(G167))&gt;0</formula>
    </cfRule>
  </conditionalFormatting>
  <conditionalFormatting sqref="F167">
    <cfRule type="notContainsBlanks" dxfId="3274" priority="7050">
      <formula>LEN(TRIM(F167))&gt;0</formula>
    </cfRule>
  </conditionalFormatting>
  <conditionalFormatting sqref="E167">
    <cfRule type="notContainsBlanks" dxfId="3273" priority="7049">
      <formula>LEN(TRIM(E167))&gt;0</formula>
    </cfRule>
  </conditionalFormatting>
  <conditionalFormatting sqref="D167">
    <cfRule type="notContainsBlanks" dxfId="3272" priority="7048">
      <formula>LEN(TRIM(D167))&gt;0</formula>
    </cfRule>
  </conditionalFormatting>
  <conditionalFormatting sqref="C167">
    <cfRule type="notContainsBlanks" dxfId="3271" priority="7047">
      <formula>LEN(TRIM(C167))&gt;0</formula>
    </cfRule>
  </conditionalFormatting>
  <conditionalFormatting sqref="I167">
    <cfRule type="notContainsBlanks" dxfId="3270" priority="7046">
      <formula>LEN(TRIM(I167))&gt;0</formula>
    </cfRule>
  </conditionalFormatting>
  <conditionalFormatting sqref="N170 N173">
    <cfRule type="expression" dxfId="3269" priority="7043">
      <formula>N170=" "</formula>
    </cfRule>
    <cfRule type="expression" dxfId="3268" priority="7044">
      <formula>N170="NO PRESENTÓ CERTIFICADO"</formula>
    </cfRule>
    <cfRule type="expression" dxfId="3267" priority="7045">
      <formula>N170="PRESENTÓ CERTIFICADO"</formula>
    </cfRule>
  </conditionalFormatting>
  <conditionalFormatting sqref="P170 P173">
    <cfRule type="expression" dxfId="3266" priority="7030">
      <formula>Q170="NO SUBSANABLE"</formula>
    </cfRule>
    <cfRule type="expression" dxfId="3265" priority="7032">
      <formula>Q170="REQUERIMIENTOS SUBSANADOS"</formula>
    </cfRule>
    <cfRule type="expression" dxfId="3264" priority="7033">
      <formula>Q170="PENDIENTES POR SUBSANAR"</formula>
    </cfRule>
    <cfRule type="expression" dxfId="3263" priority="7038">
      <formula>Q170="SIN OBSERVACIÓN"</formula>
    </cfRule>
    <cfRule type="containsBlanks" dxfId="3262" priority="7039">
      <formula>LEN(TRIM(P170))=0</formula>
    </cfRule>
  </conditionalFormatting>
  <conditionalFormatting sqref="O170 O173">
    <cfRule type="cellIs" dxfId="3261" priority="7031" operator="equal">
      <formula>"PENDIENTE POR DESCRIPCIÓN"</formula>
    </cfRule>
    <cfRule type="cellIs" dxfId="3260" priority="7035" operator="equal">
      <formula>"DESCRIPCIÓN INSUFICIENTE"</formula>
    </cfRule>
    <cfRule type="cellIs" dxfId="3259" priority="7036" operator="equal">
      <formula>"NO ESTÁ ACORDE A ITEM 5.2.1 (T.R.)"</formula>
    </cfRule>
    <cfRule type="cellIs" dxfId="3258" priority="7037" operator="equal">
      <formula>"ACORDE A ITEM 5.2.1 (T.R.)"</formula>
    </cfRule>
  </conditionalFormatting>
  <conditionalFormatting sqref="Q170 Q173">
    <cfRule type="containsBlanks" dxfId="3257" priority="7025">
      <formula>LEN(TRIM(Q170))=0</formula>
    </cfRule>
    <cfRule type="cellIs" dxfId="3256" priority="7034" operator="equal">
      <formula>"REQUERIMIENTOS SUBSANADOS"</formula>
    </cfRule>
    <cfRule type="containsText" dxfId="3255" priority="7040" operator="containsText" text="NO SUBSANABLE">
      <formula>NOT(ISERROR(SEARCH("NO SUBSANABLE",Q170)))</formula>
    </cfRule>
    <cfRule type="containsText" dxfId="3254" priority="7041" operator="containsText" text="PENDIENTES POR SUBSANAR">
      <formula>NOT(ISERROR(SEARCH("PENDIENTES POR SUBSANAR",Q170)))</formula>
    </cfRule>
    <cfRule type="containsText" dxfId="3253" priority="7042" operator="containsText" text="SIN OBSERVACIÓN">
      <formula>NOT(ISERROR(SEARCH("SIN OBSERVACIÓN",Q170)))</formula>
    </cfRule>
  </conditionalFormatting>
  <conditionalFormatting sqref="R170 R173">
    <cfRule type="containsBlanks" dxfId="3252" priority="7024">
      <formula>LEN(TRIM(R170))=0</formula>
    </cfRule>
    <cfRule type="cellIs" dxfId="3251" priority="7026" operator="equal">
      <formula>"NO CUMPLEN CON LO SOLICITADO"</formula>
    </cfRule>
    <cfRule type="cellIs" dxfId="3250" priority="7027" operator="equal">
      <formula>"CUMPLEN CON LO SOLICITADO"</formula>
    </cfRule>
    <cfRule type="cellIs" dxfId="3249" priority="7028" operator="equal">
      <formula>"PENDIENTES"</formula>
    </cfRule>
    <cfRule type="cellIs" dxfId="3248" priority="7029" operator="equal">
      <formula>"NINGUNO"</formula>
    </cfRule>
  </conditionalFormatting>
  <conditionalFormatting sqref="H170 H173">
    <cfRule type="notContainsBlanks" dxfId="3247" priority="7023">
      <formula>LEN(TRIM(H170))&gt;0</formula>
    </cfRule>
  </conditionalFormatting>
  <conditionalFormatting sqref="G170 G173">
    <cfRule type="notContainsBlanks" dxfId="3246" priority="7022">
      <formula>LEN(TRIM(G170))&gt;0</formula>
    </cfRule>
  </conditionalFormatting>
  <conditionalFormatting sqref="F170 F173">
    <cfRule type="notContainsBlanks" dxfId="3245" priority="7021">
      <formula>LEN(TRIM(F170))&gt;0</formula>
    </cfRule>
  </conditionalFormatting>
  <conditionalFormatting sqref="E170 E173">
    <cfRule type="notContainsBlanks" dxfId="3244" priority="7020">
      <formula>LEN(TRIM(E170))&gt;0</formula>
    </cfRule>
  </conditionalFormatting>
  <conditionalFormatting sqref="D170 D173">
    <cfRule type="notContainsBlanks" dxfId="3243" priority="7019">
      <formula>LEN(TRIM(D170))&gt;0</formula>
    </cfRule>
  </conditionalFormatting>
  <conditionalFormatting sqref="C170 C173">
    <cfRule type="notContainsBlanks" dxfId="3242" priority="7018">
      <formula>LEN(TRIM(C170))&gt;0</formula>
    </cfRule>
  </conditionalFormatting>
  <conditionalFormatting sqref="I170 I173">
    <cfRule type="notContainsBlanks" dxfId="3241" priority="7017">
      <formula>LEN(TRIM(I170))&gt;0</formula>
    </cfRule>
  </conditionalFormatting>
  <conditionalFormatting sqref="N176">
    <cfRule type="expression" dxfId="3240" priority="7014">
      <formula>N176=" "</formula>
    </cfRule>
    <cfRule type="expression" dxfId="3239" priority="7015">
      <formula>N176="NO PRESENTÓ CERTIFICADO"</formula>
    </cfRule>
    <cfRule type="expression" dxfId="3238" priority="7016">
      <formula>N176="PRESENTÓ CERTIFICADO"</formula>
    </cfRule>
  </conditionalFormatting>
  <conditionalFormatting sqref="P176">
    <cfRule type="expression" dxfId="3237" priority="7001">
      <formula>Q176="NO SUBSANABLE"</formula>
    </cfRule>
    <cfRule type="expression" dxfId="3236" priority="7003">
      <formula>Q176="REQUERIMIENTOS SUBSANADOS"</formula>
    </cfRule>
    <cfRule type="expression" dxfId="3235" priority="7004">
      <formula>Q176="PENDIENTES POR SUBSANAR"</formula>
    </cfRule>
    <cfRule type="expression" dxfId="3234" priority="7009">
      <formula>Q176="SIN OBSERVACIÓN"</formula>
    </cfRule>
    <cfRule type="containsBlanks" dxfId="3233" priority="7010">
      <formula>LEN(TRIM(P176))=0</formula>
    </cfRule>
  </conditionalFormatting>
  <conditionalFormatting sqref="O176">
    <cfRule type="cellIs" dxfId="3232" priority="7002" operator="equal">
      <formula>"PENDIENTE POR DESCRIPCIÓN"</formula>
    </cfRule>
    <cfRule type="cellIs" dxfId="3231" priority="7006" operator="equal">
      <formula>"DESCRIPCIÓN INSUFICIENTE"</formula>
    </cfRule>
    <cfRule type="cellIs" dxfId="3230" priority="7007" operator="equal">
      <formula>"NO ESTÁ ACORDE A ITEM 5.2.1 (T.R.)"</formula>
    </cfRule>
    <cfRule type="cellIs" dxfId="3229" priority="7008" operator="equal">
      <formula>"ACORDE A ITEM 5.2.1 (T.R.)"</formula>
    </cfRule>
  </conditionalFormatting>
  <conditionalFormatting sqref="Q176">
    <cfRule type="containsBlanks" dxfId="3228" priority="6996">
      <formula>LEN(TRIM(Q176))=0</formula>
    </cfRule>
    <cfRule type="cellIs" dxfId="3227" priority="7005" operator="equal">
      <formula>"REQUERIMIENTOS SUBSANADOS"</formula>
    </cfRule>
    <cfRule type="containsText" dxfId="3226" priority="7011" operator="containsText" text="NO SUBSANABLE">
      <formula>NOT(ISERROR(SEARCH("NO SUBSANABLE",Q176)))</formula>
    </cfRule>
    <cfRule type="containsText" dxfId="3225" priority="7012" operator="containsText" text="PENDIENTES POR SUBSANAR">
      <formula>NOT(ISERROR(SEARCH("PENDIENTES POR SUBSANAR",Q176)))</formula>
    </cfRule>
    <cfRule type="containsText" dxfId="3224" priority="7013" operator="containsText" text="SIN OBSERVACIÓN">
      <formula>NOT(ISERROR(SEARCH("SIN OBSERVACIÓN",Q176)))</formula>
    </cfRule>
  </conditionalFormatting>
  <conditionalFormatting sqref="R176">
    <cfRule type="containsBlanks" dxfId="3223" priority="6995">
      <formula>LEN(TRIM(R176))=0</formula>
    </cfRule>
    <cfRule type="cellIs" dxfId="3222" priority="6997" operator="equal">
      <formula>"NO CUMPLEN CON LO SOLICITADO"</formula>
    </cfRule>
    <cfRule type="cellIs" dxfId="3221" priority="6998" operator="equal">
      <formula>"CUMPLEN CON LO SOLICITADO"</formula>
    </cfRule>
    <cfRule type="cellIs" dxfId="3220" priority="6999" operator="equal">
      <formula>"PENDIENTES"</formula>
    </cfRule>
    <cfRule type="cellIs" dxfId="3219" priority="7000" operator="equal">
      <formula>"NINGUNO"</formula>
    </cfRule>
  </conditionalFormatting>
  <conditionalFormatting sqref="H176">
    <cfRule type="notContainsBlanks" dxfId="3218" priority="6994">
      <formula>LEN(TRIM(H176))&gt;0</formula>
    </cfRule>
  </conditionalFormatting>
  <conditionalFormatting sqref="G176">
    <cfRule type="notContainsBlanks" dxfId="3217" priority="6993">
      <formula>LEN(TRIM(G176))&gt;0</formula>
    </cfRule>
  </conditionalFormatting>
  <conditionalFormatting sqref="F176">
    <cfRule type="notContainsBlanks" dxfId="3216" priority="6992">
      <formula>LEN(TRIM(F176))&gt;0</formula>
    </cfRule>
  </conditionalFormatting>
  <conditionalFormatting sqref="E176">
    <cfRule type="notContainsBlanks" dxfId="3215" priority="6991">
      <formula>LEN(TRIM(E176))&gt;0</formula>
    </cfRule>
  </conditionalFormatting>
  <conditionalFormatting sqref="D176">
    <cfRule type="notContainsBlanks" dxfId="3214" priority="6990">
      <formula>LEN(TRIM(D176))&gt;0</formula>
    </cfRule>
  </conditionalFormatting>
  <conditionalFormatting sqref="C176">
    <cfRule type="notContainsBlanks" dxfId="3213" priority="6989">
      <formula>LEN(TRIM(C176))&gt;0</formula>
    </cfRule>
  </conditionalFormatting>
  <conditionalFormatting sqref="I176">
    <cfRule type="notContainsBlanks" dxfId="3212" priority="6988">
      <formula>LEN(TRIM(I176))&gt;0</formula>
    </cfRule>
  </conditionalFormatting>
  <conditionalFormatting sqref="T167">
    <cfRule type="cellIs" dxfId="3211" priority="6986" operator="equal">
      <formula>"NO"</formula>
    </cfRule>
    <cfRule type="cellIs" dxfId="3210" priority="6987" operator="equal">
      <formula>"SI"</formula>
    </cfRule>
  </conditionalFormatting>
  <conditionalFormatting sqref="N179">
    <cfRule type="expression" dxfId="3209" priority="6981">
      <formula>N179=" "</formula>
    </cfRule>
    <cfRule type="expression" dxfId="3208" priority="6982">
      <formula>N179="NO PRESENTÓ CERTIFICADO"</formula>
    </cfRule>
    <cfRule type="expression" dxfId="3207" priority="6983">
      <formula>N179="PRESENTÓ CERTIFICADO"</formula>
    </cfRule>
  </conditionalFormatting>
  <conditionalFormatting sqref="P179">
    <cfRule type="expression" dxfId="3206" priority="6968">
      <formula>Q179="NO SUBSANABLE"</formula>
    </cfRule>
    <cfRule type="expression" dxfId="3205" priority="6970">
      <formula>Q179="REQUERIMIENTOS SUBSANADOS"</formula>
    </cfRule>
    <cfRule type="expression" dxfId="3204" priority="6971">
      <formula>Q179="PENDIENTES POR SUBSANAR"</formula>
    </cfRule>
    <cfRule type="expression" dxfId="3203" priority="6976">
      <formula>Q179="SIN OBSERVACIÓN"</formula>
    </cfRule>
    <cfRule type="containsBlanks" dxfId="3202" priority="6977">
      <formula>LEN(TRIM(P179))=0</formula>
    </cfRule>
  </conditionalFormatting>
  <conditionalFormatting sqref="O179">
    <cfRule type="cellIs" dxfId="3201" priority="6969" operator="equal">
      <formula>"PENDIENTE POR DESCRIPCIÓN"</formula>
    </cfRule>
    <cfRule type="cellIs" dxfId="3200" priority="6973" operator="equal">
      <formula>"DESCRIPCIÓN INSUFICIENTE"</formula>
    </cfRule>
    <cfRule type="cellIs" dxfId="3199" priority="6974" operator="equal">
      <formula>"NO ESTÁ ACORDE A ITEM 5.2.1 (T.R.)"</formula>
    </cfRule>
    <cfRule type="cellIs" dxfId="3198" priority="6975" operator="equal">
      <formula>"ACORDE A ITEM 5.2.1 (T.R.)"</formula>
    </cfRule>
  </conditionalFormatting>
  <conditionalFormatting sqref="Q179">
    <cfRule type="containsBlanks" dxfId="3197" priority="6963">
      <formula>LEN(TRIM(Q179))=0</formula>
    </cfRule>
    <cfRule type="cellIs" dxfId="3196" priority="6972" operator="equal">
      <formula>"REQUERIMIENTOS SUBSANADOS"</formula>
    </cfRule>
    <cfRule type="containsText" dxfId="3195" priority="6978" operator="containsText" text="NO SUBSANABLE">
      <formula>NOT(ISERROR(SEARCH("NO SUBSANABLE",Q179)))</formula>
    </cfRule>
    <cfRule type="containsText" dxfId="3194" priority="6979" operator="containsText" text="PENDIENTES POR SUBSANAR">
      <formula>NOT(ISERROR(SEARCH("PENDIENTES POR SUBSANAR",Q179)))</formula>
    </cfRule>
    <cfRule type="containsText" dxfId="3193" priority="6980" operator="containsText" text="SIN OBSERVACIÓN">
      <formula>NOT(ISERROR(SEARCH("SIN OBSERVACIÓN",Q179)))</formula>
    </cfRule>
  </conditionalFormatting>
  <conditionalFormatting sqref="R179">
    <cfRule type="containsBlanks" dxfId="3192" priority="6962">
      <formula>LEN(TRIM(R179))=0</formula>
    </cfRule>
    <cfRule type="cellIs" dxfId="3191" priority="6964" operator="equal">
      <formula>"NO CUMPLEN CON LO SOLICITADO"</formula>
    </cfRule>
    <cfRule type="cellIs" dxfId="3190" priority="6965" operator="equal">
      <formula>"CUMPLEN CON LO SOLICITADO"</formula>
    </cfRule>
    <cfRule type="cellIs" dxfId="3189" priority="6966" operator="equal">
      <formula>"PENDIENTES"</formula>
    </cfRule>
    <cfRule type="cellIs" dxfId="3188" priority="6967" operator="equal">
      <formula>"NINGUNO"</formula>
    </cfRule>
  </conditionalFormatting>
  <conditionalFormatting sqref="H179">
    <cfRule type="notContainsBlanks" dxfId="3187" priority="6961">
      <formula>LEN(TRIM(H179))&gt;0</formula>
    </cfRule>
  </conditionalFormatting>
  <conditionalFormatting sqref="G179">
    <cfRule type="notContainsBlanks" dxfId="3186" priority="6960">
      <formula>LEN(TRIM(G179))&gt;0</formula>
    </cfRule>
  </conditionalFormatting>
  <conditionalFormatting sqref="F179">
    <cfRule type="notContainsBlanks" dxfId="3185" priority="6959">
      <formula>LEN(TRIM(F179))&gt;0</formula>
    </cfRule>
  </conditionalFormatting>
  <conditionalFormatting sqref="E179">
    <cfRule type="notContainsBlanks" dxfId="3184" priority="6958">
      <formula>LEN(TRIM(E179))&gt;0</formula>
    </cfRule>
  </conditionalFormatting>
  <conditionalFormatting sqref="D179">
    <cfRule type="notContainsBlanks" dxfId="3183" priority="6957">
      <formula>LEN(TRIM(D179))&gt;0</formula>
    </cfRule>
  </conditionalFormatting>
  <conditionalFormatting sqref="C179">
    <cfRule type="notContainsBlanks" dxfId="3182" priority="6956">
      <formula>LEN(TRIM(C179))&gt;0</formula>
    </cfRule>
  </conditionalFormatting>
  <conditionalFormatting sqref="I179">
    <cfRule type="notContainsBlanks" dxfId="3181" priority="6955">
      <formula>LEN(TRIM(I179))&gt;0</formula>
    </cfRule>
  </conditionalFormatting>
  <conditionalFormatting sqref="N189">
    <cfRule type="expression" dxfId="3180" priority="6874">
      <formula>N189=" "</formula>
    </cfRule>
    <cfRule type="expression" dxfId="3179" priority="6875">
      <formula>N189="NO PRESENTÓ CERTIFICADO"</formula>
    </cfRule>
    <cfRule type="expression" dxfId="3178" priority="6876">
      <formula>N189="PRESENTÓ CERTIFICADO"</formula>
    </cfRule>
  </conditionalFormatting>
  <conditionalFormatting sqref="P189">
    <cfRule type="expression" dxfId="3177" priority="6855">
      <formula>Q189="NO SUBSANABLE"</formula>
    </cfRule>
    <cfRule type="expression" dxfId="3176" priority="6857">
      <formula>Q189="REQUERIMIENTOS SUBSANADOS"</formula>
    </cfRule>
    <cfRule type="expression" dxfId="3175" priority="6858">
      <formula>Q189="PENDIENTES POR SUBSANAR"</formula>
    </cfRule>
    <cfRule type="expression" dxfId="3174" priority="6863">
      <formula>Q189="SIN OBSERVACIÓN"</formula>
    </cfRule>
    <cfRule type="containsBlanks" dxfId="3173" priority="6864">
      <formula>LEN(TRIM(P189))=0</formula>
    </cfRule>
  </conditionalFormatting>
  <conditionalFormatting sqref="O189">
    <cfRule type="cellIs" dxfId="3172" priority="6856" operator="equal">
      <formula>"PENDIENTE POR DESCRIPCIÓN"</formula>
    </cfRule>
    <cfRule type="cellIs" dxfId="3171" priority="6860" operator="equal">
      <formula>"DESCRIPCIÓN INSUFICIENTE"</formula>
    </cfRule>
    <cfRule type="cellIs" dxfId="3170" priority="6861" operator="equal">
      <formula>"NO ESTÁ ACORDE A ITEM 5.2.1 (T.R.)"</formula>
    </cfRule>
    <cfRule type="cellIs" dxfId="3169" priority="6862" operator="equal">
      <formula>"ACORDE A ITEM 5.2.1 (T.R.)"</formula>
    </cfRule>
  </conditionalFormatting>
  <conditionalFormatting sqref="Q189">
    <cfRule type="containsBlanks" dxfId="3168" priority="6850">
      <formula>LEN(TRIM(Q189))=0</formula>
    </cfRule>
    <cfRule type="cellIs" dxfId="3167" priority="6859" operator="equal">
      <formula>"REQUERIMIENTOS SUBSANADOS"</formula>
    </cfRule>
    <cfRule type="containsText" dxfId="3166" priority="6865" operator="containsText" text="NO SUBSANABLE">
      <formula>NOT(ISERROR(SEARCH("NO SUBSANABLE",Q189)))</formula>
    </cfRule>
    <cfRule type="containsText" dxfId="3165" priority="6866" operator="containsText" text="PENDIENTES POR SUBSANAR">
      <formula>NOT(ISERROR(SEARCH("PENDIENTES POR SUBSANAR",Q189)))</formula>
    </cfRule>
    <cfRule type="containsText" dxfId="3164" priority="6867" operator="containsText" text="SIN OBSERVACIÓN">
      <formula>NOT(ISERROR(SEARCH("SIN OBSERVACIÓN",Q189)))</formula>
    </cfRule>
  </conditionalFormatting>
  <conditionalFormatting sqref="R189">
    <cfRule type="containsBlanks" dxfId="3163" priority="6849">
      <formula>LEN(TRIM(R189))=0</formula>
    </cfRule>
    <cfRule type="cellIs" dxfId="3162" priority="6851" operator="equal">
      <formula>"NO CUMPLEN CON LO SOLICITADO"</formula>
    </cfRule>
    <cfRule type="cellIs" dxfId="3161" priority="6852" operator="equal">
      <formula>"CUMPLEN CON LO SOLICITADO"</formula>
    </cfRule>
    <cfRule type="cellIs" dxfId="3160" priority="6853" operator="equal">
      <formula>"PENDIENTES"</formula>
    </cfRule>
    <cfRule type="cellIs" dxfId="3159" priority="6854" operator="equal">
      <formula>"NINGUNO"</formula>
    </cfRule>
  </conditionalFormatting>
  <conditionalFormatting sqref="H189">
    <cfRule type="notContainsBlanks" dxfId="3158" priority="6844">
      <formula>LEN(TRIM(H189))&gt;0</formula>
    </cfRule>
  </conditionalFormatting>
  <conditionalFormatting sqref="G189">
    <cfRule type="notContainsBlanks" dxfId="3157" priority="6843">
      <formula>LEN(TRIM(G189))&gt;0</formula>
    </cfRule>
  </conditionalFormatting>
  <conditionalFormatting sqref="F189">
    <cfRule type="notContainsBlanks" dxfId="3156" priority="6842">
      <formula>LEN(TRIM(F189))&gt;0</formula>
    </cfRule>
  </conditionalFormatting>
  <conditionalFormatting sqref="E189">
    <cfRule type="notContainsBlanks" dxfId="3155" priority="6841">
      <formula>LEN(TRIM(E189))&gt;0</formula>
    </cfRule>
  </conditionalFormatting>
  <conditionalFormatting sqref="D189">
    <cfRule type="notContainsBlanks" dxfId="3154" priority="6840">
      <formula>LEN(TRIM(D189))&gt;0</formula>
    </cfRule>
  </conditionalFormatting>
  <conditionalFormatting sqref="C189">
    <cfRule type="notContainsBlanks" dxfId="3153" priority="6839">
      <formula>LEN(TRIM(C189))&gt;0</formula>
    </cfRule>
  </conditionalFormatting>
  <conditionalFormatting sqref="I189">
    <cfRule type="notContainsBlanks" dxfId="3152" priority="6838">
      <formula>LEN(TRIM(I189))&gt;0</formula>
    </cfRule>
  </conditionalFormatting>
  <conditionalFormatting sqref="N192 N195">
    <cfRule type="expression" dxfId="3151" priority="6835">
      <formula>N192=" "</formula>
    </cfRule>
    <cfRule type="expression" dxfId="3150" priority="6836">
      <formula>N192="NO PRESENTÓ CERTIFICADO"</formula>
    </cfRule>
    <cfRule type="expression" dxfId="3149" priority="6837">
      <formula>N192="PRESENTÓ CERTIFICADO"</formula>
    </cfRule>
  </conditionalFormatting>
  <conditionalFormatting sqref="P192 P195">
    <cfRule type="expression" dxfId="3148" priority="6822">
      <formula>Q192="NO SUBSANABLE"</formula>
    </cfRule>
    <cfRule type="expression" dxfId="3147" priority="6824">
      <formula>Q192="REQUERIMIENTOS SUBSANADOS"</formula>
    </cfRule>
    <cfRule type="expression" dxfId="3146" priority="6825">
      <formula>Q192="PENDIENTES POR SUBSANAR"</formula>
    </cfRule>
    <cfRule type="expression" dxfId="3145" priority="6830">
      <formula>Q192="SIN OBSERVACIÓN"</formula>
    </cfRule>
    <cfRule type="containsBlanks" dxfId="3144" priority="6831">
      <formula>LEN(TRIM(P192))=0</formula>
    </cfRule>
  </conditionalFormatting>
  <conditionalFormatting sqref="O192 O195">
    <cfRule type="cellIs" dxfId="3143" priority="6823" operator="equal">
      <formula>"PENDIENTE POR DESCRIPCIÓN"</formula>
    </cfRule>
    <cfRule type="cellIs" dxfId="3142" priority="6827" operator="equal">
      <formula>"DESCRIPCIÓN INSUFICIENTE"</formula>
    </cfRule>
    <cfRule type="cellIs" dxfId="3141" priority="6828" operator="equal">
      <formula>"NO ESTÁ ACORDE A ITEM 5.2.1 (T.R.)"</formula>
    </cfRule>
    <cfRule type="cellIs" dxfId="3140" priority="6829" operator="equal">
      <formula>"ACORDE A ITEM 5.2.1 (T.R.)"</formula>
    </cfRule>
  </conditionalFormatting>
  <conditionalFormatting sqref="Q192 Q195">
    <cfRule type="containsBlanks" dxfId="3139" priority="6817">
      <formula>LEN(TRIM(Q192))=0</formula>
    </cfRule>
    <cfRule type="cellIs" dxfId="3138" priority="6826" operator="equal">
      <formula>"REQUERIMIENTOS SUBSANADOS"</formula>
    </cfRule>
    <cfRule type="containsText" dxfId="3137" priority="6832" operator="containsText" text="NO SUBSANABLE">
      <formula>NOT(ISERROR(SEARCH("NO SUBSANABLE",Q192)))</formula>
    </cfRule>
    <cfRule type="containsText" dxfId="3136" priority="6833" operator="containsText" text="PENDIENTES POR SUBSANAR">
      <formula>NOT(ISERROR(SEARCH("PENDIENTES POR SUBSANAR",Q192)))</formula>
    </cfRule>
    <cfRule type="containsText" dxfId="3135" priority="6834" operator="containsText" text="SIN OBSERVACIÓN">
      <formula>NOT(ISERROR(SEARCH("SIN OBSERVACIÓN",Q192)))</formula>
    </cfRule>
  </conditionalFormatting>
  <conditionalFormatting sqref="R192 R195">
    <cfRule type="containsBlanks" dxfId="3134" priority="6816">
      <formula>LEN(TRIM(R192))=0</formula>
    </cfRule>
    <cfRule type="cellIs" dxfId="3133" priority="6818" operator="equal">
      <formula>"NO CUMPLEN CON LO SOLICITADO"</formula>
    </cfRule>
    <cfRule type="cellIs" dxfId="3132" priority="6819" operator="equal">
      <formula>"CUMPLEN CON LO SOLICITADO"</formula>
    </cfRule>
    <cfRule type="cellIs" dxfId="3131" priority="6820" operator="equal">
      <formula>"PENDIENTES"</formula>
    </cfRule>
    <cfRule type="cellIs" dxfId="3130" priority="6821" operator="equal">
      <formula>"NINGUNO"</formula>
    </cfRule>
  </conditionalFormatting>
  <conditionalFormatting sqref="H192 H195">
    <cfRule type="notContainsBlanks" dxfId="3129" priority="6815">
      <formula>LEN(TRIM(H192))&gt;0</formula>
    </cfRule>
  </conditionalFormatting>
  <conditionalFormatting sqref="G192 G195">
    <cfRule type="notContainsBlanks" dxfId="3128" priority="6814">
      <formula>LEN(TRIM(G192))&gt;0</formula>
    </cfRule>
  </conditionalFormatting>
  <conditionalFormatting sqref="F192 F195">
    <cfRule type="notContainsBlanks" dxfId="3127" priority="6813">
      <formula>LEN(TRIM(F192))&gt;0</formula>
    </cfRule>
  </conditionalFormatting>
  <conditionalFormatting sqref="E192 E195">
    <cfRule type="notContainsBlanks" dxfId="3126" priority="6812">
      <formula>LEN(TRIM(E192))&gt;0</formula>
    </cfRule>
  </conditionalFormatting>
  <conditionalFormatting sqref="D192 D195">
    <cfRule type="notContainsBlanks" dxfId="3125" priority="6811">
      <formula>LEN(TRIM(D192))&gt;0</formula>
    </cfRule>
  </conditionalFormatting>
  <conditionalFormatting sqref="C192 C195">
    <cfRule type="notContainsBlanks" dxfId="3124" priority="6810">
      <formula>LEN(TRIM(C192))&gt;0</formula>
    </cfRule>
  </conditionalFormatting>
  <conditionalFormatting sqref="I192 I195">
    <cfRule type="notContainsBlanks" dxfId="3123" priority="6809">
      <formula>LEN(TRIM(I192))&gt;0</formula>
    </cfRule>
  </conditionalFormatting>
  <conditionalFormatting sqref="N198">
    <cfRule type="expression" dxfId="3122" priority="6806">
      <formula>N198=" "</formula>
    </cfRule>
    <cfRule type="expression" dxfId="3121" priority="6807">
      <formula>N198="NO PRESENTÓ CERTIFICADO"</formula>
    </cfRule>
    <cfRule type="expression" dxfId="3120" priority="6808">
      <formula>N198="PRESENTÓ CERTIFICADO"</formula>
    </cfRule>
  </conditionalFormatting>
  <conditionalFormatting sqref="P198">
    <cfRule type="expression" dxfId="3119" priority="6793">
      <formula>Q198="NO SUBSANABLE"</formula>
    </cfRule>
    <cfRule type="expression" dxfId="3118" priority="6795">
      <formula>Q198="REQUERIMIENTOS SUBSANADOS"</formula>
    </cfRule>
    <cfRule type="expression" dxfId="3117" priority="6796">
      <formula>Q198="PENDIENTES POR SUBSANAR"</formula>
    </cfRule>
    <cfRule type="expression" dxfId="3116" priority="6801">
      <formula>Q198="SIN OBSERVACIÓN"</formula>
    </cfRule>
    <cfRule type="containsBlanks" dxfId="3115" priority="6802">
      <formula>LEN(TRIM(P198))=0</formula>
    </cfRule>
  </conditionalFormatting>
  <conditionalFormatting sqref="O198">
    <cfRule type="cellIs" dxfId="3114" priority="6794" operator="equal">
      <formula>"PENDIENTE POR DESCRIPCIÓN"</formula>
    </cfRule>
    <cfRule type="cellIs" dxfId="3113" priority="6798" operator="equal">
      <formula>"DESCRIPCIÓN INSUFICIENTE"</formula>
    </cfRule>
    <cfRule type="cellIs" dxfId="3112" priority="6799" operator="equal">
      <formula>"NO ESTÁ ACORDE A ITEM 5.2.1 (T.R.)"</formula>
    </cfRule>
    <cfRule type="cellIs" dxfId="3111" priority="6800" operator="equal">
      <formula>"ACORDE A ITEM 5.2.1 (T.R.)"</formula>
    </cfRule>
  </conditionalFormatting>
  <conditionalFormatting sqref="Q198">
    <cfRule type="containsBlanks" dxfId="3110" priority="6788">
      <formula>LEN(TRIM(Q198))=0</formula>
    </cfRule>
    <cfRule type="cellIs" dxfId="3109" priority="6797" operator="equal">
      <formula>"REQUERIMIENTOS SUBSANADOS"</formula>
    </cfRule>
    <cfRule type="containsText" dxfId="3108" priority="6803" operator="containsText" text="NO SUBSANABLE">
      <formula>NOT(ISERROR(SEARCH("NO SUBSANABLE",Q198)))</formula>
    </cfRule>
    <cfRule type="containsText" dxfId="3107" priority="6804" operator="containsText" text="PENDIENTES POR SUBSANAR">
      <formula>NOT(ISERROR(SEARCH("PENDIENTES POR SUBSANAR",Q198)))</formula>
    </cfRule>
    <cfRule type="containsText" dxfId="3106" priority="6805" operator="containsText" text="SIN OBSERVACIÓN">
      <formula>NOT(ISERROR(SEARCH("SIN OBSERVACIÓN",Q198)))</formula>
    </cfRule>
  </conditionalFormatting>
  <conditionalFormatting sqref="R198">
    <cfRule type="containsBlanks" dxfId="3105" priority="6787">
      <formula>LEN(TRIM(R198))=0</formula>
    </cfRule>
    <cfRule type="cellIs" dxfId="3104" priority="6789" operator="equal">
      <formula>"NO CUMPLEN CON LO SOLICITADO"</formula>
    </cfRule>
    <cfRule type="cellIs" dxfId="3103" priority="6790" operator="equal">
      <formula>"CUMPLEN CON LO SOLICITADO"</formula>
    </cfRule>
    <cfRule type="cellIs" dxfId="3102" priority="6791" operator="equal">
      <formula>"PENDIENTES"</formula>
    </cfRule>
    <cfRule type="cellIs" dxfId="3101" priority="6792" operator="equal">
      <formula>"NINGUNO"</formula>
    </cfRule>
  </conditionalFormatting>
  <conditionalFormatting sqref="H198">
    <cfRule type="notContainsBlanks" dxfId="3100" priority="6786">
      <formula>LEN(TRIM(H198))&gt;0</formula>
    </cfRule>
  </conditionalFormatting>
  <conditionalFormatting sqref="G198">
    <cfRule type="notContainsBlanks" dxfId="3099" priority="6785">
      <formula>LEN(TRIM(G198))&gt;0</formula>
    </cfRule>
  </conditionalFormatting>
  <conditionalFormatting sqref="F198">
    <cfRule type="notContainsBlanks" dxfId="3098" priority="6784">
      <formula>LEN(TRIM(F198))&gt;0</formula>
    </cfRule>
  </conditionalFormatting>
  <conditionalFormatting sqref="E198">
    <cfRule type="notContainsBlanks" dxfId="3097" priority="6783">
      <formula>LEN(TRIM(E198))&gt;0</formula>
    </cfRule>
  </conditionalFormatting>
  <conditionalFormatting sqref="D198">
    <cfRule type="notContainsBlanks" dxfId="3096" priority="6782">
      <formula>LEN(TRIM(D198))&gt;0</formula>
    </cfRule>
  </conditionalFormatting>
  <conditionalFormatting sqref="C198">
    <cfRule type="notContainsBlanks" dxfId="3095" priority="6781">
      <formula>LEN(TRIM(C198))&gt;0</formula>
    </cfRule>
  </conditionalFormatting>
  <conditionalFormatting sqref="I198">
    <cfRule type="notContainsBlanks" dxfId="3094" priority="6780">
      <formula>LEN(TRIM(I198))&gt;0</formula>
    </cfRule>
  </conditionalFormatting>
  <conditionalFormatting sqref="T189">
    <cfRule type="cellIs" dxfId="3093" priority="6778" operator="equal">
      <formula>"NO"</formula>
    </cfRule>
    <cfRule type="cellIs" dxfId="3092" priority="6779" operator="equal">
      <formula>"SI"</formula>
    </cfRule>
  </conditionalFormatting>
  <conditionalFormatting sqref="N201">
    <cfRule type="expression" dxfId="3091" priority="6773">
      <formula>N201=" "</formula>
    </cfRule>
    <cfRule type="expression" dxfId="3090" priority="6774">
      <formula>N201="NO PRESENTÓ CERTIFICADO"</formula>
    </cfRule>
    <cfRule type="expression" dxfId="3089" priority="6775">
      <formula>N201="PRESENTÓ CERTIFICADO"</formula>
    </cfRule>
  </conditionalFormatting>
  <conditionalFormatting sqref="P201">
    <cfRule type="expression" dxfId="3088" priority="6760">
      <formula>Q201="NO SUBSANABLE"</formula>
    </cfRule>
    <cfRule type="expression" dxfId="3087" priority="6762">
      <formula>Q201="REQUERIMIENTOS SUBSANADOS"</formula>
    </cfRule>
    <cfRule type="expression" dxfId="3086" priority="6763">
      <formula>Q201="PENDIENTES POR SUBSANAR"</formula>
    </cfRule>
    <cfRule type="expression" dxfId="3085" priority="6768">
      <formula>Q201="SIN OBSERVACIÓN"</formula>
    </cfRule>
    <cfRule type="containsBlanks" dxfId="3084" priority="6769">
      <formula>LEN(TRIM(P201))=0</formula>
    </cfRule>
  </conditionalFormatting>
  <conditionalFormatting sqref="O201">
    <cfRule type="cellIs" dxfId="3083" priority="6761" operator="equal">
      <formula>"PENDIENTE POR DESCRIPCIÓN"</formula>
    </cfRule>
    <cfRule type="cellIs" dxfId="3082" priority="6765" operator="equal">
      <formula>"DESCRIPCIÓN INSUFICIENTE"</formula>
    </cfRule>
    <cfRule type="cellIs" dxfId="3081" priority="6766" operator="equal">
      <formula>"NO ESTÁ ACORDE A ITEM 5.2.1 (T.R.)"</formula>
    </cfRule>
    <cfRule type="cellIs" dxfId="3080" priority="6767" operator="equal">
      <formula>"ACORDE A ITEM 5.2.1 (T.R.)"</formula>
    </cfRule>
  </conditionalFormatting>
  <conditionalFormatting sqref="Q201">
    <cfRule type="containsBlanks" dxfId="3079" priority="6755">
      <formula>LEN(TRIM(Q201))=0</formula>
    </cfRule>
    <cfRule type="cellIs" dxfId="3078" priority="6764" operator="equal">
      <formula>"REQUERIMIENTOS SUBSANADOS"</formula>
    </cfRule>
    <cfRule type="containsText" dxfId="3077" priority="6770" operator="containsText" text="NO SUBSANABLE">
      <formula>NOT(ISERROR(SEARCH("NO SUBSANABLE",Q201)))</formula>
    </cfRule>
    <cfRule type="containsText" dxfId="3076" priority="6771" operator="containsText" text="PENDIENTES POR SUBSANAR">
      <formula>NOT(ISERROR(SEARCH("PENDIENTES POR SUBSANAR",Q201)))</formula>
    </cfRule>
    <cfRule type="containsText" dxfId="3075" priority="6772" operator="containsText" text="SIN OBSERVACIÓN">
      <formula>NOT(ISERROR(SEARCH("SIN OBSERVACIÓN",Q201)))</formula>
    </cfRule>
  </conditionalFormatting>
  <conditionalFormatting sqref="R201">
    <cfRule type="containsBlanks" dxfId="3074" priority="6754">
      <formula>LEN(TRIM(R201))=0</formula>
    </cfRule>
    <cfRule type="cellIs" dxfId="3073" priority="6756" operator="equal">
      <formula>"NO CUMPLEN CON LO SOLICITADO"</formula>
    </cfRule>
    <cfRule type="cellIs" dxfId="3072" priority="6757" operator="equal">
      <formula>"CUMPLEN CON LO SOLICITADO"</formula>
    </cfRule>
    <cfRule type="cellIs" dxfId="3071" priority="6758" operator="equal">
      <formula>"PENDIENTES"</formula>
    </cfRule>
    <cfRule type="cellIs" dxfId="3070" priority="6759" operator="equal">
      <formula>"NINGUNO"</formula>
    </cfRule>
  </conditionalFormatting>
  <conditionalFormatting sqref="H201">
    <cfRule type="notContainsBlanks" dxfId="3069" priority="6753">
      <formula>LEN(TRIM(H201))&gt;0</formula>
    </cfRule>
  </conditionalFormatting>
  <conditionalFormatting sqref="G201">
    <cfRule type="notContainsBlanks" dxfId="3068" priority="6752">
      <formula>LEN(TRIM(G201))&gt;0</formula>
    </cfRule>
  </conditionalFormatting>
  <conditionalFormatting sqref="F201">
    <cfRule type="notContainsBlanks" dxfId="3067" priority="6751">
      <formula>LEN(TRIM(F201))&gt;0</formula>
    </cfRule>
  </conditionalFormatting>
  <conditionalFormatting sqref="E201">
    <cfRule type="notContainsBlanks" dxfId="3066" priority="6750">
      <formula>LEN(TRIM(E201))&gt;0</formula>
    </cfRule>
  </conditionalFormatting>
  <conditionalFormatting sqref="D201">
    <cfRule type="notContainsBlanks" dxfId="3065" priority="6749">
      <formula>LEN(TRIM(D201))&gt;0</formula>
    </cfRule>
  </conditionalFormatting>
  <conditionalFormatting sqref="C201">
    <cfRule type="notContainsBlanks" dxfId="3064" priority="6748">
      <formula>LEN(TRIM(C201))&gt;0</formula>
    </cfRule>
  </conditionalFormatting>
  <conditionalFormatting sqref="I201">
    <cfRule type="notContainsBlanks" dxfId="3063" priority="6747">
      <formula>LEN(TRIM(I201))&gt;0</formula>
    </cfRule>
  </conditionalFormatting>
  <conditionalFormatting sqref="N211">
    <cfRule type="expression" dxfId="3062" priority="6666">
      <formula>N211=" "</formula>
    </cfRule>
    <cfRule type="expression" dxfId="3061" priority="6667">
      <formula>N211="NO PRESENTÓ CERTIFICADO"</formula>
    </cfRule>
    <cfRule type="expression" dxfId="3060" priority="6668">
      <formula>N211="PRESENTÓ CERTIFICADO"</formula>
    </cfRule>
  </conditionalFormatting>
  <conditionalFormatting sqref="P211">
    <cfRule type="expression" dxfId="3059" priority="6647">
      <formula>Q211="NO SUBSANABLE"</formula>
    </cfRule>
    <cfRule type="expression" dxfId="3058" priority="6649">
      <formula>Q211="REQUERIMIENTOS SUBSANADOS"</formula>
    </cfRule>
    <cfRule type="expression" dxfId="3057" priority="6650">
      <formula>Q211="PENDIENTES POR SUBSANAR"</formula>
    </cfRule>
    <cfRule type="expression" dxfId="3056" priority="6655">
      <formula>Q211="SIN OBSERVACIÓN"</formula>
    </cfRule>
    <cfRule type="containsBlanks" dxfId="3055" priority="6656">
      <formula>LEN(TRIM(P211))=0</formula>
    </cfRule>
  </conditionalFormatting>
  <conditionalFormatting sqref="O211">
    <cfRule type="cellIs" dxfId="3054" priority="6648" operator="equal">
      <formula>"PENDIENTE POR DESCRIPCIÓN"</formula>
    </cfRule>
    <cfRule type="cellIs" dxfId="3053" priority="6652" operator="equal">
      <formula>"DESCRIPCIÓN INSUFICIENTE"</formula>
    </cfRule>
    <cfRule type="cellIs" dxfId="3052" priority="6653" operator="equal">
      <formula>"NO ESTÁ ACORDE A ITEM 5.2.1 (T.R.)"</formula>
    </cfRule>
    <cfRule type="cellIs" dxfId="3051" priority="6654" operator="equal">
      <formula>"ACORDE A ITEM 5.2.1 (T.R.)"</formula>
    </cfRule>
  </conditionalFormatting>
  <conditionalFormatting sqref="Q211">
    <cfRule type="containsBlanks" dxfId="3050" priority="6642">
      <formula>LEN(TRIM(Q211))=0</formula>
    </cfRule>
    <cfRule type="cellIs" dxfId="3049" priority="6651" operator="equal">
      <formula>"REQUERIMIENTOS SUBSANADOS"</formula>
    </cfRule>
    <cfRule type="containsText" dxfId="3048" priority="6657" operator="containsText" text="NO SUBSANABLE">
      <formula>NOT(ISERROR(SEARCH("NO SUBSANABLE",Q211)))</formula>
    </cfRule>
    <cfRule type="containsText" dxfId="3047" priority="6658" operator="containsText" text="PENDIENTES POR SUBSANAR">
      <formula>NOT(ISERROR(SEARCH("PENDIENTES POR SUBSANAR",Q211)))</formula>
    </cfRule>
    <cfRule type="containsText" dxfId="3046" priority="6659" operator="containsText" text="SIN OBSERVACIÓN">
      <formula>NOT(ISERROR(SEARCH("SIN OBSERVACIÓN",Q211)))</formula>
    </cfRule>
  </conditionalFormatting>
  <conditionalFormatting sqref="R211">
    <cfRule type="containsBlanks" dxfId="3045" priority="6641">
      <formula>LEN(TRIM(R211))=0</formula>
    </cfRule>
    <cfRule type="cellIs" dxfId="3044" priority="6643" operator="equal">
      <formula>"NO CUMPLEN CON LO SOLICITADO"</formula>
    </cfRule>
    <cfRule type="cellIs" dxfId="3043" priority="6644" operator="equal">
      <formula>"CUMPLEN CON LO SOLICITADO"</formula>
    </cfRule>
    <cfRule type="cellIs" dxfId="3042" priority="6645" operator="equal">
      <formula>"PENDIENTES"</formula>
    </cfRule>
    <cfRule type="cellIs" dxfId="3041" priority="6646" operator="equal">
      <formula>"NINGUNO"</formula>
    </cfRule>
  </conditionalFormatting>
  <conditionalFormatting sqref="H211">
    <cfRule type="notContainsBlanks" dxfId="3040" priority="6636">
      <formula>LEN(TRIM(H211))&gt;0</formula>
    </cfRule>
  </conditionalFormatting>
  <conditionalFormatting sqref="G211">
    <cfRule type="notContainsBlanks" dxfId="3039" priority="6635">
      <formula>LEN(TRIM(G211))&gt;0</formula>
    </cfRule>
  </conditionalFormatting>
  <conditionalFormatting sqref="F211">
    <cfRule type="notContainsBlanks" dxfId="3038" priority="6634">
      <formula>LEN(TRIM(F211))&gt;0</formula>
    </cfRule>
  </conditionalFormatting>
  <conditionalFormatting sqref="E211">
    <cfRule type="notContainsBlanks" dxfId="3037" priority="6633">
      <formula>LEN(TRIM(E211))&gt;0</formula>
    </cfRule>
  </conditionalFormatting>
  <conditionalFormatting sqref="D211">
    <cfRule type="notContainsBlanks" dxfId="3036" priority="6632">
      <formula>LEN(TRIM(D211))&gt;0</formula>
    </cfRule>
  </conditionalFormatting>
  <conditionalFormatting sqref="C211">
    <cfRule type="notContainsBlanks" dxfId="3035" priority="6631">
      <formula>LEN(TRIM(C211))&gt;0</formula>
    </cfRule>
  </conditionalFormatting>
  <conditionalFormatting sqref="I211">
    <cfRule type="notContainsBlanks" dxfId="3034" priority="6630">
      <formula>LEN(TRIM(I211))&gt;0</formula>
    </cfRule>
  </conditionalFormatting>
  <conditionalFormatting sqref="N214 N217">
    <cfRule type="expression" dxfId="3033" priority="6627">
      <formula>N214=" "</formula>
    </cfRule>
    <cfRule type="expression" dxfId="3032" priority="6628">
      <formula>N214="NO PRESENTÓ CERTIFICADO"</formula>
    </cfRule>
    <cfRule type="expression" dxfId="3031" priority="6629">
      <formula>N214="PRESENTÓ CERTIFICADO"</formula>
    </cfRule>
  </conditionalFormatting>
  <conditionalFormatting sqref="P214 P217">
    <cfRule type="expression" dxfId="3030" priority="6614">
      <formula>Q214="NO SUBSANABLE"</formula>
    </cfRule>
    <cfRule type="expression" dxfId="3029" priority="6616">
      <formula>Q214="REQUERIMIENTOS SUBSANADOS"</formula>
    </cfRule>
    <cfRule type="expression" dxfId="3028" priority="6617">
      <formula>Q214="PENDIENTES POR SUBSANAR"</formula>
    </cfRule>
    <cfRule type="expression" dxfId="3027" priority="6622">
      <formula>Q214="SIN OBSERVACIÓN"</formula>
    </cfRule>
    <cfRule type="containsBlanks" dxfId="3026" priority="6623">
      <formula>LEN(TRIM(P214))=0</formula>
    </cfRule>
  </conditionalFormatting>
  <conditionalFormatting sqref="O214 O217">
    <cfRule type="cellIs" dxfId="3025" priority="6615" operator="equal">
      <formula>"PENDIENTE POR DESCRIPCIÓN"</formula>
    </cfRule>
    <cfRule type="cellIs" dxfId="3024" priority="6619" operator="equal">
      <formula>"DESCRIPCIÓN INSUFICIENTE"</formula>
    </cfRule>
    <cfRule type="cellIs" dxfId="3023" priority="6620" operator="equal">
      <formula>"NO ESTÁ ACORDE A ITEM 5.2.1 (T.R.)"</formula>
    </cfRule>
    <cfRule type="cellIs" dxfId="3022" priority="6621" operator="equal">
      <formula>"ACORDE A ITEM 5.2.1 (T.R.)"</formula>
    </cfRule>
  </conditionalFormatting>
  <conditionalFormatting sqref="Q214 Q217">
    <cfRule type="containsBlanks" dxfId="3021" priority="6609">
      <formula>LEN(TRIM(Q214))=0</formula>
    </cfRule>
    <cfRule type="cellIs" dxfId="3020" priority="6618" operator="equal">
      <formula>"REQUERIMIENTOS SUBSANADOS"</formula>
    </cfRule>
    <cfRule type="containsText" dxfId="3019" priority="6624" operator="containsText" text="NO SUBSANABLE">
      <formula>NOT(ISERROR(SEARCH("NO SUBSANABLE",Q214)))</formula>
    </cfRule>
    <cfRule type="containsText" dxfId="3018" priority="6625" operator="containsText" text="PENDIENTES POR SUBSANAR">
      <formula>NOT(ISERROR(SEARCH("PENDIENTES POR SUBSANAR",Q214)))</formula>
    </cfRule>
    <cfRule type="containsText" dxfId="3017" priority="6626" operator="containsText" text="SIN OBSERVACIÓN">
      <formula>NOT(ISERROR(SEARCH("SIN OBSERVACIÓN",Q214)))</formula>
    </cfRule>
  </conditionalFormatting>
  <conditionalFormatting sqref="R214 R217">
    <cfRule type="containsBlanks" dxfId="3016" priority="6608">
      <formula>LEN(TRIM(R214))=0</formula>
    </cfRule>
    <cfRule type="cellIs" dxfId="3015" priority="6610" operator="equal">
      <formula>"NO CUMPLEN CON LO SOLICITADO"</formula>
    </cfRule>
    <cfRule type="cellIs" dxfId="3014" priority="6611" operator="equal">
      <formula>"CUMPLEN CON LO SOLICITADO"</formula>
    </cfRule>
    <cfRule type="cellIs" dxfId="3013" priority="6612" operator="equal">
      <formula>"PENDIENTES"</formula>
    </cfRule>
    <cfRule type="cellIs" dxfId="3012" priority="6613" operator="equal">
      <formula>"NINGUNO"</formula>
    </cfRule>
  </conditionalFormatting>
  <conditionalFormatting sqref="H214 H217">
    <cfRule type="notContainsBlanks" dxfId="3011" priority="6607">
      <formula>LEN(TRIM(H214))&gt;0</formula>
    </cfRule>
  </conditionalFormatting>
  <conditionalFormatting sqref="G214 G217">
    <cfRule type="notContainsBlanks" dxfId="3010" priority="6606">
      <formula>LEN(TRIM(G214))&gt;0</formula>
    </cfRule>
  </conditionalFormatting>
  <conditionalFormatting sqref="F214 F217">
    <cfRule type="notContainsBlanks" dxfId="3009" priority="6605">
      <formula>LEN(TRIM(F214))&gt;0</formula>
    </cfRule>
  </conditionalFormatting>
  <conditionalFormatting sqref="E214 E217">
    <cfRule type="notContainsBlanks" dxfId="3008" priority="6604">
      <formula>LEN(TRIM(E214))&gt;0</formula>
    </cfRule>
  </conditionalFormatting>
  <conditionalFormatting sqref="D214 D217">
    <cfRule type="notContainsBlanks" dxfId="3007" priority="6603">
      <formula>LEN(TRIM(D214))&gt;0</formula>
    </cfRule>
  </conditionalFormatting>
  <conditionalFormatting sqref="C214 C217">
    <cfRule type="notContainsBlanks" dxfId="3006" priority="6602">
      <formula>LEN(TRIM(C214))&gt;0</formula>
    </cfRule>
  </conditionalFormatting>
  <conditionalFormatting sqref="I214 I217">
    <cfRule type="notContainsBlanks" dxfId="3005" priority="6601">
      <formula>LEN(TRIM(I214))&gt;0</formula>
    </cfRule>
  </conditionalFormatting>
  <conditionalFormatting sqref="N220">
    <cfRule type="expression" dxfId="3004" priority="6598">
      <formula>N220=" "</formula>
    </cfRule>
    <cfRule type="expression" dxfId="3003" priority="6599">
      <formula>N220="NO PRESENTÓ CERTIFICADO"</formula>
    </cfRule>
    <cfRule type="expression" dxfId="3002" priority="6600">
      <formula>N220="PRESENTÓ CERTIFICADO"</formula>
    </cfRule>
  </conditionalFormatting>
  <conditionalFormatting sqref="P220">
    <cfRule type="expression" dxfId="3001" priority="6585">
      <formula>Q220="NO SUBSANABLE"</formula>
    </cfRule>
    <cfRule type="expression" dxfId="3000" priority="6587">
      <formula>Q220="REQUERIMIENTOS SUBSANADOS"</formula>
    </cfRule>
    <cfRule type="expression" dxfId="2999" priority="6588">
      <formula>Q220="PENDIENTES POR SUBSANAR"</formula>
    </cfRule>
    <cfRule type="expression" dxfId="2998" priority="6593">
      <formula>Q220="SIN OBSERVACIÓN"</formula>
    </cfRule>
    <cfRule type="containsBlanks" dxfId="2997" priority="6594">
      <formula>LEN(TRIM(P220))=0</formula>
    </cfRule>
  </conditionalFormatting>
  <conditionalFormatting sqref="O220">
    <cfRule type="cellIs" dxfId="2996" priority="6586" operator="equal">
      <formula>"PENDIENTE POR DESCRIPCIÓN"</formula>
    </cfRule>
    <cfRule type="cellIs" dxfId="2995" priority="6590" operator="equal">
      <formula>"DESCRIPCIÓN INSUFICIENTE"</formula>
    </cfRule>
    <cfRule type="cellIs" dxfId="2994" priority="6591" operator="equal">
      <formula>"NO ESTÁ ACORDE A ITEM 5.2.1 (T.R.)"</formula>
    </cfRule>
    <cfRule type="cellIs" dxfId="2993" priority="6592" operator="equal">
      <formula>"ACORDE A ITEM 5.2.1 (T.R.)"</formula>
    </cfRule>
  </conditionalFormatting>
  <conditionalFormatting sqref="Q220">
    <cfRule type="containsBlanks" dxfId="2992" priority="6580">
      <formula>LEN(TRIM(Q220))=0</formula>
    </cfRule>
    <cfRule type="cellIs" dxfId="2991" priority="6589" operator="equal">
      <formula>"REQUERIMIENTOS SUBSANADOS"</formula>
    </cfRule>
    <cfRule type="containsText" dxfId="2990" priority="6595" operator="containsText" text="NO SUBSANABLE">
      <formula>NOT(ISERROR(SEARCH("NO SUBSANABLE",Q220)))</formula>
    </cfRule>
    <cfRule type="containsText" dxfId="2989" priority="6596" operator="containsText" text="PENDIENTES POR SUBSANAR">
      <formula>NOT(ISERROR(SEARCH("PENDIENTES POR SUBSANAR",Q220)))</formula>
    </cfRule>
    <cfRule type="containsText" dxfId="2988" priority="6597" operator="containsText" text="SIN OBSERVACIÓN">
      <formula>NOT(ISERROR(SEARCH("SIN OBSERVACIÓN",Q220)))</formula>
    </cfRule>
  </conditionalFormatting>
  <conditionalFormatting sqref="R220">
    <cfRule type="containsBlanks" dxfId="2987" priority="6579">
      <formula>LEN(TRIM(R220))=0</formula>
    </cfRule>
    <cfRule type="cellIs" dxfId="2986" priority="6581" operator="equal">
      <formula>"NO CUMPLEN CON LO SOLICITADO"</formula>
    </cfRule>
    <cfRule type="cellIs" dxfId="2985" priority="6582" operator="equal">
      <formula>"CUMPLEN CON LO SOLICITADO"</formula>
    </cfRule>
    <cfRule type="cellIs" dxfId="2984" priority="6583" operator="equal">
      <formula>"PENDIENTES"</formula>
    </cfRule>
    <cfRule type="cellIs" dxfId="2983" priority="6584" operator="equal">
      <formula>"NINGUNO"</formula>
    </cfRule>
  </conditionalFormatting>
  <conditionalFormatting sqref="H220">
    <cfRule type="notContainsBlanks" dxfId="2982" priority="6578">
      <formula>LEN(TRIM(H220))&gt;0</formula>
    </cfRule>
  </conditionalFormatting>
  <conditionalFormatting sqref="G220">
    <cfRule type="notContainsBlanks" dxfId="2981" priority="6577">
      <formula>LEN(TRIM(G220))&gt;0</formula>
    </cfRule>
  </conditionalFormatting>
  <conditionalFormatting sqref="F220">
    <cfRule type="notContainsBlanks" dxfId="2980" priority="6576">
      <formula>LEN(TRIM(F220))&gt;0</formula>
    </cfRule>
  </conditionalFormatting>
  <conditionalFormatting sqref="E220">
    <cfRule type="notContainsBlanks" dxfId="2979" priority="6575">
      <formula>LEN(TRIM(E220))&gt;0</formula>
    </cfRule>
  </conditionalFormatting>
  <conditionalFormatting sqref="D220">
    <cfRule type="notContainsBlanks" dxfId="2978" priority="6574">
      <formula>LEN(TRIM(D220))&gt;0</formula>
    </cfRule>
  </conditionalFormatting>
  <conditionalFormatting sqref="C220">
    <cfRule type="notContainsBlanks" dxfId="2977" priority="6573">
      <formula>LEN(TRIM(C220))&gt;0</formula>
    </cfRule>
  </conditionalFormatting>
  <conditionalFormatting sqref="I220">
    <cfRule type="notContainsBlanks" dxfId="2976" priority="6572">
      <formula>LEN(TRIM(I220))&gt;0</formula>
    </cfRule>
  </conditionalFormatting>
  <conditionalFormatting sqref="T211">
    <cfRule type="cellIs" dxfId="2975" priority="6570" operator="equal">
      <formula>"NO"</formula>
    </cfRule>
    <cfRule type="cellIs" dxfId="2974" priority="6571" operator="equal">
      <formula>"SI"</formula>
    </cfRule>
  </conditionalFormatting>
  <conditionalFormatting sqref="N223">
    <cfRule type="expression" dxfId="2973" priority="6565">
      <formula>N223=" "</formula>
    </cfRule>
    <cfRule type="expression" dxfId="2972" priority="6566">
      <formula>N223="NO PRESENTÓ CERTIFICADO"</formula>
    </cfRule>
    <cfRule type="expression" dxfId="2971" priority="6567">
      <formula>N223="PRESENTÓ CERTIFICADO"</formula>
    </cfRule>
  </conditionalFormatting>
  <conditionalFormatting sqref="P223">
    <cfRule type="expression" dxfId="2970" priority="6552">
      <formula>Q223="NO SUBSANABLE"</formula>
    </cfRule>
    <cfRule type="expression" dxfId="2969" priority="6554">
      <formula>Q223="REQUERIMIENTOS SUBSANADOS"</formula>
    </cfRule>
    <cfRule type="expression" dxfId="2968" priority="6555">
      <formula>Q223="PENDIENTES POR SUBSANAR"</formula>
    </cfRule>
    <cfRule type="expression" dxfId="2967" priority="6560">
      <formula>Q223="SIN OBSERVACIÓN"</formula>
    </cfRule>
    <cfRule type="containsBlanks" dxfId="2966" priority="6561">
      <formula>LEN(TRIM(P223))=0</formula>
    </cfRule>
  </conditionalFormatting>
  <conditionalFormatting sqref="O223">
    <cfRule type="cellIs" dxfId="2965" priority="6553" operator="equal">
      <formula>"PENDIENTE POR DESCRIPCIÓN"</formula>
    </cfRule>
    <cfRule type="cellIs" dxfId="2964" priority="6557" operator="equal">
      <formula>"DESCRIPCIÓN INSUFICIENTE"</formula>
    </cfRule>
    <cfRule type="cellIs" dxfId="2963" priority="6558" operator="equal">
      <formula>"NO ESTÁ ACORDE A ITEM 5.2.1 (T.R.)"</formula>
    </cfRule>
    <cfRule type="cellIs" dxfId="2962" priority="6559" operator="equal">
      <formula>"ACORDE A ITEM 5.2.1 (T.R.)"</formula>
    </cfRule>
  </conditionalFormatting>
  <conditionalFormatting sqref="Q223">
    <cfRule type="containsBlanks" dxfId="2961" priority="6547">
      <formula>LEN(TRIM(Q223))=0</formula>
    </cfRule>
    <cfRule type="cellIs" dxfId="2960" priority="6556" operator="equal">
      <formula>"REQUERIMIENTOS SUBSANADOS"</formula>
    </cfRule>
    <cfRule type="containsText" dxfId="2959" priority="6562" operator="containsText" text="NO SUBSANABLE">
      <formula>NOT(ISERROR(SEARCH("NO SUBSANABLE",Q223)))</formula>
    </cfRule>
    <cfRule type="containsText" dxfId="2958" priority="6563" operator="containsText" text="PENDIENTES POR SUBSANAR">
      <formula>NOT(ISERROR(SEARCH("PENDIENTES POR SUBSANAR",Q223)))</formula>
    </cfRule>
    <cfRule type="containsText" dxfId="2957" priority="6564" operator="containsText" text="SIN OBSERVACIÓN">
      <formula>NOT(ISERROR(SEARCH("SIN OBSERVACIÓN",Q223)))</formula>
    </cfRule>
  </conditionalFormatting>
  <conditionalFormatting sqref="R223">
    <cfRule type="containsBlanks" dxfId="2956" priority="6546">
      <formula>LEN(TRIM(R223))=0</formula>
    </cfRule>
    <cfRule type="cellIs" dxfId="2955" priority="6548" operator="equal">
      <formula>"NO CUMPLEN CON LO SOLICITADO"</formula>
    </cfRule>
    <cfRule type="cellIs" dxfId="2954" priority="6549" operator="equal">
      <formula>"CUMPLEN CON LO SOLICITADO"</formula>
    </cfRule>
    <cfRule type="cellIs" dxfId="2953" priority="6550" operator="equal">
      <formula>"PENDIENTES"</formula>
    </cfRule>
    <cfRule type="cellIs" dxfId="2952" priority="6551" operator="equal">
      <formula>"NINGUNO"</formula>
    </cfRule>
  </conditionalFormatting>
  <conditionalFormatting sqref="H223">
    <cfRule type="notContainsBlanks" dxfId="2951" priority="6545">
      <formula>LEN(TRIM(H223))&gt;0</formula>
    </cfRule>
  </conditionalFormatting>
  <conditionalFormatting sqref="G223">
    <cfRule type="notContainsBlanks" dxfId="2950" priority="6544">
      <formula>LEN(TRIM(G223))&gt;0</formula>
    </cfRule>
  </conditionalFormatting>
  <conditionalFormatting sqref="F223">
    <cfRule type="notContainsBlanks" dxfId="2949" priority="6543">
      <formula>LEN(TRIM(F223))&gt;0</formula>
    </cfRule>
  </conditionalFormatting>
  <conditionalFormatting sqref="E223">
    <cfRule type="notContainsBlanks" dxfId="2948" priority="6542">
      <formula>LEN(TRIM(E223))&gt;0</formula>
    </cfRule>
  </conditionalFormatting>
  <conditionalFormatting sqref="D223">
    <cfRule type="notContainsBlanks" dxfId="2947" priority="6541">
      <formula>LEN(TRIM(D223))&gt;0</formula>
    </cfRule>
  </conditionalFormatting>
  <conditionalFormatting sqref="C223">
    <cfRule type="notContainsBlanks" dxfId="2946" priority="6540">
      <formula>LEN(TRIM(C223))&gt;0</formula>
    </cfRule>
  </conditionalFormatting>
  <conditionalFormatting sqref="I223">
    <cfRule type="notContainsBlanks" dxfId="2945" priority="6539">
      <formula>LEN(TRIM(I223))&gt;0</formula>
    </cfRule>
  </conditionalFormatting>
  <conditionalFormatting sqref="N233">
    <cfRule type="expression" dxfId="2944" priority="6458">
      <formula>N233=" "</formula>
    </cfRule>
    <cfRule type="expression" dxfId="2943" priority="6459">
      <formula>N233="NO PRESENTÓ CERTIFICADO"</formula>
    </cfRule>
    <cfRule type="expression" dxfId="2942" priority="6460">
      <formula>N233="PRESENTÓ CERTIFICADO"</formula>
    </cfRule>
  </conditionalFormatting>
  <conditionalFormatting sqref="P233">
    <cfRule type="expression" dxfId="2941" priority="6439">
      <formula>Q233="NO SUBSANABLE"</formula>
    </cfRule>
    <cfRule type="expression" dxfId="2940" priority="6441">
      <formula>Q233="REQUERIMIENTOS SUBSANADOS"</formula>
    </cfRule>
    <cfRule type="expression" dxfId="2939" priority="6442">
      <formula>Q233="PENDIENTES POR SUBSANAR"</formula>
    </cfRule>
    <cfRule type="expression" dxfId="2938" priority="6447">
      <formula>Q233="SIN OBSERVACIÓN"</formula>
    </cfRule>
    <cfRule type="containsBlanks" dxfId="2937" priority="6448">
      <formula>LEN(TRIM(P233))=0</formula>
    </cfRule>
  </conditionalFormatting>
  <conditionalFormatting sqref="O233">
    <cfRule type="cellIs" dxfId="2936" priority="6440" operator="equal">
      <formula>"PENDIENTE POR DESCRIPCIÓN"</formula>
    </cfRule>
    <cfRule type="cellIs" dxfId="2935" priority="6444" operator="equal">
      <formula>"DESCRIPCIÓN INSUFICIENTE"</formula>
    </cfRule>
    <cfRule type="cellIs" dxfId="2934" priority="6445" operator="equal">
      <formula>"NO ESTÁ ACORDE A ITEM 5.2.1 (T.R.)"</formula>
    </cfRule>
    <cfRule type="cellIs" dxfId="2933" priority="6446" operator="equal">
      <formula>"ACORDE A ITEM 5.2.1 (T.R.)"</formula>
    </cfRule>
  </conditionalFormatting>
  <conditionalFormatting sqref="Q233">
    <cfRule type="containsBlanks" dxfId="2932" priority="6434">
      <formula>LEN(TRIM(Q233))=0</formula>
    </cfRule>
    <cfRule type="cellIs" dxfId="2931" priority="6443" operator="equal">
      <formula>"REQUERIMIENTOS SUBSANADOS"</formula>
    </cfRule>
    <cfRule type="containsText" dxfId="2930" priority="6449" operator="containsText" text="NO SUBSANABLE">
      <formula>NOT(ISERROR(SEARCH("NO SUBSANABLE",Q233)))</formula>
    </cfRule>
    <cfRule type="containsText" dxfId="2929" priority="6450" operator="containsText" text="PENDIENTES POR SUBSANAR">
      <formula>NOT(ISERROR(SEARCH("PENDIENTES POR SUBSANAR",Q233)))</formula>
    </cfRule>
    <cfRule type="containsText" dxfId="2928" priority="6451" operator="containsText" text="SIN OBSERVACIÓN">
      <formula>NOT(ISERROR(SEARCH("SIN OBSERVACIÓN",Q233)))</formula>
    </cfRule>
  </conditionalFormatting>
  <conditionalFormatting sqref="R233">
    <cfRule type="containsBlanks" dxfId="2927" priority="6433">
      <formula>LEN(TRIM(R233))=0</formula>
    </cfRule>
    <cfRule type="cellIs" dxfId="2926" priority="6435" operator="equal">
      <formula>"NO CUMPLEN CON LO SOLICITADO"</formula>
    </cfRule>
    <cfRule type="cellIs" dxfId="2925" priority="6436" operator="equal">
      <formula>"CUMPLEN CON LO SOLICITADO"</formula>
    </cfRule>
    <cfRule type="cellIs" dxfId="2924" priority="6437" operator="equal">
      <formula>"PENDIENTES"</formula>
    </cfRule>
    <cfRule type="cellIs" dxfId="2923" priority="6438" operator="equal">
      <formula>"NINGUNO"</formula>
    </cfRule>
  </conditionalFormatting>
  <conditionalFormatting sqref="H233">
    <cfRule type="notContainsBlanks" dxfId="2922" priority="6428">
      <formula>LEN(TRIM(H233))&gt;0</formula>
    </cfRule>
  </conditionalFormatting>
  <conditionalFormatting sqref="G233">
    <cfRule type="notContainsBlanks" dxfId="2921" priority="6427">
      <formula>LEN(TRIM(G233))&gt;0</formula>
    </cfRule>
  </conditionalFormatting>
  <conditionalFormatting sqref="F233">
    <cfRule type="notContainsBlanks" dxfId="2920" priority="6426">
      <formula>LEN(TRIM(F233))&gt;0</formula>
    </cfRule>
  </conditionalFormatting>
  <conditionalFormatting sqref="E233">
    <cfRule type="notContainsBlanks" dxfId="2919" priority="6425">
      <formula>LEN(TRIM(E233))&gt;0</formula>
    </cfRule>
  </conditionalFormatting>
  <conditionalFormatting sqref="D233">
    <cfRule type="notContainsBlanks" dxfId="2918" priority="6424">
      <formula>LEN(TRIM(D233))&gt;0</formula>
    </cfRule>
  </conditionalFormatting>
  <conditionalFormatting sqref="C233">
    <cfRule type="notContainsBlanks" dxfId="2917" priority="6423">
      <formula>LEN(TRIM(C233))&gt;0</formula>
    </cfRule>
  </conditionalFormatting>
  <conditionalFormatting sqref="I233">
    <cfRule type="notContainsBlanks" dxfId="2916" priority="6422">
      <formula>LEN(TRIM(I233))&gt;0</formula>
    </cfRule>
  </conditionalFormatting>
  <conditionalFormatting sqref="N236 N239">
    <cfRule type="expression" dxfId="2915" priority="6419">
      <formula>N236=" "</formula>
    </cfRule>
    <cfRule type="expression" dxfId="2914" priority="6420">
      <formula>N236="NO PRESENTÓ CERTIFICADO"</formula>
    </cfRule>
    <cfRule type="expression" dxfId="2913" priority="6421">
      <formula>N236="PRESENTÓ CERTIFICADO"</formula>
    </cfRule>
  </conditionalFormatting>
  <conditionalFormatting sqref="P236 P239">
    <cfRule type="expression" dxfId="2912" priority="6406">
      <formula>Q236="NO SUBSANABLE"</formula>
    </cfRule>
    <cfRule type="expression" dxfId="2911" priority="6408">
      <formula>Q236="REQUERIMIENTOS SUBSANADOS"</formula>
    </cfRule>
    <cfRule type="expression" dxfId="2910" priority="6409">
      <formula>Q236="PENDIENTES POR SUBSANAR"</formula>
    </cfRule>
    <cfRule type="expression" dxfId="2909" priority="6414">
      <formula>Q236="SIN OBSERVACIÓN"</formula>
    </cfRule>
    <cfRule type="containsBlanks" dxfId="2908" priority="6415">
      <formula>LEN(TRIM(P236))=0</formula>
    </cfRule>
  </conditionalFormatting>
  <conditionalFormatting sqref="O236 O239">
    <cfRule type="cellIs" dxfId="2907" priority="6407" operator="equal">
      <formula>"PENDIENTE POR DESCRIPCIÓN"</formula>
    </cfRule>
    <cfRule type="cellIs" dxfId="2906" priority="6411" operator="equal">
      <formula>"DESCRIPCIÓN INSUFICIENTE"</formula>
    </cfRule>
    <cfRule type="cellIs" dxfId="2905" priority="6412" operator="equal">
      <formula>"NO ESTÁ ACORDE A ITEM 5.2.1 (T.R.)"</formula>
    </cfRule>
    <cfRule type="cellIs" dxfId="2904" priority="6413" operator="equal">
      <formula>"ACORDE A ITEM 5.2.1 (T.R.)"</formula>
    </cfRule>
  </conditionalFormatting>
  <conditionalFormatting sqref="Q236 Q239">
    <cfRule type="containsBlanks" dxfId="2903" priority="6401">
      <formula>LEN(TRIM(Q236))=0</formula>
    </cfRule>
    <cfRule type="cellIs" dxfId="2902" priority="6410" operator="equal">
      <formula>"REQUERIMIENTOS SUBSANADOS"</formula>
    </cfRule>
    <cfRule type="containsText" dxfId="2901" priority="6416" operator="containsText" text="NO SUBSANABLE">
      <formula>NOT(ISERROR(SEARCH("NO SUBSANABLE",Q236)))</formula>
    </cfRule>
    <cfRule type="containsText" dxfId="2900" priority="6417" operator="containsText" text="PENDIENTES POR SUBSANAR">
      <formula>NOT(ISERROR(SEARCH("PENDIENTES POR SUBSANAR",Q236)))</formula>
    </cfRule>
    <cfRule type="containsText" dxfId="2899" priority="6418" operator="containsText" text="SIN OBSERVACIÓN">
      <formula>NOT(ISERROR(SEARCH("SIN OBSERVACIÓN",Q236)))</formula>
    </cfRule>
  </conditionalFormatting>
  <conditionalFormatting sqref="R236 R239">
    <cfRule type="containsBlanks" dxfId="2898" priority="6400">
      <formula>LEN(TRIM(R236))=0</formula>
    </cfRule>
    <cfRule type="cellIs" dxfId="2897" priority="6402" operator="equal">
      <formula>"NO CUMPLEN CON LO SOLICITADO"</formula>
    </cfRule>
    <cfRule type="cellIs" dxfId="2896" priority="6403" operator="equal">
      <formula>"CUMPLEN CON LO SOLICITADO"</formula>
    </cfRule>
    <cfRule type="cellIs" dxfId="2895" priority="6404" operator="equal">
      <formula>"PENDIENTES"</formula>
    </cfRule>
    <cfRule type="cellIs" dxfId="2894" priority="6405" operator="equal">
      <formula>"NINGUNO"</formula>
    </cfRule>
  </conditionalFormatting>
  <conditionalFormatting sqref="H236 H239">
    <cfRule type="notContainsBlanks" dxfId="2893" priority="6399">
      <formula>LEN(TRIM(H236))&gt;0</formula>
    </cfRule>
  </conditionalFormatting>
  <conditionalFormatting sqref="G236 G239">
    <cfRule type="notContainsBlanks" dxfId="2892" priority="6398">
      <formula>LEN(TRIM(G236))&gt;0</formula>
    </cfRule>
  </conditionalFormatting>
  <conditionalFormatting sqref="F236 F239">
    <cfRule type="notContainsBlanks" dxfId="2891" priority="6397">
      <formula>LEN(TRIM(F236))&gt;0</formula>
    </cfRule>
  </conditionalFormatting>
  <conditionalFormatting sqref="E236 E239">
    <cfRule type="notContainsBlanks" dxfId="2890" priority="6396">
      <formula>LEN(TRIM(E236))&gt;0</formula>
    </cfRule>
  </conditionalFormatting>
  <conditionalFormatting sqref="D236 D239">
    <cfRule type="notContainsBlanks" dxfId="2889" priority="6395">
      <formula>LEN(TRIM(D236))&gt;0</formula>
    </cfRule>
  </conditionalFormatting>
  <conditionalFormatting sqref="C236 C239">
    <cfRule type="notContainsBlanks" dxfId="2888" priority="6394">
      <formula>LEN(TRIM(C236))&gt;0</formula>
    </cfRule>
  </conditionalFormatting>
  <conditionalFormatting sqref="I236 I239">
    <cfRule type="notContainsBlanks" dxfId="2887" priority="6393">
      <formula>LEN(TRIM(I236))&gt;0</formula>
    </cfRule>
  </conditionalFormatting>
  <conditionalFormatting sqref="N242">
    <cfRule type="expression" dxfId="2886" priority="6390">
      <formula>N242=" "</formula>
    </cfRule>
    <cfRule type="expression" dxfId="2885" priority="6391">
      <formula>N242="NO PRESENTÓ CERTIFICADO"</formula>
    </cfRule>
    <cfRule type="expression" dxfId="2884" priority="6392">
      <formula>N242="PRESENTÓ CERTIFICADO"</formula>
    </cfRule>
  </conditionalFormatting>
  <conditionalFormatting sqref="P242">
    <cfRule type="expression" dxfId="2883" priority="6377">
      <formula>Q242="NO SUBSANABLE"</formula>
    </cfRule>
    <cfRule type="expression" dxfId="2882" priority="6379">
      <formula>Q242="REQUERIMIENTOS SUBSANADOS"</formula>
    </cfRule>
    <cfRule type="expression" dxfId="2881" priority="6380">
      <formula>Q242="PENDIENTES POR SUBSANAR"</formula>
    </cfRule>
    <cfRule type="expression" dxfId="2880" priority="6385">
      <formula>Q242="SIN OBSERVACIÓN"</formula>
    </cfRule>
    <cfRule type="containsBlanks" dxfId="2879" priority="6386">
      <formula>LEN(TRIM(P242))=0</formula>
    </cfRule>
  </conditionalFormatting>
  <conditionalFormatting sqref="O242">
    <cfRule type="cellIs" dxfId="2878" priority="6378" operator="equal">
      <formula>"PENDIENTE POR DESCRIPCIÓN"</formula>
    </cfRule>
    <cfRule type="cellIs" dxfId="2877" priority="6382" operator="equal">
      <formula>"DESCRIPCIÓN INSUFICIENTE"</formula>
    </cfRule>
    <cfRule type="cellIs" dxfId="2876" priority="6383" operator="equal">
      <formula>"NO ESTÁ ACORDE A ITEM 5.2.1 (T.R.)"</formula>
    </cfRule>
    <cfRule type="cellIs" dxfId="2875" priority="6384" operator="equal">
      <formula>"ACORDE A ITEM 5.2.1 (T.R.)"</formula>
    </cfRule>
  </conditionalFormatting>
  <conditionalFormatting sqref="Q242">
    <cfRule type="containsBlanks" dxfId="2874" priority="6372">
      <formula>LEN(TRIM(Q242))=0</formula>
    </cfRule>
    <cfRule type="cellIs" dxfId="2873" priority="6381" operator="equal">
      <formula>"REQUERIMIENTOS SUBSANADOS"</formula>
    </cfRule>
    <cfRule type="containsText" dxfId="2872" priority="6387" operator="containsText" text="NO SUBSANABLE">
      <formula>NOT(ISERROR(SEARCH("NO SUBSANABLE",Q242)))</formula>
    </cfRule>
    <cfRule type="containsText" dxfId="2871" priority="6388" operator="containsText" text="PENDIENTES POR SUBSANAR">
      <formula>NOT(ISERROR(SEARCH("PENDIENTES POR SUBSANAR",Q242)))</formula>
    </cfRule>
    <cfRule type="containsText" dxfId="2870" priority="6389" operator="containsText" text="SIN OBSERVACIÓN">
      <formula>NOT(ISERROR(SEARCH("SIN OBSERVACIÓN",Q242)))</formula>
    </cfRule>
  </conditionalFormatting>
  <conditionalFormatting sqref="R242">
    <cfRule type="containsBlanks" dxfId="2869" priority="6371">
      <formula>LEN(TRIM(R242))=0</formula>
    </cfRule>
    <cfRule type="cellIs" dxfId="2868" priority="6373" operator="equal">
      <formula>"NO CUMPLEN CON LO SOLICITADO"</formula>
    </cfRule>
    <cfRule type="cellIs" dxfId="2867" priority="6374" operator="equal">
      <formula>"CUMPLEN CON LO SOLICITADO"</formula>
    </cfRule>
    <cfRule type="cellIs" dxfId="2866" priority="6375" operator="equal">
      <formula>"PENDIENTES"</formula>
    </cfRule>
    <cfRule type="cellIs" dxfId="2865" priority="6376" operator="equal">
      <formula>"NINGUNO"</formula>
    </cfRule>
  </conditionalFormatting>
  <conditionalFormatting sqref="H242">
    <cfRule type="notContainsBlanks" dxfId="2864" priority="6370">
      <formula>LEN(TRIM(H242))&gt;0</formula>
    </cfRule>
  </conditionalFormatting>
  <conditionalFormatting sqref="G242">
    <cfRule type="notContainsBlanks" dxfId="2863" priority="6369">
      <formula>LEN(TRIM(G242))&gt;0</formula>
    </cfRule>
  </conditionalFormatting>
  <conditionalFormatting sqref="F242">
    <cfRule type="notContainsBlanks" dxfId="2862" priority="6368">
      <formula>LEN(TRIM(F242))&gt;0</formula>
    </cfRule>
  </conditionalFormatting>
  <conditionalFormatting sqref="E242">
    <cfRule type="notContainsBlanks" dxfId="2861" priority="6367">
      <formula>LEN(TRIM(E242))&gt;0</formula>
    </cfRule>
  </conditionalFormatting>
  <conditionalFormatting sqref="D242">
    <cfRule type="notContainsBlanks" dxfId="2860" priority="6366">
      <formula>LEN(TRIM(D242))&gt;0</formula>
    </cfRule>
  </conditionalFormatting>
  <conditionalFormatting sqref="C242">
    <cfRule type="notContainsBlanks" dxfId="2859" priority="6365">
      <formula>LEN(TRIM(C242))&gt;0</formula>
    </cfRule>
  </conditionalFormatting>
  <conditionalFormatting sqref="I242">
    <cfRule type="notContainsBlanks" dxfId="2858" priority="6364">
      <formula>LEN(TRIM(I242))&gt;0</formula>
    </cfRule>
  </conditionalFormatting>
  <conditionalFormatting sqref="T233">
    <cfRule type="cellIs" dxfId="2857" priority="6362" operator="equal">
      <formula>"NO"</formula>
    </cfRule>
    <cfRule type="cellIs" dxfId="2856" priority="6363" operator="equal">
      <formula>"SI"</formula>
    </cfRule>
  </conditionalFormatting>
  <conditionalFormatting sqref="N245">
    <cfRule type="expression" dxfId="2855" priority="6357">
      <formula>N245=" "</formula>
    </cfRule>
    <cfRule type="expression" dxfId="2854" priority="6358">
      <formula>N245="NO PRESENTÓ CERTIFICADO"</formula>
    </cfRule>
    <cfRule type="expression" dxfId="2853" priority="6359">
      <formula>N245="PRESENTÓ CERTIFICADO"</formula>
    </cfRule>
  </conditionalFormatting>
  <conditionalFormatting sqref="P245">
    <cfRule type="expression" dxfId="2852" priority="6344">
      <formula>Q245="NO SUBSANABLE"</formula>
    </cfRule>
    <cfRule type="expression" dxfId="2851" priority="6346">
      <formula>Q245="REQUERIMIENTOS SUBSANADOS"</formula>
    </cfRule>
    <cfRule type="expression" dxfId="2850" priority="6347">
      <formula>Q245="PENDIENTES POR SUBSANAR"</formula>
    </cfRule>
    <cfRule type="expression" dxfId="2849" priority="6352">
      <formula>Q245="SIN OBSERVACIÓN"</formula>
    </cfRule>
    <cfRule type="containsBlanks" dxfId="2848" priority="6353">
      <formula>LEN(TRIM(P245))=0</formula>
    </cfRule>
  </conditionalFormatting>
  <conditionalFormatting sqref="O245">
    <cfRule type="cellIs" dxfId="2847" priority="6345" operator="equal">
      <formula>"PENDIENTE POR DESCRIPCIÓN"</formula>
    </cfRule>
    <cfRule type="cellIs" dxfId="2846" priority="6349" operator="equal">
      <formula>"DESCRIPCIÓN INSUFICIENTE"</formula>
    </cfRule>
    <cfRule type="cellIs" dxfId="2845" priority="6350" operator="equal">
      <formula>"NO ESTÁ ACORDE A ITEM 5.2.1 (T.R.)"</formula>
    </cfRule>
    <cfRule type="cellIs" dxfId="2844" priority="6351" operator="equal">
      <formula>"ACORDE A ITEM 5.2.1 (T.R.)"</formula>
    </cfRule>
  </conditionalFormatting>
  <conditionalFormatting sqref="Q245">
    <cfRule type="containsBlanks" dxfId="2843" priority="6339">
      <formula>LEN(TRIM(Q245))=0</formula>
    </cfRule>
    <cfRule type="cellIs" dxfId="2842" priority="6348" operator="equal">
      <formula>"REQUERIMIENTOS SUBSANADOS"</formula>
    </cfRule>
    <cfRule type="containsText" dxfId="2841" priority="6354" operator="containsText" text="NO SUBSANABLE">
      <formula>NOT(ISERROR(SEARCH("NO SUBSANABLE",Q245)))</formula>
    </cfRule>
    <cfRule type="containsText" dxfId="2840" priority="6355" operator="containsText" text="PENDIENTES POR SUBSANAR">
      <formula>NOT(ISERROR(SEARCH("PENDIENTES POR SUBSANAR",Q245)))</formula>
    </cfRule>
    <cfRule type="containsText" dxfId="2839" priority="6356" operator="containsText" text="SIN OBSERVACIÓN">
      <formula>NOT(ISERROR(SEARCH("SIN OBSERVACIÓN",Q245)))</formula>
    </cfRule>
  </conditionalFormatting>
  <conditionalFormatting sqref="R245">
    <cfRule type="containsBlanks" dxfId="2838" priority="6338">
      <formula>LEN(TRIM(R245))=0</formula>
    </cfRule>
    <cfRule type="cellIs" dxfId="2837" priority="6340" operator="equal">
      <formula>"NO CUMPLEN CON LO SOLICITADO"</formula>
    </cfRule>
    <cfRule type="cellIs" dxfId="2836" priority="6341" operator="equal">
      <formula>"CUMPLEN CON LO SOLICITADO"</formula>
    </cfRule>
    <cfRule type="cellIs" dxfId="2835" priority="6342" operator="equal">
      <formula>"PENDIENTES"</formula>
    </cfRule>
    <cfRule type="cellIs" dxfId="2834" priority="6343" operator="equal">
      <formula>"NINGUNO"</formula>
    </cfRule>
  </conditionalFormatting>
  <conditionalFormatting sqref="H245">
    <cfRule type="notContainsBlanks" dxfId="2833" priority="6337">
      <formula>LEN(TRIM(H245))&gt;0</formula>
    </cfRule>
  </conditionalFormatting>
  <conditionalFormatting sqref="G245">
    <cfRule type="notContainsBlanks" dxfId="2832" priority="6336">
      <formula>LEN(TRIM(G245))&gt;0</formula>
    </cfRule>
  </conditionalFormatting>
  <conditionalFormatting sqref="F245">
    <cfRule type="notContainsBlanks" dxfId="2831" priority="6335">
      <formula>LEN(TRIM(F245))&gt;0</formula>
    </cfRule>
  </conditionalFormatting>
  <conditionalFormatting sqref="E245">
    <cfRule type="notContainsBlanks" dxfId="2830" priority="6334">
      <formula>LEN(TRIM(E245))&gt;0</formula>
    </cfRule>
  </conditionalFormatting>
  <conditionalFormatting sqref="D245">
    <cfRule type="notContainsBlanks" dxfId="2829" priority="6333">
      <formula>LEN(TRIM(D245))&gt;0</formula>
    </cfRule>
  </conditionalFormatting>
  <conditionalFormatting sqref="C245">
    <cfRule type="notContainsBlanks" dxfId="2828" priority="6332">
      <formula>LEN(TRIM(C245))&gt;0</formula>
    </cfRule>
  </conditionalFormatting>
  <conditionalFormatting sqref="I245">
    <cfRule type="notContainsBlanks" dxfId="2827" priority="6331">
      <formula>LEN(TRIM(I245))&gt;0</formula>
    </cfRule>
  </conditionalFormatting>
  <conditionalFormatting sqref="N255">
    <cfRule type="expression" dxfId="2826" priority="6250">
      <formula>N255=" "</formula>
    </cfRule>
    <cfRule type="expression" dxfId="2825" priority="6251">
      <formula>N255="NO PRESENTÓ CERTIFICADO"</formula>
    </cfRule>
    <cfRule type="expression" dxfId="2824" priority="6252">
      <formula>N255="PRESENTÓ CERTIFICADO"</formula>
    </cfRule>
  </conditionalFormatting>
  <conditionalFormatting sqref="P255">
    <cfRule type="expression" dxfId="2823" priority="6231">
      <formula>Q255="NO SUBSANABLE"</formula>
    </cfRule>
    <cfRule type="expression" dxfId="2822" priority="6233">
      <formula>Q255="REQUERIMIENTOS SUBSANADOS"</formula>
    </cfRule>
    <cfRule type="expression" dxfId="2821" priority="6234">
      <formula>Q255="PENDIENTES POR SUBSANAR"</formula>
    </cfRule>
    <cfRule type="expression" dxfId="2820" priority="6239">
      <formula>Q255="SIN OBSERVACIÓN"</formula>
    </cfRule>
    <cfRule type="containsBlanks" dxfId="2819" priority="6240">
      <formula>LEN(TRIM(P255))=0</formula>
    </cfRule>
  </conditionalFormatting>
  <conditionalFormatting sqref="O255">
    <cfRule type="cellIs" dxfId="2818" priority="6232" operator="equal">
      <formula>"PENDIENTE POR DESCRIPCIÓN"</formula>
    </cfRule>
    <cfRule type="cellIs" dxfId="2817" priority="6236" operator="equal">
      <formula>"DESCRIPCIÓN INSUFICIENTE"</formula>
    </cfRule>
    <cfRule type="cellIs" dxfId="2816" priority="6237" operator="equal">
      <formula>"NO ESTÁ ACORDE A ITEM 5.2.1 (T.R.)"</formula>
    </cfRule>
    <cfRule type="cellIs" dxfId="2815" priority="6238" operator="equal">
      <formula>"ACORDE A ITEM 5.2.1 (T.R.)"</formula>
    </cfRule>
  </conditionalFormatting>
  <conditionalFormatting sqref="Q255">
    <cfRule type="containsBlanks" dxfId="2814" priority="6226">
      <formula>LEN(TRIM(Q255))=0</formula>
    </cfRule>
    <cfRule type="cellIs" dxfId="2813" priority="6235" operator="equal">
      <formula>"REQUERIMIENTOS SUBSANADOS"</formula>
    </cfRule>
    <cfRule type="containsText" dxfId="2812" priority="6241" operator="containsText" text="NO SUBSANABLE">
      <formula>NOT(ISERROR(SEARCH("NO SUBSANABLE",Q255)))</formula>
    </cfRule>
    <cfRule type="containsText" dxfId="2811" priority="6242" operator="containsText" text="PENDIENTES POR SUBSANAR">
      <formula>NOT(ISERROR(SEARCH("PENDIENTES POR SUBSANAR",Q255)))</formula>
    </cfRule>
    <cfRule type="containsText" dxfId="2810" priority="6243" operator="containsText" text="SIN OBSERVACIÓN">
      <formula>NOT(ISERROR(SEARCH("SIN OBSERVACIÓN",Q255)))</formula>
    </cfRule>
  </conditionalFormatting>
  <conditionalFormatting sqref="R255">
    <cfRule type="containsBlanks" dxfId="2809" priority="6225">
      <formula>LEN(TRIM(R255))=0</formula>
    </cfRule>
    <cfRule type="cellIs" dxfId="2808" priority="6227" operator="equal">
      <formula>"NO CUMPLEN CON LO SOLICITADO"</formula>
    </cfRule>
    <cfRule type="cellIs" dxfId="2807" priority="6228" operator="equal">
      <formula>"CUMPLEN CON LO SOLICITADO"</formula>
    </cfRule>
    <cfRule type="cellIs" dxfId="2806" priority="6229" operator="equal">
      <formula>"PENDIENTES"</formula>
    </cfRule>
    <cfRule type="cellIs" dxfId="2805" priority="6230" operator="equal">
      <formula>"NINGUNO"</formula>
    </cfRule>
  </conditionalFormatting>
  <conditionalFormatting sqref="B270">
    <cfRule type="cellIs" dxfId="2804" priority="6221" operator="equal">
      <formula>"NO CUMPLE CON LA EXPERIENCIA REQUERIDA"</formula>
    </cfRule>
    <cfRule type="cellIs" dxfId="2803" priority="6222" operator="equal">
      <formula>"CUMPLE CON LA EXPERIENCIA REQUERIDA"</formula>
    </cfRule>
  </conditionalFormatting>
  <conditionalFormatting sqref="H255">
    <cfRule type="notContainsBlanks" dxfId="2802" priority="6220">
      <formula>LEN(TRIM(H255))&gt;0</formula>
    </cfRule>
  </conditionalFormatting>
  <conditionalFormatting sqref="G255">
    <cfRule type="notContainsBlanks" dxfId="2801" priority="6219">
      <formula>LEN(TRIM(G255))&gt;0</formula>
    </cfRule>
  </conditionalFormatting>
  <conditionalFormatting sqref="F255">
    <cfRule type="notContainsBlanks" dxfId="2800" priority="6218">
      <formula>LEN(TRIM(F255))&gt;0</formula>
    </cfRule>
  </conditionalFormatting>
  <conditionalFormatting sqref="E255">
    <cfRule type="notContainsBlanks" dxfId="2799" priority="6217">
      <formula>LEN(TRIM(E255))&gt;0</formula>
    </cfRule>
  </conditionalFormatting>
  <conditionalFormatting sqref="D255">
    <cfRule type="notContainsBlanks" dxfId="2798" priority="6216">
      <formula>LEN(TRIM(D255))&gt;0</formula>
    </cfRule>
  </conditionalFormatting>
  <conditionalFormatting sqref="C255">
    <cfRule type="notContainsBlanks" dxfId="2797" priority="6215">
      <formula>LEN(TRIM(C255))&gt;0</formula>
    </cfRule>
  </conditionalFormatting>
  <conditionalFormatting sqref="I255">
    <cfRule type="notContainsBlanks" dxfId="2796" priority="6214">
      <formula>LEN(TRIM(I255))&gt;0</formula>
    </cfRule>
  </conditionalFormatting>
  <conditionalFormatting sqref="N258 N261">
    <cfRule type="expression" dxfId="2795" priority="6211">
      <formula>N258=" "</formula>
    </cfRule>
    <cfRule type="expression" dxfId="2794" priority="6212">
      <formula>N258="NO PRESENTÓ CERTIFICADO"</formula>
    </cfRule>
    <cfRule type="expression" dxfId="2793" priority="6213">
      <formula>N258="PRESENTÓ CERTIFICADO"</formula>
    </cfRule>
  </conditionalFormatting>
  <conditionalFormatting sqref="P258 P261">
    <cfRule type="expression" dxfId="2792" priority="6198">
      <formula>Q258="NO SUBSANABLE"</formula>
    </cfRule>
    <cfRule type="expression" dxfId="2791" priority="6200">
      <formula>Q258="REQUERIMIENTOS SUBSANADOS"</formula>
    </cfRule>
    <cfRule type="expression" dxfId="2790" priority="6201">
      <formula>Q258="PENDIENTES POR SUBSANAR"</formula>
    </cfRule>
    <cfRule type="expression" dxfId="2789" priority="6206">
      <formula>Q258="SIN OBSERVACIÓN"</formula>
    </cfRule>
    <cfRule type="containsBlanks" dxfId="2788" priority="6207">
      <formula>LEN(TRIM(P258))=0</formula>
    </cfRule>
  </conditionalFormatting>
  <conditionalFormatting sqref="O258 O261">
    <cfRule type="cellIs" dxfId="2787" priority="6199" operator="equal">
      <formula>"PENDIENTE POR DESCRIPCIÓN"</formula>
    </cfRule>
    <cfRule type="cellIs" dxfId="2786" priority="6203" operator="equal">
      <formula>"DESCRIPCIÓN INSUFICIENTE"</formula>
    </cfRule>
    <cfRule type="cellIs" dxfId="2785" priority="6204" operator="equal">
      <formula>"NO ESTÁ ACORDE A ITEM 5.2.1 (T.R.)"</formula>
    </cfRule>
    <cfRule type="cellIs" dxfId="2784" priority="6205" operator="equal">
      <formula>"ACORDE A ITEM 5.2.1 (T.R.)"</formula>
    </cfRule>
  </conditionalFormatting>
  <conditionalFormatting sqref="Q258 Q261">
    <cfRule type="containsBlanks" dxfId="2783" priority="6193">
      <formula>LEN(TRIM(Q258))=0</formula>
    </cfRule>
    <cfRule type="cellIs" dxfId="2782" priority="6202" operator="equal">
      <formula>"REQUERIMIENTOS SUBSANADOS"</formula>
    </cfRule>
    <cfRule type="containsText" dxfId="2781" priority="6208" operator="containsText" text="NO SUBSANABLE">
      <formula>NOT(ISERROR(SEARCH("NO SUBSANABLE",Q258)))</formula>
    </cfRule>
    <cfRule type="containsText" dxfId="2780" priority="6209" operator="containsText" text="PENDIENTES POR SUBSANAR">
      <formula>NOT(ISERROR(SEARCH("PENDIENTES POR SUBSANAR",Q258)))</formula>
    </cfRule>
    <cfRule type="containsText" dxfId="2779" priority="6210" operator="containsText" text="SIN OBSERVACIÓN">
      <formula>NOT(ISERROR(SEARCH("SIN OBSERVACIÓN",Q258)))</formula>
    </cfRule>
  </conditionalFormatting>
  <conditionalFormatting sqref="R258 R261">
    <cfRule type="containsBlanks" dxfId="2778" priority="6192">
      <formula>LEN(TRIM(R258))=0</formula>
    </cfRule>
    <cfRule type="cellIs" dxfId="2777" priority="6194" operator="equal">
      <formula>"NO CUMPLEN CON LO SOLICITADO"</formula>
    </cfRule>
    <cfRule type="cellIs" dxfId="2776" priority="6195" operator="equal">
      <formula>"CUMPLEN CON LO SOLICITADO"</formula>
    </cfRule>
    <cfRule type="cellIs" dxfId="2775" priority="6196" operator="equal">
      <formula>"PENDIENTES"</formula>
    </cfRule>
    <cfRule type="cellIs" dxfId="2774" priority="6197" operator="equal">
      <formula>"NINGUNO"</formula>
    </cfRule>
  </conditionalFormatting>
  <conditionalFormatting sqref="H258 H261">
    <cfRule type="notContainsBlanks" dxfId="2773" priority="6191">
      <formula>LEN(TRIM(H258))&gt;0</formula>
    </cfRule>
  </conditionalFormatting>
  <conditionalFormatting sqref="G258 G261">
    <cfRule type="notContainsBlanks" dxfId="2772" priority="6190">
      <formula>LEN(TRIM(G258))&gt;0</formula>
    </cfRule>
  </conditionalFormatting>
  <conditionalFormatting sqref="F258 F261">
    <cfRule type="notContainsBlanks" dxfId="2771" priority="6189">
      <formula>LEN(TRIM(F258))&gt;0</formula>
    </cfRule>
  </conditionalFormatting>
  <conditionalFormatting sqref="E258 E261">
    <cfRule type="notContainsBlanks" dxfId="2770" priority="6188">
      <formula>LEN(TRIM(E258))&gt;0</formula>
    </cfRule>
  </conditionalFormatting>
  <conditionalFormatting sqref="D258 D261">
    <cfRule type="notContainsBlanks" dxfId="2769" priority="6187">
      <formula>LEN(TRIM(D258))&gt;0</formula>
    </cfRule>
  </conditionalFormatting>
  <conditionalFormatting sqref="C258 C261">
    <cfRule type="notContainsBlanks" dxfId="2768" priority="6186">
      <formula>LEN(TRIM(C258))&gt;0</formula>
    </cfRule>
  </conditionalFormatting>
  <conditionalFormatting sqref="I258 I261">
    <cfRule type="notContainsBlanks" dxfId="2767" priority="6185">
      <formula>LEN(TRIM(I258))&gt;0</formula>
    </cfRule>
  </conditionalFormatting>
  <conditionalFormatting sqref="N264">
    <cfRule type="expression" dxfId="2766" priority="6182">
      <formula>N264=" "</formula>
    </cfRule>
    <cfRule type="expression" dxfId="2765" priority="6183">
      <formula>N264="NO PRESENTÓ CERTIFICADO"</formula>
    </cfRule>
    <cfRule type="expression" dxfId="2764" priority="6184">
      <formula>N264="PRESENTÓ CERTIFICADO"</formula>
    </cfRule>
  </conditionalFormatting>
  <conditionalFormatting sqref="P264">
    <cfRule type="expression" dxfId="2763" priority="6169">
      <formula>Q264="NO SUBSANABLE"</formula>
    </cfRule>
    <cfRule type="expression" dxfId="2762" priority="6171">
      <formula>Q264="REQUERIMIENTOS SUBSANADOS"</formula>
    </cfRule>
    <cfRule type="expression" dxfId="2761" priority="6172">
      <formula>Q264="PENDIENTES POR SUBSANAR"</formula>
    </cfRule>
    <cfRule type="expression" dxfId="2760" priority="6177">
      <formula>Q264="SIN OBSERVACIÓN"</formula>
    </cfRule>
    <cfRule type="containsBlanks" dxfId="2759" priority="6178">
      <formula>LEN(TRIM(P264))=0</formula>
    </cfRule>
  </conditionalFormatting>
  <conditionalFormatting sqref="O264">
    <cfRule type="cellIs" dxfId="2758" priority="6170" operator="equal">
      <formula>"PENDIENTE POR DESCRIPCIÓN"</formula>
    </cfRule>
    <cfRule type="cellIs" dxfId="2757" priority="6174" operator="equal">
      <formula>"DESCRIPCIÓN INSUFICIENTE"</formula>
    </cfRule>
    <cfRule type="cellIs" dxfId="2756" priority="6175" operator="equal">
      <formula>"NO ESTÁ ACORDE A ITEM 5.2.1 (T.R.)"</formula>
    </cfRule>
    <cfRule type="cellIs" dxfId="2755" priority="6176" operator="equal">
      <formula>"ACORDE A ITEM 5.2.1 (T.R.)"</formula>
    </cfRule>
  </conditionalFormatting>
  <conditionalFormatting sqref="Q264">
    <cfRule type="containsBlanks" dxfId="2754" priority="6164">
      <formula>LEN(TRIM(Q264))=0</formula>
    </cfRule>
    <cfRule type="cellIs" dxfId="2753" priority="6173" operator="equal">
      <formula>"REQUERIMIENTOS SUBSANADOS"</formula>
    </cfRule>
    <cfRule type="containsText" dxfId="2752" priority="6179" operator="containsText" text="NO SUBSANABLE">
      <formula>NOT(ISERROR(SEARCH("NO SUBSANABLE",Q264)))</formula>
    </cfRule>
    <cfRule type="containsText" dxfId="2751" priority="6180" operator="containsText" text="PENDIENTES POR SUBSANAR">
      <formula>NOT(ISERROR(SEARCH("PENDIENTES POR SUBSANAR",Q264)))</formula>
    </cfRule>
    <cfRule type="containsText" dxfId="2750" priority="6181" operator="containsText" text="SIN OBSERVACIÓN">
      <formula>NOT(ISERROR(SEARCH("SIN OBSERVACIÓN",Q264)))</formula>
    </cfRule>
  </conditionalFormatting>
  <conditionalFormatting sqref="R264">
    <cfRule type="containsBlanks" dxfId="2749" priority="6163">
      <formula>LEN(TRIM(R264))=0</formula>
    </cfRule>
    <cfRule type="cellIs" dxfId="2748" priority="6165" operator="equal">
      <formula>"NO CUMPLEN CON LO SOLICITADO"</formula>
    </cfRule>
    <cfRule type="cellIs" dxfId="2747" priority="6166" operator="equal">
      <formula>"CUMPLEN CON LO SOLICITADO"</formula>
    </cfRule>
    <cfRule type="cellIs" dxfId="2746" priority="6167" operator="equal">
      <formula>"PENDIENTES"</formula>
    </cfRule>
    <cfRule type="cellIs" dxfId="2745" priority="6168" operator="equal">
      <formula>"NINGUNO"</formula>
    </cfRule>
  </conditionalFormatting>
  <conditionalFormatting sqref="H264">
    <cfRule type="notContainsBlanks" dxfId="2744" priority="6162">
      <formula>LEN(TRIM(H264))&gt;0</formula>
    </cfRule>
  </conditionalFormatting>
  <conditionalFormatting sqref="G264">
    <cfRule type="notContainsBlanks" dxfId="2743" priority="6161">
      <formula>LEN(TRIM(G264))&gt;0</formula>
    </cfRule>
  </conditionalFormatting>
  <conditionalFormatting sqref="F264">
    <cfRule type="notContainsBlanks" dxfId="2742" priority="6160">
      <formula>LEN(TRIM(F264))&gt;0</formula>
    </cfRule>
  </conditionalFormatting>
  <conditionalFormatting sqref="E264">
    <cfRule type="notContainsBlanks" dxfId="2741" priority="6159">
      <formula>LEN(TRIM(E264))&gt;0</formula>
    </cfRule>
  </conditionalFormatting>
  <conditionalFormatting sqref="D264">
    <cfRule type="notContainsBlanks" dxfId="2740" priority="6158">
      <formula>LEN(TRIM(D264))&gt;0</formula>
    </cfRule>
  </conditionalFormatting>
  <conditionalFormatting sqref="C264">
    <cfRule type="notContainsBlanks" dxfId="2739" priority="6157">
      <formula>LEN(TRIM(C264))&gt;0</formula>
    </cfRule>
  </conditionalFormatting>
  <conditionalFormatting sqref="I264">
    <cfRule type="notContainsBlanks" dxfId="2738" priority="6156">
      <formula>LEN(TRIM(I264))&gt;0</formula>
    </cfRule>
  </conditionalFormatting>
  <conditionalFormatting sqref="T255">
    <cfRule type="cellIs" dxfId="2737" priority="6154" operator="equal">
      <formula>"NO"</formula>
    </cfRule>
    <cfRule type="cellIs" dxfId="2736" priority="6155" operator="equal">
      <formula>"SI"</formula>
    </cfRule>
  </conditionalFormatting>
  <conditionalFormatting sqref="N267">
    <cfRule type="expression" dxfId="2735" priority="6149">
      <formula>N267=" "</formula>
    </cfRule>
    <cfRule type="expression" dxfId="2734" priority="6150">
      <formula>N267="NO PRESENTÓ CERTIFICADO"</formula>
    </cfRule>
    <cfRule type="expression" dxfId="2733" priority="6151">
      <formula>N267="PRESENTÓ CERTIFICADO"</formula>
    </cfRule>
  </conditionalFormatting>
  <conditionalFormatting sqref="P267">
    <cfRule type="expression" dxfId="2732" priority="6136">
      <formula>Q267="NO SUBSANABLE"</formula>
    </cfRule>
    <cfRule type="expression" dxfId="2731" priority="6138">
      <formula>Q267="REQUERIMIENTOS SUBSANADOS"</formula>
    </cfRule>
    <cfRule type="expression" dxfId="2730" priority="6139">
      <formula>Q267="PENDIENTES POR SUBSANAR"</formula>
    </cfRule>
    <cfRule type="expression" dxfId="2729" priority="6144">
      <formula>Q267="SIN OBSERVACIÓN"</formula>
    </cfRule>
    <cfRule type="containsBlanks" dxfId="2728" priority="6145">
      <formula>LEN(TRIM(P267))=0</formula>
    </cfRule>
  </conditionalFormatting>
  <conditionalFormatting sqref="O267">
    <cfRule type="cellIs" dxfId="2727" priority="6137" operator="equal">
      <formula>"PENDIENTE POR DESCRIPCIÓN"</formula>
    </cfRule>
    <cfRule type="cellIs" dxfId="2726" priority="6141" operator="equal">
      <formula>"DESCRIPCIÓN INSUFICIENTE"</formula>
    </cfRule>
    <cfRule type="cellIs" dxfId="2725" priority="6142" operator="equal">
      <formula>"NO ESTÁ ACORDE A ITEM 5.2.1 (T.R.)"</formula>
    </cfRule>
    <cfRule type="cellIs" dxfId="2724" priority="6143" operator="equal">
      <formula>"ACORDE A ITEM 5.2.1 (T.R.)"</formula>
    </cfRule>
  </conditionalFormatting>
  <conditionalFormatting sqref="Q267">
    <cfRule type="containsBlanks" dxfId="2723" priority="6131">
      <formula>LEN(TRIM(Q267))=0</formula>
    </cfRule>
    <cfRule type="cellIs" dxfId="2722" priority="6140" operator="equal">
      <formula>"REQUERIMIENTOS SUBSANADOS"</formula>
    </cfRule>
    <cfRule type="containsText" dxfId="2721" priority="6146" operator="containsText" text="NO SUBSANABLE">
      <formula>NOT(ISERROR(SEARCH("NO SUBSANABLE",Q267)))</formula>
    </cfRule>
    <cfRule type="containsText" dxfId="2720" priority="6147" operator="containsText" text="PENDIENTES POR SUBSANAR">
      <formula>NOT(ISERROR(SEARCH("PENDIENTES POR SUBSANAR",Q267)))</formula>
    </cfRule>
    <cfRule type="containsText" dxfId="2719" priority="6148" operator="containsText" text="SIN OBSERVACIÓN">
      <formula>NOT(ISERROR(SEARCH("SIN OBSERVACIÓN",Q267)))</formula>
    </cfRule>
  </conditionalFormatting>
  <conditionalFormatting sqref="R267">
    <cfRule type="containsBlanks" dxfId="2718" priority="6130">
      <formula>LEN(TRIM(R267))=0</formula>
    </cfRule>
    <cfRule type="cellIs" dxfId="2717" priority="6132" operator="equal">
      <formula>"NO CUMPLEN CON LO SOLICITADO"</formula>
    </cfRule>
    <cfRule type="cellIs" dxfId="2716" priority="6133" operator="equal">
      <formula>"CUMPLEN CON LO SOLICITADO"</formula>
    </cfRule>
    <cfRule type="cellIs" dxfId="2715" priority="6134" operator="equal">
      <formula>"PENDIENTES"</formula>
    </cfRule>
    <cfRule type="cellIs" dxfId="2714" priority="6135" operator="equal">
      <formula>"NINGUNO"</formula>
    </cfRule>
  </conditionalFormatting>
  <conditionalFormatting sqref="H267">
    <cfRule type="notContainsBlanks" dxfId="2713" priority="6129">
      <formula>LEN(TRIM(H267))&gt;0</formula>
    </cfRule>
  </conditionalFormatting>
  <conditionalFormatting sqref="G267">
    <cfRule type="notContainsBlanks" dxfId="2712" priority="6128">
      <formula>LEN(TRIM(G267))&gt;0</formula>
    </cfRule>
  </conditionalFormatting>
  <conditionalFormatting sqref="F267">
    <cfRule type="notContainsBlanks" dxfId="2711" priority="6127">
      <formula>LEN(TRIM(F267))&gt;0</formula>
    </cfRule>
  </conditionalFormatting>
  <conditionalFormatting sqref="E267">
    <cfRule type="notContainsBlanks" dxfId="2710" priority="6126">
      <formula>LEN(TRIM(E267))&gt;0</formula>
    </cfRule>
  </conditionalFormatting>
  <conditionalFormatting sqref="D267">
    <cfRule type="notContainsBlanks" dxfId="2709" priority="6125">
      <formula>LEN(TRIM(D267))&gt;0</formula>
    </cfRule>
  </conditionalFormatting>
  <conditionalFormatting sqref="C267">
    <cfRule type="notContainsBlanks" dxfId="2708" priority="6124">
      <formula>LEN(TRIM(C267))&gt;0</formula>
    </cfRule>
  </conditionalFormatting>
  <conditionalFormatting sqref="I267">
    <cfRule type="notContainsBlanks" dxfId="2707" priority="6123">
      <formula>LEN(TRIM(I267))&gt;0</formula>
    </cfRule>
  </conditionalFormatting>
  <conditionalFormatting sqref="N277">
    <cfRule type="expression" dxfId="2706" priority="6042">
      <formula>N277=" "</formula>
    </cfRule>
    <cfRule type="expression" dxfId="2705" priority="6043">
      <formula>N277="NO PRESENTÓ CERTIFICADO"</formula>
    </cfRule>
    <cfRule type="expression" dxfId="2704" priority="6044">
      <formula>N277="PRESENTÓ CERTIFICADO"</formula>
    </cfRule>
  </conditionalFormatting>
  <conditionalFormatting sqref="P277">
    <cfRule type="expression" dxfId="2703" priority="6023">
      <formula>Q277="NO SUBSANABLE"</formula>
    </cfRule>
    <cfRule type="expression" dxfId="2702" priority="6025">
      <formula>Q277="REQUERIMIENTOS SUBSANADOS"</formula>
    </cfRule>
    <cfRule type="expression" dxfId="2701" priority="6026">
      <formula>Q277="PENDIENTES POR SUBSANAR"</formula>
    </cfRule>
    <cfRule type="expression" dxfId="2700" priority="6031">
      <formula>Q277="SIN OBSERVACIÓN"</formula>
    </cfRule>
    <cfRule type="containsBlanks" dxfId="2699" priority="6032">
      <formula>LEN(TRIM(P277))=0</formula>
    </cfRule>
  </conditionalFormatting>
  <conditionalFormatting sqref="O277">
    <cfRule type="cellIs" dxfId="2698" priority="6024" operator="equal">
      <formula>"PENDIENTE POR DESCRIPCIÓN"</formula>
    </cfRule>
    <cfRule type="cellIs" dxfId="2697" priority="6028" operator="equal">
      <formula>"DESCRIPCIÓN INSUFICIENTE"</formula>
    </cfRule>
    <cfRule type="cellIs" dxfId="2696" priority="6029" operator="equal">
      <formula>"NO ESTÁ ACORDE A ITEM 5.2.1 (T.R.)"</formula>
    </cfRule>
    <cfRule type="cellIs" dxfId="2695" priority="6030" operator="equal">
      <formula>"ACORDE A ITEM 5.2.1 (T.R.)"</formula>
    </cfRule>
  </conditionalFormatting>
  <conditionalFormatting sqref="Q277">
    <cfRule type="containsBlanks" dxfId="2694" priority="6018">
      <formula>LEN(TRIM(Q277))=0</formula>
    </cfRule>
    <cfRule type="cellIs" dxfId="2693" priority="6027" operator="equal">
      <formula>"REQUERIMIENTOS SUBSANADOS"</formula>
    </cfRule>
    <cfRule type="containsText" dxfId="2692" priority="6033" operator="containsText" text="NO SUBSANABLE">
      <formula>NOT(ISERROR(SEARCH("NO SUBSANABLE",Q277)))</formula>
    </cfRule>
    <cfRule type="containsText" dxfId="2691" priority="6034" operator="containsText" text="PENDIENTES POR SUBSANAR">
      <formula>NOT(ISERROR(SEARCH("PENDIENTES POR SUBSANAR",Q277)))</formula>
    </cfRule>
    <cfRule type="containsText" dxfId="2690" priority="6035" operator="containsText" text="SIN OBSERVACIÓN">
      <formula>NOT(ISERROR(SEARCH("SIN OBSERVACIÓN",Q277)))</formula>
    </cfRule>
  </conditionalFormatting>
  <conditionalFormatting sqref="R277">
    <cfRule type="containsBlanks" dxfId="2689" priority="6017">
      <formula>LEN(TRIM(R277))=0</formula>
    </cfRule>
    <cfRule type="cellIs" dxfId="2688" priority="6019" operator="equal">
      <formula>"NO CUMPLEN CON LO SOLICITADO"</formula>
    </cfRule>
    <cfRule type="cellIs" dxfId="2687" priority="6020" operator="equal">
      <formula>"CUMPLEN CON LO SOLICITADO"</formula>
    </cfRule>
    <cfRule type="cellIs" dxfId="2686" priority="6021" operator="equal">
      <formula>"PENDIENTES"</formula>
    </cfRule>
    <cfRule type="cellIs" dxfId="2685" priority="6022" operator="equal">
      <formula>"NINGUNO"</formula>
    </cfRule>
  </conditionalFormatting>
  <conditionalFormatting sqref="H277">
    <cfRule type="notContainsBlanks" dxfId="2684" priority="6012">
      <formula>LEN(TRIM(H277))&gt;0</formula>
    </cfRule>
  </conditionalFormatting>
  <conditionalFormatting sqref="G277">
    <cfRule type="notContainsBlanks" dxfId="2683" priority="6011">
      <formula>LEN(TRIM(G277))&gt;0</formula>
    </cfRule>
  </conditionalFormatting>
  <conditionalFormatting sqref="F277">
    <cfRule type="notContainsBlanks" dxfId="2682" priority="6010">
      <formula>LEN(TRIM(F277))&gt;0</formula>
    </cfRule>
  </conditionalFormatting>
  <conditionalFormatting sqref="E277">
    <cfRule type="notContainsBlanks" dxfId="2681" priority="6009">
      <formula>LEN(TRIM(E277))&gt;0</formula>
    </cfRule>
  </conditionalFormatting>
  <conditionalFormatting sqref="D277">
    <cfRule type="notContainsBlanks" dxfId="2680" priority="6008">
      <formula>LEN(TRIM(D277))&gt;0</formula>
    </cfRule>
  </conditionalFormatting>
  <conditionalFormatting sqref="C277">
    <cfRule type="notContainsBlanks" dxfId="2679" priority="6007">
      <formula>LEN(TRIM(C277))&gt;0</formula>
    </cfRule>
  </conditionalFormatting>
  <conditionalFormatting sqref="I277">
    <cfRule type="notContainsBlanks" dxfId="2678" priority="6006">
      <formula>LEN(TRIM(I277))&gt;0</formula>
    </cfRule>
  </conditionalFormatting>
  <conditionalFormatting sqref="N280 N283">
    <cfRule type="expression" dxfId="2677" priority="6003">
      <formula>N280=" "</formula>
    </cfRule>
    <cfRule type="expression" dxfId="2676" priority="6004">
      <formula>N280="NO PRESENTÓ CERTIFICADO"</formula>
    </cfRule>
    <cfRule type="expression" dxfId="2675" priority="6005">
      <formula>N280="PRESENTÓ CERTIFICADO"</formula>
    </cfRule>
  </conditionalFormatting>
  <conditionalFormatting sqref="P280 P283">
    <cfRule type="expression" dxfId="2674" priority="5990">
      <formula>Q280="NO SUBSANABLE"</formula>
    </cfRule>
    <cfRule type="expression" dxfId="2673" priority="5992">
      <formula>Q280="REQUERIMIENTOS SUBSANADOS"</formula>
    </cfRule>
    <cfRule type="expression" dxfId="2672" priority="5993">
      <formula>Q280="PENDIENTES POR SUBSANAR"</formula>
    </cfRule>
    <cfRule type="expression" dxfId="2671" priority="5998">
      <formula>Q280="SIN OBSERVACIÓN"</formula>
    </cfRule>
    <cfRule type="containsBlanks" dxfId="2670" priority="5999">
      <formula>LEN(TRIM(P280))=0</formula>
    </cfRule>
  </conditionalFormatting>
  <conditionalFormatting sqref="O280 O283">
    <cfRule type="cellIs" dxfId="2669" priority="5991" operator="equal">
      <formula>"PENDIENTE POR DESCRIPCIÓN"</formula>
    </cfRule>
    <cfRule type="cellIs" dxfId="2668" priority="5995" operator="equal">
      <formula>"DESCRIPCIÓN INSUFICIENTE"</formula>
    </cfRule>
    <cfRule type="cellIs" dxfId="2667" priority="5996" operator="equal">
      <formula>"NO ESTÁ ACORDE A ITEM 5.2.1 (T.R.)"</formula>
    </cfRule>
    <cfRule type="cellIs" dxfId="2666" priority="5997" operator="equal">
      <formula>"ACORDE A ITEM 5.2.1 (T.R.)"</formula>
    </cfRule>
  </conditionalFormatting>
  <conditionalFormatting sqref="Q280 Q283">
    <cfRule type="containsBlanks" dxfId="2665" priority="5985">
      <formula>LEN(TRIM(Q280))=0</formula>
    </cfRule>
    <cfRule type="cellIs" dxfId="2664" priority="5994" operator="equal">
      <formula>"REQUERIMIENTOS SUBSANADOS"</formula>
    </cfRule>
    <cfRule type="containsText" dxfId="2663" priority="6000" operator="containsText" text="NO SUBSANABLE">
      <formula>NOT(ISERROR(SEARCH("NO SUBSANABLE",Q280)))</formula>
    </cfRule>
    <cfRule type="containsText" dxfId="2662" priority="6001" operator="containsText" text="PENDIENTES POR SUBSANAR">
      <formula>NOT(ISERROR(SEARCH("PENDIENTES POR SUBSANAR",Q280)))</formula>
    </cfRule>
    <cfRule type="containsText" dxfId="2661" priority="6002" operator="containsText" text="SIN OBSERVACIÓN">
      <formula>NOT(ISERROR(SEARCH("SIN OBSERVACIÓN",Q280)))</formula>
    </cfRule>
  </conditionalFormatting>
  <conditionalFormatting sqref="R280 R283">
    <cfRule type="containsBlanks" dxfId="2660" priority="5984">
      <formula>LEN(TRIM(R280))=0</formula>
    </cfRule>
    <cfRule type="cellIs" dxfId="2659" priority="5986" operator="equal">
      <formula>"NO CUMPLEN CON LO SOLICITADO"</formula>
    </cfRule>
    <cfRule type="cellIs" dxfId="2658" priority="5987" operator="equal">
      <formula>"CUMPLEN CON LO SOLICITADO"</formula>
    </cfRule>
    <cfRule type="cellIs" dxfId="2657" priority="5988" operator="equal">
      <formula>"PENDIENTES"</formula>
    </cfRule>
    <cfRule type="cellIs" dxfId="2656" priority="5989" operator="equal">
      <formula>"NINGUNO"</formula>
    </cfRule>
  </conditionalFormatting>
  <conditionalFormatting sqref="H280 H283">
    <cfRule type="notContainsBlanks" dxfId="2655" priority="5983">
      <formula>LEN(TRIM(H280))&gt;0</formula>
    </cfRule>
  </conditionalFormatting>
  <conditionalFormatting sqref="G280 G283">
    <cfRule type="notContainsBlanks" dxfId="2654" priority="5982">
      <formula>LEN(TRIM(G280))&gt;0</formula>
    </cfRule>
  </conditionalFormatting>
  <conditionalFormatting sqref="F280 F283">
    <cfRule type="notContainsBlanks" dxfId="2653" priority="5981">
      <formula>LEN(TRIM(F280))&gt;0</formula>
    </cfRule>
  </conditionalFormatting>
  <conditionalFormatting sqref="E280 E283">
    <cfRule type="notContainsBlanks" dxfId="2652" priority="5980">
      <formula>LEN(TRIM(E280))&gt;0</formula>
    </cfRule>
  </conditionalFormatting>
  <conditionalFormatting sqref="D280 D283">
    <cfRule type="notContainsBlanks" dxfId="2651" priority="5979">
      <formula>LEN(TRIM(D280))&gt;0</formula>
    </cfRule>
  </conditionalFormatting>
  <conditionalFormatting sqref="C280 C283">
    <cfRule type="notContainsBlanks" dxfId="2650" priority="5978">
      <formula>LEN(TRIM(C280))&gt;0</formula>
    </cfRule>
  </conditionalFormatting>
  <conditionalFormatting sqref="I280 I283">
    <cfRule type="notContainsBlanks" dxfId="2649" priority="5977">
      <formula>LEN(TRIM(I280))&gt;0</formula>
    </cfRule>
  </conditionalFormatting>
  <conditionalFormatting sqref="N286">
    <cfRule type="expression" dxfId="2648" priority="5974">
      <formula>N286=" "</formula>
    </cfRule>
    <cfRule type="expression" dxfId="2647" priority="5975">
      <formula>N286="NO PRESENTÓ CERTIFICADO"</formula>
    </cfRule>
    <cfRule type="expression" dxfId="2646" priority="5976">
      <formula>N286="PRESENTÓ CERTIFICADO"</formula>
    </cfRule>
  </conditionalFormatting>
  <conditionalFormatting sqref="P286">
    <cfRule type="expression" dxfId="2645" priority="5961">
      <formula>Q286="NO SUBSANABLE"</formula>
    </cfRule>
    <cfRule type="expression" dxfId="2644" priority="5963">
      <formula>Q286="REQUERIMIENTOS SUBSANADOS"</formula>
    </cfRule>
    <cfRule type="expression" dxfId="2643" priority="5964">
      <formula>Q286="PENDIENTES POR SUBSANAR"</formula>
    </cfRule>
    <cfRule type="expression" dxfId="2642" priority="5969">
      <formula>Q286="SIN OBSERVACIÓN"</formula>
    </cfRule>
    <cfRule type="containsBlanks" dxfId="2641" priority="5970">
      <formula>LEN(TRIM(P286))=0</formula>
    </cfRule>
  </conditionalFormatting>
  <conditionalFormatting sqref="O286">
    <cfRule type="cellIs" dxfId="2640" priority="5962" operator="equal">
      <formula>"PENDIENTE POR DESCRIPCIÓN"</formula>
    </cfRule>
    <cfRule type="cellIs" dxfId="2639" priority="5966" operator="equal">
      <formula>"DESCRIPCIÓN INSUFICIENTE"</formula>
    </cfRule>
    <cfRule type="cellIs" dxfId="2638" priority="5967" operator="equal">
      <formula>"NO ESTÁ ACORDE A ITEM 5.2.1 (T.R.)"</formula>
    </cfRule>
    <cfRule type="cellIs" dxfId="2637" priority="5968" operator="equal">
      <formula>"ACORDE A ITEM 5.2.1 (T.R.)"</formula>
    </cfRule>
  </conditionalFormatting>
  <conditionalFormatting sqref="Q286">
    <cfRule type="containsBlanks" dxfId="2636" priority="5956">
      <formula>LEN(TRIM(Q286))=0</formula>
    </cfRule>
    <cfRule type="cellIs" dxfId="2635" priority="5965" operator="equal">
      <formula>"REQUERIMIENTOS SUBSANADOS"</formula>
    </cfRule>
    <cfRule type="containsText" dxfId="2634" priority="5971" operator="containsText" text="NO SUBSANABLE">
      <formula>NOT(ISERROR(SEARCH("NO SUBSANABLE",Q286)))</formula>
    </cfRule>
    <cfRule type="containsText" dxfId="2633" priority="5972" operator="containsText" text="PENDIENTES POR SUBSANAR">
      <formula>NOT(ISERROR(SEARCH("PENDIENTES POR SUBSANAR",Q286)))</formula>
    </cfRule>
    <cfRule type="containsText" dxfId="2632" priority="5973" operator="containsText" text="SIN OBSERVACIÓN">
      <formula>NOT(ISERROR(SEARCH("SIN OBSERVACIÓN",Q286)))</formula>
    </cfRule>
  </conditionalFormatting>
  <conditionalFormatting sqref="R286">
    <cfRule type="containsBlanks" dxfId="2631" priority="5955">
      <formula>LEN(TRIM(R286))=0</formula>
    </cfRule>
    <cfRule type="cellIs" dxfId="2630" priority="5957" operator="equal">
      <formula>"NO CUMPLEN CON LO SOLICITADO"</formula>
    </cfRule>
    <cfRule type="cellIs" dxfId="2629" priority="5958" operator="equal">
      <formula>"CUMPLEN CON LO SOLICITADO"</formula>
    </cfRule>
    <cfRule type="cellIs" dxfId="2628" priority="5959" operator="equal">
      <formula>"PENDIENTES"</formula>
    </cfRule>
    <cfRule type="cellIs" dxfId="2627" priority="5960" operator="equal">
      <formula>"NINGUNO"</formula>
    </cfRule>
  </conditionalFormatting>
  <conditionalFormatting sqref="H286">
    <cfRule type="notContainsBlanks" dxfId="2626" priority="5954">
      <formula>LEN(TRIM(H286))&gt;0</formula>
    </cfRule>
  </conditionalFormatting>
  <conditionalFormatting sqref="G286">
    <cfRule type="notContainsBlanks" dxfId="2625" priority="5953">
      <formula>LEN(TRIM(G286))&gt;0</formula>
    </cfRule>
  </conditionalFormatting>
  <conditionalFormatting sqref="F286">
    <cfRule type="notContainsBlanks" dxfId="2624" priority="5952">
      <formula>LEN(TRIM(F286))&gt;0</formula>
    </cfRule>
  </conditionalFormatting>
  <conditionalFormatting sqref="E286">
    <cfRule type="notContainsBlanks" dxfId="2623" priority="5951">
      <formula>LEN(TRIM(E286))&gt;0</formula>
    </cfRule>
  </conditionalFormatting>
  <conditionalFormatting sqref="D286">
    <cfRule type="notContainsBlanks" dxfId="2622" priority="5950">
      <formula>LEN(TRIM(D286))&gt;0</formula>
    </cfRule>
  </conditionalFormatting>
  <conditionalFormatting sqref="C286">
    <cfRule type="notContainsBlanks" dxfId="2621" priority="5949">
      <formula>LEN(TRIM(C286))&gt;0</formula>
    </cfRule>
  </conditionalFormatting>
  <conditionalFormatting sqref="I286">
    <cfRule type="notContainsBlanks" dxfId="2620" priority="5948">
      <formula>LEN(TRIM(I286))&gt;0</formula>
    </cfRule>
  </conditionalFormatting>
  <conditionalFormatting sqref="T277">
    <cfRule type="cellIs" dxfId="2619" priority="5946" operator="equal">
      <formula>"NO"</formula>
    </cfRule>
    <cfRule type="cellIs" dxfId="2618" priority="5947" operator="equal">
      <formula>"SI"</formula>
    </cfRule>
  </conditionalFormatting>
  <conditionalFormatting sqref="N289">
    <cfRule type="expression" dxfId="2617" priority="5941">
      <formula>N289=" "</formula>
    </cfRule>
    <cfRule type="expression" dxfId="2616" priority="5942">
      <formula>N289="NO PRESENTÓ CERTIFICADO"</formula>
    </cfRule>
    <cfRule type="expression" dxfId="2615" priority="5943">
      <formula>N289="PRESENTÓ CERTIFICADO"</formula>
    </cfRule>
  </conditionalFormatting>
  <conditionalFormatting sqref="P289">
    <cfRule type="expression" dxfId="2614" priority="5928">
      <formula>Q289="NO SUBSANABLE"</formula>
    </cfRule>
    <cfRule type="expression" dxfId="2613" priority="5930">
      <formula>Q289="REQUERIMIENTOS SUBSANADOS"</formula>
    </cfRule>
    <cfRule type="expression" dxfId="2612" priority="5931">
      <formula>Q289="PENDIENTES POR SUBSANAR"</formula>
    </cfRule>
    <cfRule type="expression" dxfId="2611" priority="5936">
      <formula>Q289="SIN OBSERVACIÓN"</formula>
    </cfRule>
    <cfRule type="containsBlanks" dxfId="2610" priority="5937">
      <formula>LEN(TRIM(P289))=0</formula>
    </cfRule>
  </conditionalFormatting>
  <conditionalFormatting sqref="O289">
    <cfRule type="cellIs" dxfId="2609" priority="5929" operator="equal">
      <formula>"PENDIENTE POR DESCRIPCIÓN"</formula>
    </cfRule>
    <cfRule type="cellIs" dxfId="2608" priority="5933" operator="equal">
      <formula>"DESCRIPCIÓN INSUFICIENTE"</formula>
    </cfRule>
    <cfRule type="cellIs" dxfId="2607" priority="5934" operator="equal">
      <formula>"NO ESTÁ ACORDE A ITEM 5.2.1 (T.R.)"</formula>
    </cfRule>
    <cfRule type="cellIs" dxfId="2606" priority="5935" operator="equal">
      <formula>"ACORDE A ITEM 5.2.1 (T.R.)"</formula>
    </cfRule>
  </conditionalFormatting>
  <conditionalFormatting sqref="Q289">
    <cfRule type="containsBlanks" dxfId="2605" priority="5923">
      <formula>LEN(TRIM(Q289))=0</formula>
    </cfRule>
    <cfRule type="cellIs" dxfId="2604" priority="5932" operator="equal">
      <formula>"REQUERIMIENTOS SUBSANADOS"</formula>
    </cfRule>
    <cfRule type="containsText" dxfId="2603" priority="5938" operator="containsText" text="NO SUBSANABLE">
      <formula>NOT(ISERROR(SEARCH("NO SUBSANABLE",Q289)))</formula>
    </cfRule>
    <cfRule type="containsText" dxfId="2602" priority="5939" operator="containsText" text="PENDIENTES POR SUBSANAR">
      <formula>NOT(ISERROR(SEARCH("PENDIENTES POR SUBSANAR",Q289)))</formula>
    </cfRule>
    <cfRule type="containsText" dxfId="2601" priority="5940" operator="containsText" text="SIN OBSERVACIÓN">
      <formula>NOT(ISERROR(SEARCH("SIN OBSERVACIÓN",Q289)))</formula>
    </cfRule>
  </conditionalFormatting>
  <conditionalFormatting sqref="R289">
    <cfRule type="containsBlanks" dxfId="2600" priority="5922">
      <formula>LEN(TRIM(R289))=0</formula>
    </cfRule>
    <cfRule type="cellIs" dxfId="2599" priority="5924" operator="equal">
      <formula>"NO CUMPLEN CON LO SOLICITADO"</formula>
    </cfRule>
    <cfRule type="cellIs" dxfId="2598" priority="5925" operator="equal">
      <formula>"CUMPLEN CON LO SOLICITADO"</formula>
    </cfRule>
    <cfRule type="cellIs" dxfId="2597" priority="5926" operator="equal">
      <formula>"PENDIENTES"</formula>
    </cfRule>
    <cfRule type="cellIs" dxfId="2596" priority="5927" operator="equal">
      <formula>"NINGUNO"</formula>
    </cfRule>
  </conditionalFormatting>
  <conditionalFormatting sqref="H289">
    <cfRule type="notContainsBlanks" dxfId="2595" priority="5921">
      <formula>LEN(TRIM(H289))&gt;0</formula>
    </cfRule>
  </conditionalFormatting>
  <conditionalFormatting sqref="G289">
    <cfRule type="notContainsBlanks" dxfId="2594" priority="5920">
      <formula>LEN(TRIM(G289))&gt;0</formula>
    </cfRule>
  </conditionalFormatting>
  <conditionalFormatting sqref="F289">
    <cfRule type="notContainsBlanks" dxfId="2593" priority="5919">
      <formula>LEN(TRIM(F289))&gt;0</formula>
    </cfRule>
  </conditionalFormatting>
  <conditionalFormatting sqref="E289">
    <cfRule type="notContainsBlanks" dxfId="2592" priority="5918">
      <formula>LEN(TRIM(E289))&gt;0</formula>
    </cfRule>
  </conditionalFormatting>
  <conditionalFormatting sqref="D289">
    <cfRule type="notContainsBlanks" dxfId="2591" priority="5917">
      <formula>LEN(TRIM(D289))&gt;0</formula>
    </cfRule>
  </conditionalFormatting>
  <conditionalFormatting sqref="C289">
    <cfRule type="notContainsBlanks" dxfId="2590" priority="5916">
      <formula>LEN(TRIM(C289))&gt;0</formula>
    </cfRule>
  </conditionalFormatting>
  <conditionalFormatting sqref="I289">
    <cfRule type="notContainsBlanks" dxfId="2589" priority="5915">
      <formula>LEN(TRIM(I289))&gt;0</formula>
    </cfRule>
  </conditionalFormatting>
  <conditionalFormatting sqref="N299">
    <cfRule type="expression" dxfId="2588" priority="5834">
      <formula>N299=" "</formula>
    </cfRule>
    <cfRule type="expression" dxfId="2587" priority="5835">
      <formula>N299="NO PRESENTÓ CERTIFICADO"</formula>
    </cfRule>
    <cfRule type="expression" dxfId="2586" priority="5836">
      <formula>N299="PRESENTÓ CERTIFICADO"</formula>
    </cfRule>
  </conditionalFormatting>
  <conditionalFormatting sqref="P299">
    <cfRule type="expression" dxfId="2585" priority="5815">
      <formula>Q299="NO SUBSANABLE"</formula>
    </cfRule>
    <cfRule type="expression" dxfId="2584" priority="5817">
      <formula>Q299="REQUERIMIENTOS SUBSANADOS"</formula>
    </cfRule>
    <cfRule type="expression" dxfId="2583" priority="5818">
      <formula>Q299="PENDIENTES POR SUBSANAR"</formula>
    </cfRule>
    <cfRule type="expression" dxfId="2582" priority="5823">
      <formula>Q299="SIN OBSERVACIÓN"</formula>
    </cfRule>
    <cfRule type="containsBlanks" dxfId="2581" priority="5824">
      <formula>LEN(TRIM(P299))=0</formula>
    </cfRule>
  </conditionalFormatting>
  <conditionalFormatting sqref="O299">
    <cfRule type="cellIs" dxfId="2580" priority="5816" operator="equal">
      <formula>"PENDIENTE POR DESCRIPCIÓN"</formula>
    </cfRule>
    <cfRule type="cellIs" dxfId="2579" priority="5820" operator="equal">
      <formula>"DESCRIPCIÓN INSUFICIENTE"</formula>
    </cfRule>
    <cfRule type="cellIs" dxfId="2578" priority="5821" operator="equal">
      <formula>"NO ESTÁ ACORDE A ITEM 5.2.1 (T.R.)"</formula>
    </cfRule>
    <cfRule type="cellIs" dxfId="2577" priority="5822" operator="equal">
      <formula>"ACORDE A ITEM 5.2.1 (T.R.)"</formula>
    </cfRule>
  </conditionalFormatting>
  <conditionalFormatting sqref="Q299">
    <cfRule type="containsBlanks" dxfId="2576" priority="5810">
      <formula>LEN(TRIM(Q299))=0</formula>
    </cfRule>
    <cfRule type="cellIs" dxfId="2575" priority="5819" operator="equal">
      <formula>"REQUERIMIENTOS SUBSANADOS"</formula>
    </cfRule>
    <cfRule type="containsText" dxfId="2574" priority="5825" operator="containsText" text="NO SUBSANABLE">
      <formula>NOT(ISERROR(SEARCH("NO SUBSANABLE",Q299)))</formula>
    </cfRule>
    <cfRule type="containsText" dxfId="2573" priority="5826" operator="containsText" text="PENDIENTES POR SUBSANAR">
      <formula>NOT(ISERROR(SEARCH("PENDIENTES POR SUBSANAR",Q299)))</formula>
    </cfRule>
    <cfRule type="containsText" dxfId="2572" priority="5827" operator="containsText" text="SIN OBSERVACIÓN">
      <formula>NOT(ISERROR(SEARCH("SIN OBSERVACIÓN",Q299)))</formula>
    </cfRule>
  </conditionalFormatting>
  <conditionalFormatting sqref="R299">
    <cfRule type="containsBlanks" dxfId="2571" priority="5809">
      <formula>LEN(TRIM(R299))=0</formula>
    </cfRule>
    <cfRule type="cellIs" dxfId="2570" priority="5811" operator="equal">
      <formula>"NO CUMPLEN CON LO SOLICITADO"</formula>
    </cfRule>
    <cfRule type="cellIs" dxfId="2569" priority="5812" operator="equal">
      <formula>"CUMPLEN CON LO SOLICITADO"</formula>
    </cfRule>
    <cfRule type="cellIs" dxfId="2568" priority="5813" operator="equal">
      <formula>"PENDIENTES"</formula>
    </cfRule>
    <cfRule type="cellIs" dxfId="2567" priority="5814" operator="equal">
      <formula>"NINGUNO"</formula>
    </cfRule>
  </conditionalFormatting>
  <conditionalFormatting sqref="H299">
    <cfRule type="notContainsBlanks" dxfId="2566" priority="5804">
      <formula>LEN(TRIM(H299))&gt;0</formula>
    </cfRule>
  </conditionalFormatting>
  <conditionalFormatting sqref="G299">
    <cfRule type="notContainsBlanks" dxfId="2565" priority="5803">
      <formula>LEN(TRIM(G299))&gt;0</formula>
    </cfRule>
  </conditionalFormatting>
  <conditionalFormatting sqref="F299">
    <cfRule type="notContainsBlanks" dxfId="2564" priority="5802">
      <formula>LEN(TRIM(F299))&gt;0</formula>
    </cfRule>
  </conditionalFormatting>
  <conditionalFormatting sqref="E299">
    <cfRule type="notContainsBlanks" dxfId="2563" priority="5801">
      <formula>LEN(TRIM(E299))&gt;0</formula>
    </cfRule>
  </conditionalFormatting>
  <conditionalFormatting sqref="D299">
    <cfRule type="notContainsBlanks" dxfId="2562" priority="5800">
      <formula>LEN(TRIM(D299))&gt;0</formula>
    </cfRule>
  </conditionalFormatting>
  <conditionalFormatting sqref="C299">
    <cfRule type="notContainsBlanks" dxfId="2561" priority="5799">
      <formula>LEN(TRIM(C299))&gt;0</formula>
    </cfRule>
  </conditionalFormatting>
  <conditionalFormatting sqref="I299">
    <cfRule type="notContainsBlanks" dxfId="2560" priority="5798">
      <formula>LEN(TRIM(I299))&gt;0</formula>
    </cfRule>
  </conditionalFormatting>
  <conditionalFormatting sqref="N302 N305">
    <cfRule type="expression" dxfId="2559" priority="5795">
      <formula>N302=" "</formula>
    </cfRule>
    <cfRule type="expression" dxfId="2558" priority="5796">
      <formula>N302="NO PRESENTÓ CERTIFICADO"</formula>
    </cfRule>
    <cfRule type="expression" dxfId="2557" priority="5797">
      <formula>N302="PRESENTÓ CERTIFICADO"</formula>
    </cfRule>
  </conditionalFormatting>
  <conditionalFormatting sqref="P302 P305">
    <cfRule type="expression" dxfId="2556" priority="5782">
      <formula>Q302="NO SUBSANABLE"</formula>
    </cfRule>
    <cfRule type="expression" dxfId="2555" priority="5784">
      <formula>Q302="REQUERIMIENTOS SUBSANADOS"</formula>
    </cfRule>
    <cfRule type="expression" dxfId="2554" priority="5785">
      <formula>Q302="PENDIENTES POR SUBSANAR"</formula>
    </cfRule>
    <cfRule type="expression" dxfId="2553" priority="5790">
      <formula>Q302="SIN OBSERVACIÓN"</formula>
    </cfRule>
    <cfRule type="containsBlanks" dxfId="2552" priority="5791">
      <formula>LEN(TRIM(P302))=0</formula>
    </cfRule>
  </conditionalFormatting>
  <conditionalFormatting sqref="O302 O305">
    <cfRule type="cellIs" dxfId="2551" priority="5783" operator="equal">
      <formula>"PENDIENTE POR DESCRIPCIÓN"</formula>
    </cfRule>
    <cfRule type="cellIs" dxfId="2550" priority="5787" operator="equal">
      <formula>"DESCRIPCIÓN INSUFICIENTE"</formula>
    </cfRule>
    <cfRule type="cellIs" dxfId="2549" priority="5788" operator="equal">
      <formula>"NO ESTÁ ACORDE A ITEM 5.2.1 (T.R.)"</formula>
    </cfRule>
    <cfRule type="cellIs" dxfId="2548" priority="5789" operator="equal">
      <formula>"ACORDE A ITEM 5.2.1 (T.R.)"</formula>
    </cfRule>
  </conditionalFormatting>
  <conditionalFormatting sqref="Q302 Q305">
    <cfRule type="containsBlanks" dxfId="2547" priority="5777">
      <formula>LEN(TRIM(Q302))=0</formula>
    </cfRule>
    <cfRule type="cellIs" dxfId="2546" priority="5786" operator="equal">
      <formula>"REQUERIMIENTOS SUBSANADOS"</formula>
    </cfRule>
    <cfRule type="containsText" dxfId="2545" priority="5792" operator="containsText" text="NO SUBSANABLE">
      <formula>NOT(ISERROR(SEARCH("NO SUBSANABLE",Q302)))</formula>
    </cfRule>
    <cfRule type="containsText" dxfId="2544" priority="5793" operator="containsText" text="PENDIENTES POR SUBSANAR">
      <formula>NOT(ISERROR(SEARCH("PENDIENTES POR SUBSANAR",Q302)))</formula>
    </cfRule>
    <cfRule type="containsText" dxfId="2543" priority="5794" operator="containsText" text="SIN OBSERVACIÓN">
      <formula>NOT(ISERROR(SEARCH("SIN OBSERVACIÓN",Q302)))</formula>
    </cfRule>
  </conditionalFormatting>
  <conditionalFormatting sqref="R302 R305">
    <cfRule type="containsBlanks" dxfId="2542" priority="5776">
      <formula>LEN(TRIM(R302))=0</formula>
    </cfRule>
    <cfRule type="cellIs" dxfId="2541" priority="5778" operator="equal">
      <formula>"NO CUMPLEN CON LO SOLICITADO"</formula>
    </cfRule>
    <cfRule type="cellIs" dxfId="2540" priority="5779" operator="equal">
      <formula>"CUMPLEN CON LO SOLICITADO"</formula>
    </cfRule>
    <cfRule type="cellIs" dxfId="2539" priority="5780" operator="equal">
      <formula>"PENDIENTES"</formula>
    </cfRule>
    <cfRule type="cellIs" dxfId="2538" priority="5781" operator="equal">
      <formula>"NINGUNO"</formula>
    </cfRule>
  </conditionalFormatting>
  <conditionalFormatting sqref="H302 H305">
    <cfRule type="notContainsBlanks" dxfId="2537" priority="5775">
      <formula>LEN(TRIM(H302))&gt;0</formula>
    </cfRule>
  </conditionalFormatting>
  <conditionalFormatting sqref="G302 G305">
    <cfRule type="notContainsBlanks" dxfId="2536" priority="5774">
      <formula>LEN(TRIM(G302))&gt;0</formula>
    </cfRule>
  </conditionalFormatting>
  <conditionalFormatting sqref="F302 F305">
    <cfRule type="notContainsBlanks" dxfId="2535" priority="5773">
      <formula>LEN(TRIM(F302))&gt;0</formula>
    </cfRule>
  </conditionalFormatting>
  <conditionalFormatting sqref="E302 E305">
    <cfRule type="notContainsBlanks" dxfId="2534" priority="5772">
      <formula>LEN(TRIM(E302))&gt;0</formula>
    </cfRule>
  </conditionalFormatting>
  <conditionalFormatting sqref="D302 D305">
    <cfRule type="notContainsBlanks" dxfId="2533" priority="5771">
      <formula>LEN(TRIM(D302))&gt;0</formula>
    </cfRule>
  </conditionalFormatting>
  <conditionalFormatting sqref="C302 C305">
    <cfRule type="notContainsBlanks" dxfId="2532" priority="5770">
      <formula>LEN(TRIM(C302))&gt;0</formula>
    </cfRule>
  </conditionalFormatting>
  <conditionalFormatting sqref="I302 I305">
    <cfRule type="notContainsBlanks" dxfId="2531" priority="5769">
      <formula>LEN(TRIM(I302))&gt;0</formula>
    </cfRule>
  </conditionalFormatting>
  <conditionalFormatting sqref="N308">
    <cfRule type="expression" dxfId="2530" priority="5766">
      <formula>N308=" "</formula>
    </cfRule>
    <cfRule type="expression" dxfId="2529" priority="5767">
      <formula>N308="NO PRESENTÓ CERTIFICADO"</formula>
    </cfRule>
    <cfRule type="expression" dxfId="2528" priority="5768">
      <formula>N308="PRESENTÓ CERTIFICADO"</formula>
    </cfRule>
  </conditionalFormatting>
  <conditionalFormatting sqref="P308">
    <cfRule type="expression" dxfId="2527" priority="5753">
      <formula>Q308="NO SUBSANABLE"</formula>
    </cfRule>
    <cfRule type="expression" dxfId="2526" priority="5755">
      <formula>Q308="REQUERIMIENTOS SUBSANADOS"</formula>
    </cfRule>
    <cfRule type="expression" dxfId="2525" priority="5756">
      <formula>Q308="PENDIENTES POR SUBSANAR"</formula>
    </cfRule>
    <cfRule type="expression" dxfId="2524" priority="5761">
      <formula>Q308="SIN OBSERVACIÓN"</formula>
    </cfRule>
    <cfRule type="containsBlanks" dxfId="2523" priority="5762">
      <formula>LEN(TRIM(P308))=0</formula>
    </cfRule>
  </conditionalFormatting>
  <conditionalFormatting sqref="O308">
    <cfRule type="cellIs" dxfId="2522" priority="5754" operator="equal">
      <formula>"PENDIENTE POR DESCRIPCIÓN"</formula>
    </cfRule>
    <cfRule type="cellIs" dxfId="2521" priority="5758" operator="equal">
      <formula>"DESCRIPCIÓN INSUFICIENTE"</formula>
    </cfRule>
    <cfRule type="cellIs" dxfId="2520" priority="5759" operator="equal">
      <formula>"NO ESTÁ ACORDE A ITEM 5.2.1 (T.R.)"</formula>
    </cfRule>
    <cfRule type="cellIs" dxfId="2519" priority="5760" operator="equal">
      <formula>"ACORDE A ITEM 5.2.1 (T.R.)"</formula>
    </cfRule>
  </conditionalFormatting>
  <conditionalFormatting sqref="Q308">
    <cfRule type="containsBlanks" dxfId="2518" priority="5748">
      <formula>LEN(TRIM(Q308))=0</formula>
    </cfRule>
    <cfRule type="cellIs" dxfId="2517" priority="5757" operator="equal">
      <formula>"REQUERIMIENTOS SUBSANADOS"</formula>
    </cfRule>
    <cfRule type="containsText" dxfId="2516" priority="5763" operator="containsText" text="NO SUBSANABLE">
      <formula>NOT(ISERROR(SEARCH("NO SUBSANABLE",Q308)))</formula>
    </cfRule>
    <cfRule type="containsText" dxfId="2515" priority="5764" operator="containsText" text="PENDIENTES POR SUBSANAR">
      <formula>NOT(ISERROR(SEARCH("PENDIENTES POR SUBSANAR",Q308)))</formula>
    </cfRule>
    <cfRule type="containsText" dxfId="2514" priority="5765" operator="containsText" text="SIN OBSERVACIÓN">
      <formula>NOT(ISERROR(SEARCH("SIN OBSERVACIÓN",Q308)))</formula>
    </cfRule>
  </conditionalFormatting>
  <conditionalFormatting sqref="R308">
    <cfRule type="containsBlanks" dxfId="2513" priority="5747">
      <formula>LEN(TRIM(R308))=0</formula>
    </cfRule>
    <cfRule type="cellIs" dxfId="2512" priority="5749" operator="equal">
      <formula>"NO CUMPLEN CON LO SOLICITADO"</formula>
    </cfRule>
    <cfRule type="cellIs" dxfId="2511" priority="5750" operator="equal">
      <formula>"CUMPLEN CON LO SOLICITADO"</formula>
    </cfRule>
    <cfRule type="cellIs" dxfId="2510" priority="5751" operator="equal">
      <formula>"PENDIENTES"</formula>
    </cfRule>
    <cfRule type="cellIs" dxfId="2509" priority="5752" operator="equal">
      <formula>"NINGUNO"</formula>
    </cfRule>
  </conditionalFormatting>
  <conditionalFormatting sqref="H308">
    <cfRule type="notContainsBlanks" dxfId="2508" priority="5746">
      <formula>LEN(TRIM(H308))&gt;0</formula>
    </cfRule>
  </conditionalFormatting>
  <conditionalFormatting sqref="G308">
    <cfRule type="notContainsBlanks" dxfId="2507" priority="5745">
      <formula>LEN(TRIM(G308))&gt;0</formula>
    </cfRule>
  </conditionalFormatting>
  <conditionalFormatting sqref="F308">
    <cfRule type="notContainsBlanks" dxfId="2506" priority="5744">
      <formula>LEN(TRIM(F308))&gt;0</formula>
    </cfRule>
  </conditionalFormatting>
  <conditionalFormatting sqref="E308">
    <cfRule type="notContainsBlanks" dxfId="2505" priority="5743">
      <formula>LEN(TRIM(E308))&gt;0</formula>
    </cfRule>
  </conditionalFormatting>
  <conditionalFormatting sqref="D308">
    <cfRule type="notContainsBlanks" dxfId="2504" priority="5742">
      <formula>LEN(TRIM(D308))&gt;0</formula>
    </cfRule>
  </conditionalFormatting>
  <conditionalFormatting sqref="C308">
    <cfRule type="notContainsBlanks" dxfId="2503" priority="5741">
      <formula>LEN(TRIM(C308))&gt;0</formula>
    </cfRule>
  </conditionalFormatting>
  <conditionalFormatting sqref="I308">
    <cfRule type="notContainsBlanks" dxfId="2502" priority="5740">
      <formula>LEN(TRIM(I308))&gt;0</formula>
    </cfRule>
  </conditionalFormatting>
  <conditionalFormatting sqref="T299">
    <cfRule type="cellIs" dxfId="2501" priority="5738" operator="equal">
      <formula>"NO"</formula>
    </cfRule>
    <cfRule type="cellIs" dxfId="2500" priority="5739" operator="equal">
      <formula>"SI"</formula>
    </cfRule>
  </conditionalFormatting>
  <conditionalFormatting sqref="N311">
    <cfRule type="expression" dxfId="2499" priority="5733">
      <formula>N311=" "</formula>
    </cfRule>
    <cfRule type="expression" dxfId="2498" priority="5734">
      <formula>N311="NO PRESENTÓ CERTIFICADO"</formula>
    </cfRule>
    <cfRule type="expression" dxfId="2497" priority="5735">
      <formula>N311="PRESENTÓ CERTIFICADO"</formula>
    </cfRule>
  </conditionalFormatting>
  <conditionalFormatting sqref="P311">
    <cfRule type="expression" dxfId="2496" priority="5720">
      <formula>Q311="NO SUBSANABLE"</formula>
    </cfRule>
    <cfRule type="expression" dxfId="2495" priority="5722">
      <formula>Q311="REQUERIMIENTOS SUBSANADOS"</formula>
    </cfRule>
    <cfRule type="expression" dxfId="2494" priority="5723">
      <formula>Q311="PENDIENTES POR SUBSANAR"</formula>
    </cfRule>
    <cfRule type="expression" dxfId="2493" priority="5728">
      <formula>Q311="SIN OBSERVACIÓN"</formula>
    </cfRule>
    <cfRule type="containsBlanks" dxfId="2492" priority="5729">
      <formula>LEN(TRIM(P311))=0</formula>
    </cfRule>
  </conditionalFormatting>
  <conditionalFormatting sqref="O311">
    <cfRule type="cellIs" dxfId="2491" priority="5721" operator="equal">
      <formula>"PENDIENTE POR DESCRIPCIÓN"</formula>
    </cfRule>
    <cfRule type="cellIs" dxfId="2490" priority="5725" operator="equal">
      <formula>"DESCRIPCIÓN INSUFICIENTE"</formula>
    </cfRule>
    <cfRule type="cellIs" dxfId="2489" priority="5726" operator="equal">
      <formula>"NO ESTÁ ACORDE A ITEM 5.2.1 (T.R.)"</formula>
    </cfRule>
    <cfRule type="cellIs" dxfId="2488" priority="5727" operator="equal">
      <formula>"ACORDE A ITEM 5.2.1 (T.R.)"</formula>
    </cfRule>
  </conditionalFormatting>
  <conditionalFormatting sqref="Q311">
    <cfRule type="containsBlanks" dxfId="2487" priority="5715">
      <formula>LEN(TRIM(Q311))=0</formula>
    </cfRule>
    <cfRule type="cellIs" dxfId="2486" priority="5724" operator="equal">
      <formula>"REQUERIMIENTOS SUBSANADOS"</formula>
    </cfRule>
    <cfRule type="containsText" dxfId="2485" priority="5730" operator="containsText" text="NO SUBSANABLE">
      <formula>NOT(ISERROR(SEARCH("NO SUBSANABLE",Q311)))</formula>
    </cfRule>
    <cfRule type="containsText" dxfId="2484" priority="5731" operator="containsText" text="PENDIENTES POR SUBSANAR">
      <formula>NOT(ISERROR(SEARCH("PENDIENTES POR SUBSANAR",Q311)))</formula>
    </cfRule>
    <cfRule type="containsText" dxfId="2483" priority="5732" operator="containsText" text="SIN OBSERVACIÓN">
      <formula>NOT(ISERROR(SEARCH("SIN OBSERVACIÓN",Q311)))</formula>
    </cfRule>
  </conditionalFormatting>
  <conditionalFormatting sqref="R311">
    <cfRule type="containsBlanks" dxfId="2482" priority="5714">
      <formula>LEN(TRIM(R311))=0</formula>
    </cfRule>
    <cfRule type="cellIs" dxfId="2481" priority="5716" operator="equal">
      <formula>"NO CUMPLEN CON LO SOLICITADO"</formula>
    </cfRule>
    <cfRule type="cellIs" dxfId="2480" priority="5717" operator="equal">
      <formula>"CUMPLEN CON LO SOLICITADO"</formula>
    </cfRule>
    <cfRule type="cellIs" dxfId="2479" priority="5718" operator="equal">
      <formula>"PENDIENTES"</formula>
    </cfRule>
    <cfRule type="cellIs" dxfId="2478" priority="5719" operator="equal">
      <formula>"NINGUNO"</formula>
    </cfRule>
  </conditionalFormatting>
  <conditionalFormatting sqref="H311">
    <cfRule type="notContainsBlanks" dxfId="2477" priority="5713">
      <formula>LEN(TRIM(H311))&gt;0</formula>
    </cfRule>
  </conditionalFormatting>
  <conditionalFormatting sqref="G311">
    <cfRule type="notContainsBlanks" dxfId="2476" priority="5712">
      <formula>LEN(TRIM(G311))&gt;0</formula>
    </cfRule>
  </conditionalFormatting>
  <conditionalFormatting sqref="F311">
    <cfRule type="notContainsBlanks" dxfId="2475" priority="5711">
      <formula>LEN(TRIM(F311))&gt;0</formula>
    </cfRule>
  </conditionalFormatting>
  <conditionalFormatting sqref="E311">
    <cfRule type="notContainsBlanks" dxfId="2474" priority="5710">
      <formula>LEN(TRIM(E311))&gt;0</formula>
    </cfRule>
  </conditionalFormatting>
  <conditionalFormatting sqref="D311">
    <cfRule type="notContainsBlanks" dxfId="2473" priority="5709">
      <formula>LEN(TRIM(D311))&gt;0</formula>
    </cfRule>
  </conditionalFormatting>
  <conditionalFormatting sqref="C311">
    <cfRule type="notContainsBlanks" dxfId="2472" priority="5708">
      <formula>LEN(TRIM(C311))&gt;0</formula>
    </cfRule>
  </conditionalFormatting>
  <conditionalFormatting sqref="I311">
    <cfRule type="notContainsBlanks" dxfId="2471" priority="5707">
      <formula>LEN(TRIM(I311))&gt;0</formula>
    </cfRule>
  </conditionalFormatting>
  <conditionalFormatting sqref="N321">
    <cfRule type="expression" dxfId="2470" priority="5626">
      <formula>N321=" "</formula>
    </cfRule>
    <cfRule type="expression" dxfId="2469" priority="5627">
      <formula>N321="NO PRESENTÓ CERTIFICADO"</formula>
    </cfRule>
    <cfRule type="expression" dxfId="2468" priority="5628">
      <formula>N321="PRESENTÓ CERTIFICADO"</formula>
    </cfRule>
  </conditionalFormatting>
  <conditionalFormatting sqref="P321">
    <cfRule type="expression" dxfId="2467" priority="5607">
      <formula>Q321="NO SUBSANABLE"</formula>
    </cfRule>
    <cfRule type="expression" dxfId="2466" priority="5609">
      <formula>Q321="REQUERIMIENTOS SUBSANADOS"</formula>
    </cfRule>
    <cfRule type="expression" dxfId="2465" priority="5610">
      <formula>Q321="PENDIENTES POR SUBSANAR"</formula>
    </cfRule>
    <cfRule type="expression" dxfId="2464" priority="5615">
      <formula>Q321="SIN OBSERVACIÓN"</formula>
    </cfRule>
    <cfRule type="containsBlanks" dxfId="2463" priority="5616">
      <formula>LEN(TRIM(P321))=0</formula>
    </cfRule>
  </conditionalFormatting>
  <conditionalFormatting sqref="O321">
    <cfRule type="cellIs" dxfId="2462" priority="5608" operator="equal">
      <formula>"PENDIENTE POR DESCRIPCIÓN"</formula>
    </cfRule>
    <cfRule type="cellIs" dxfId="2461" priority="5612" operator="equal">
      <formula>"DESCRIPCIÓN INSUFICIENTE"</formula>
    </cfRule>
    <cfRule type="cellIs" dxfId="2460" priority="5613" operator="equal">
      <formula>"NO ESTÁ ACORDE A ITEM 5.2.1 (T.R.)"</formula>
    </cfRule>
    <cfRule type="cellIs" dxfId="2459" priority="5614" operator="equal">
      <formula>"ACORDE A ITEM 5.2.1 (T.R.)"</formula>
    </cfRule>
  </conditionalFormatting>
  <conditionalFormatting sqref="Q321">
    <cfRule type="containsBlanks" dxfId="2458" priority="5602">
      <formula>LEN(TRIM(Q321))=0</formula>
    </cfRule>
    <cfRule type="cellIs" dxfId="2457" priority="5611" operator="equal">
      <formula>"REQUERIMIENTOS SUBSANADOS"</formula>
    </cfRule>
    <cfRule type="containsText" dxfId="2456" priority="5617" operator="containsText" text="NO SUBSANABLE">
      <formula>NOT(ISERROR(SEARCH("NO SUBSANABLE",Q321)))</formula>
    </cfRule>
    <cfRule type="containsText" dxfId="2455" priority="5618" operator="containsText" text="PENDIENTES POR SUBSANAR">
      <formula>NOT(ISERROR(SEARCH("PENDIENTES POR SUBSANAR",Q321)))</formula>
    </cfRule>
    <cfRule type="containsText" dxfId="2454" priority="5619" operator="containsText" text="SIN OBSERVACIÓN">
      <formula>NOT(ISERROR(SEARCH("SIN OBSERVACIÓN",Q321)))</formula>
    </cfRule>
  </conditionalFormatting>
  <conditionalFormatting sqref="R321">
    <cfRule type="containsBlanks" dxfId="2453" priority="5601">
      <formula>LEN(TRIM(R321))=0</formula>
    </cfRule>
    <cfRule type="cellIs" dxfId="2452" priority="5603" operator="equal">
      <formula>"NO CUMPLEN CON LO SOLICITADO"</formula>
    </cfRule>
    <cfRule type="cellIs" dxfId="2451" priority="5604" operator="equal">
      <formula>"CUMPLEN CON LO SOLICITADO"</formula>
    </cfRule>
    <cfRule type="cellIs" dxfId="2450" priority="5605" operator="equal">
      <formula>"PENDIENTES"</formula>
    </cfRule>
    <cfRule type="cellIs" dxfId="2449" priority="5606" operator="equal">
      <formula>"NINGUNO"</formula>
    </cfRule>
  </conditionalFormatting>
  <conditionalFormatting sqref="H321">
    <cfRule type="notContainsBlanks" dxfId="2448" priority="5596">
      <formula>LEN(TRIM(H321))&gt;0</formula>
    </cfRule>
  </conditionalFormatting>
  <conditionalFormatting sqref="G321">
    <cfRule type="notContainsBlanks" dxfId="2447" priority="5595">
      <formula>LEN(TRIM(G321))&gt;0</formula>
    </cfRule>
  </conditionalFormatting>
  <conditionalFormatting sqref="F321">
    <cfRule type="notContainsBlanks" dxfId="2446" priority="5594">
      <formula>LEN(TRIM(F321))&gt;0</formula>
    </cfRule>
  </conditionalFormatting>
  <conditionalFormatting sqref="E321">
    <cfRule type="notContainsBlanks" dxfId="2445" priority="5593">
      <formula>LEN(TRIM(E321))&gt;0</formula>
    </cfRule>
  </conditionalFormatting>
  <conditionalFormatting sqref="D321">
    <cfRule type="notContainsBlanks" dxfId="2444" priority="5592">
      <formula>LEN(TRIM(D321))&gt;0</formula>
    </cfRule>
  </conditionalFormatting>
  <conditionalFormatting sqref="C321">
    <cfRule type="notContainsBlanks" dxfId="2443" priority="5591">
      <formula>LEN(TRIM(C321))&gt;0</formula>
    </cfRule>
  </conditionalFormatting>
  <conditionalFormatting sqref="I321">
    <cfRule type="notContainsBlanks" dxfId="2442" priority="5590">
      <formula>LEN(TRIM(I321))&gt;0</formula>
    </cfRule>
  </conditionalFormatting>
  <conditionalFormatting sqref="N324 N327">
    <cfRule type="expression" dxfId="2441" priority="5587">
      <formula>N324=" "</formula>
    </cfRule>
    <cfRule type="expression" dxfId="2440" priority="5588">
      <formula>N324="NO PRESENTÓ CERTIFICADO"</formula>
    </cfRule>
    <cfRule type="expression" dxfId="2439" priority="5589">
      <formula>N324="PRESENTÓ CERTIFICADO"</formula>
    </cfRule>
  </conditionalFormatting>
  <conditionalFormatting sqref="P324 P327">
    <cfRule type="expression" dxfId="2438" priority="5574">
      <formula>Q324="NO SUBSANABLE"</formula>
    </cfRule>
    <cfRule type="expression" dxfId="2437" priority="5576">
      <formula>Q324="REQUERIMIENTOS SUBSANADOS"</formula>
    </cfRule>
    <cfRule type="expression" dxfId="2436" priority="5577">
      <formula>Q324="PENDIENTES POR SUBSANAR"</formula>
    </cfRule>
    <cfRule type="expression" dxfId="2435" priority="5582">
      <formula>Q324="SIN OBSERVACIÓN"</formula>
    </cfRule>
    <cfRule type="containsBlanks" dxfId="2434" priority="5583">
      <formula>LEN(TRIM(P324))=0</formula>
    </cfRule>
  </conditionalFormatting>
  <conditionalFormatting sqref="O324 O327">
    <cfRule type="cellIs" dxfId="2433" priority="5575" operator="equal">
      <formula>"PENDIENTE POR DESCRIPCIÓN"</formula>
    </cfRule>
    <cfRule type="cellIs" dxfId="2432" priority="5579" operator="equal">
      <formula>"DESCRIPCIÓN INSUFICIENTE"</formula>
    </cfRule>
    <cfRule type="cellIs" dxfId="2431" priority="5580" operator="equal">
      <formula>"NO ESTÁ ACORDE A ITEM 5.2.1 (T.R.)"</formula>
    </cfRule>
    <cfRule type="cellIs" dxfId="2430" priority="5581" operator="equal">
      <formula>"ACORDE A ITEM 5.2.1 (T.R.)"</formula>
    </cfRule>
  </conditionalFormatting>
  <conditionalFormatting sqref="Q324 Q327">
    <cfRule type="containsBlanks" dxfId="2429" priority="5569">
      <formula>LEN(TRIM(Q324))=0</formula>
    </cfRule>
    <cfRule type="cellIs" dxfId="2428" priority="5578" operator="equal">
      <formula>"REQUERIMIENTOS SUBSANADOS"</formula>
    </cfRule>
    <cfRule type="containsText" dxfId="2427" priority="5584" operator="containsText" text="NO SUBSANABLE">
      <formula>NOT(ISERROR(SEARCH("NO SUBSANABLE",Q324)))</formula>
    </cfRule>
    <cfRule type="containsText" dxfId="2426" priority="5585" operator="containsText" text="PENDIENTES POR SUBSANAR">
      <formula>NOT(ISERROR(SEARCH("PENDIENTES POR SUBSANAR",Q324)))</formula>
    </cfRule>
    <cfRule type="containsText" dxfId="2425" priority="5586" operator="containsText" text="SIN OBSERVACIÓN">
      <formula>NOT(ISERROR(SEARCH("SIN OBSERVACIÓN",Q324)))</formula>
    </cfRule>
  </conditionalFormatting>
  <conditionalFormatting sqref="R324 R327">
    <cfRule type="containsBlanks" dxfId="2424" priority="5568">
      <formula>LEN(TRIM(R324))=0</formula>
    </cfRule>
    <cfRule type="cellIs" dxfId="2423" priority="5570" operator="equal">
      <formula>"NO CUMPLEN CON LO SOLICITADO"</formula>
    </cfRule>
    <cfRule type="cellIs" dxfId="2422" priority="5571" operator="equal">
      <formula>"CUMPLEN CON LO SOLICITADO"</formula>
    </cfRule>
    <cfRule type="cellIs" dxfId="2421" priority="5572" operator="equal">
      <formula>"PENDIENTES"</formula>
    </cfRule>
    <cfRule type="cellIs" dxfId="2420" priority="5573" operator="equal">
      <formula>"NINGUNO"</formula>
    </cfRule>
  </conditionalFormatting>
  <conditionalFormatting sqref="H324 H327">
    <cfRule type="notContainsBlanks" dxfId="2419" priority="5567">
      <formula>LEN(TRIM(H324))&gt;0</formula>
    </cfRule>
  </conditionalFormatting>
  <conditionalFormatting sqref="G324 G327">
    <cfRule type="notContainsBlanks" dxfId="2418" priority="5566">
      <formula>LEN(TRIM(G324))&gt;0</formula>
    </cfRule>
  </conditionalFormatting>
  <conditionalFormatting sqref="F324 F327">
    <cfRule type="notContainsBlanks" dxfId="2417" priority="5565">
      <formula>LEN(TRIM(F324))&gt;0</formula>
    </cfRule>
  </conditionalFormatting>
  <conditionalFormatting sqref="E324 E327">
    <cfRule type="notContainsBlanks" dxfId="2416" priority="5564">
      <formula>LEN(TRIM(E324))&gt;0</formula>
    </cfRule>
  </conditionalFormatting>
  <conditionalFormatting sqref="D324 D327">
    <cfRule type="notContainsBlanks" dxfId="2415" priority="5563">
      <formula>LEN(TRIM(D324))&gt;0</formula>
    </cfRule>
  </conditionalFormatting>
  <conditionalFormatting sqref="C324 C327">
    <cfRule type="notContainsBlanks" dxfId="2414" priority="5562">
      <formula>LEN(TRIM(C324))&gt;0</formula>
    </cfRule>
  </conditionalFormatting>
  <conditionalFormatting sqref="I324 I327">
    <cfRule type="notContainsBlanks" dxfId="2413" priority="5561">
      <formula>LEN(TRIM(I324))&gt;0</formula>
    </cfRule>
  </conditionalFormatting>
  <conditionalFormatting sqref="N330">
    <cfRule type="expression" dxfId="2412" priority="5558">
      <formula>N330=" "</formula>
    </cfRule>
    <cfRule type="expression" dxfId="2411" priority="5559">
      <formula>N330="NO PRESENTÓ CERTIFICADO"</formula>
    </cfRule>
    <cfRule type="expression" dxfId="2410" priority="5560">
      <formula>N330="PRESENTÓ CERTIFICADO"</formula>
    </cfRule>
  </conditionalFormatting>
  <conditionalFormatting sqref="P330">
    <cfRule type="expression" dxfId="2409" priority="5545">
      <formula>Q330="NO SUBSANABLE"</formula>
    </cfRule>
    <cfRule type="expression" dxfId="2408" priority="5547">
      <formula>Q330="REQUERIMIENTOS SUBSANADOS"</formula>
    </cfRule>
    <cfRule type="expression" dxfId="2407" priority="5548">
      <formula>Q330="PENDIENTES POR SUBSANAR"</formula>
    </cfRule>
    <cfRule type="expression" dxfId="2406" priority="5553">
      <formula>Q330="SIN OBSERVACIÓN"</formula>
    </cfRule>
    <cfRule type="containsBlanks" dxfId="2405" priority="5554">
      <formula>LEN(TRIM(P330))=0</formula>
    </cfRule>
  </conditionalFormatting>
  <conditionalFormatting sqref="O330">
    <cfRule type="cellIs" dxfId="2404" priority="5546" operator="equal">
      <formula>"PENDIENTE POR DESCRIPCIÓN"</formula>
    </cfRule>
    <cfRule type="cellIs" dxfId="2403" priority="5550" operator="equal">
      <formula>"DESCRIPCIÓN INSUFICIENTE"</formula>
    </cfRule>
    <cfRule type="cellIs" dxfId="2402" priority="5551" operator="equal">
      <formula>"NO ESTÁ ACORDE A ITEM 5.2.1 (T.R.)"</formula>
    </cfRule>
    <cfRule type="cellIs" dxfId="2401" priority="5552" operator="equal">
      <formula>"ACORDE A ITEM 5.2.1 (T.R.)"</formula>
    </cfRule>
  </conditionalFormatting>
  <conditionalFormatting sqref="Q330">
    <cfRule type="containsBlanks" dxfId="2400" priority="5540">
      <formula>LEN(TRIM(Q330))=0</formula>
    </cfRule>
    <cfRule type="cellIs" dxfId="2399" priority="5549" operator="equal">
      <formula>"REQUERIMIENTOS SUBSANADOS"</formula>
    </cfRule>
    <cfRule type="containsText" dxfId="2398" priority="5555" operator="containsText" text="NO SUBSANABLE">
      <formula>NOT(ISERROR(SEARCH("NO SUBSANABLE",Q330)))</formula>
    </cfRule>
    <cfRule type="containsText" dxfId="2397" priority="5556" operator="containsText" text="PENDIENTES POR SUBSANAR">
      <formula>NOT(ISERROR(SEARCH("PENDIENTES POR SUBSANAR",Q330)))</formula>
    </cfRule>
    <cfRule type="containsText" dxfId="2396" priority="5557" operator="containsText" text="SIN OBSERVACIÓN">
      <formula>NOT(ISERROR(SEARCH("SIN OBSERVACIÓN",Q330)))</formula>
    </cfRule>
  </conditionalFormatting>
  <conditionalFormatting sqref="R330">
    <cfRule type="containsBlanks" dxfId="2395" priority="5539">
      <formula>LEN(TRIM(R330))=0</formula>
    </cfRule>
    <cfRule type="cellIs" dxfId="2394" priority="5541" operator="equal">
      <formula>"NO CUMPLEN CON LO SOLICITADO"</formula>
    </cfRule>
    <cfRule type="cellIs" dxfId="2393" priority="5542" operator="equal">
      <formula>"CUMPLEN CON LO SOLICITADO"</formula>
    </cfRule>
    <cfRule type="cellIs" dxfId="2392" priority="5543" operator="equal">
      <formula>"PENDIENTES"</formula>
    </cfRule>
    <cfRule type="cellIs" dxfId="2391" priority="5544" operator="equal">
      <formula>"NINGUNO"</formula>
    </cfRule>
  </conditionalFormatting>
  <conditionalFormatting sqref="H330">
    <cfRule type="notContainsBlanks" dxfId="2390" priority="5538">
      <formula>LEN(TRIM(H330))&gt;0</formula>
    </cfRule>
  </conditionalFormatting>
  <conditionalFormatting sqref="G330">
    <cfRule type="notContainsBlanks" dxfId="2389" priority="5537">
      <formula>LEN(TRIM(G330))&gt;0</formula>
    </cfRule>
  </conditionalFormatting>
  <conditionalFormatting sqref="F330">
    <cfRule type="notContainsBlanks" dxfId="2388" priority="5536">
      <formula>LEN(TRIM(F330))&gt;0</formula>
    </cfRule>
  </conditionalFormatting>
  <conditionalFormatting sqref="E330">
    <cfRule type="notContainsBlanks" dxfId="2387" priority="5535">
      <formula>LEN(TRIM(E330))&gt;0</formula>
    </cfRule>
  </conditionalFormatting>
  <conditionalFormatting sqref="D330">
    <cfRule type="notContainsBlanks" dxfId="2386" priority="5534">
      <formula>LEN(TRIM(D330))&gt;0</formula>
    </cfRule>
  </conditionalFormatting>
  <conditionalFormatting sqref="C330">
    <cfRule type="notContainsBlanks" dxfId="2385" priority="5533">
      <formula>LEN(TRIM(C330))&gt;0</formula>
    </cfRule>
  </conditionalFormatting>
  <conditionalFormatting sqref="I330">
    <cfRule type="notContainsBlanks" dxfId="2384" priority="5532">
      <formula>LEN(TRIM(I330))&gt;0</formula>
    </cfRule>
  </conditionalFormatting>
  <conditionalFormatting sqref="T321">
    <cfRule type="cellIs" dxfId="2383" priority="5530" operator="equal">
      <formula>"NO"</formula>
    </cfRule>
    <cfRule type="cellIs" dxfId="2382" priority="5531" operator="equal">
      <formula>"SI"</formula>
    </cfRule>
  </conditionalFormatting>
  <conditionalFormatting sqref="N333">
    <cfRule type="expression" dxfId="2381" priority="5525">
      <formula>N333=" "</formula>
    </cfRule>
    <cfRule type="expression" dxfId="2380" priority="5526">
      <formula>N333="NO PRESENTÓ CERTIFICADO"</formula>
    </cfRule>
    <cfRule type="expression" dxfId="2379" priority="5527">
      <formula>N333="PRESENTÓ CERTIFICADO"</formula>
    </cfRule>
  </conditionalFormatting>
  <conditionalFormatting sqref="P333">
    <cfRule type="expression" dxfId="2378" priority="5512">
      <formula>Q333="NO SUBSANABLE"</formula>
    </cfRule>
    <cfRule type="expression" dxfId="2377" priority="5514">
      <formula>Q333="REQUERIMIENTOS SUBSANADOS"</formula>
    </cfRule>
    <cfRule type="expression" dxfId="2376" priority="5515">
      <formula>Q333="PENDIENTES POR SUBSANAR"</formula>
    </cfRule>
    <cfRule type="expression" dxfId="2375" priority="5520">
      <formula>Q333="SIN OBSERVACIÓN"</formula>
    </cfRule>
    <cfRule type="containsBlanks" dxfId="2374" priority="5521">
      <formula>LEN(TRIM(P333))=0</formula>
    </cfRule>
  </conditionalFormatting>
  <conditionalFormatting sqref="O333">
    <cfRule type="cellIs" dxfId="2373" priority="5513" operator="equal">
      <formula>"PENDIENTE POR DESCRIPCIÓN"</formula>
    </cfRule>
    <cfRule type="cellIs" dxfId="2372" priority="5517" operator="equal">
      <formula>"DESCRIPCIÓN INSUFICIENTE"</formula>
    </cfRule>
    <cfRule type="cellIs" dxfId="2371" priority="5518" operator="equal">
      <formula>"NO ESTÁ ACORDE A ITEM 5.2.1 (T.R.)"</formula>
    </cfRule>
    <cfRule type="cellIs" dxfId="2370" priority="5519" operator="equal">
      <formula>"ACORDE A ITEM 5.2.1 (T.R.)"</formula>
    </cfRule>
  </conditionalFormatting>
  <conditionalFormatting sqref="Q333">
    <cfRule type="containsBlanks" dxfId="2369" priority="5507">
      <formula>LEN(TRIM(Q333))=0</formula>
    </cfRule>
    <cfRule type="cellIs" dxfId="2368" priority="5516" operator="equal">
      <formula>"REQUERIMIENTOS SUBSANADOS"</formula>
    </cfRule>
    <cfRule type="containsText" dxfId="2367" priority="5522" operator="containsText" text="NO SUBSANABLE">
      <formula>NOT(ISERROR(SEARCH("NO SUBSANABLE",Q333)))</formula>
    </cfRule>
    <cfRule type="containsText" dxfId="2366" priority="5523" operator="containsText" text="PENDIENTES POR SUBSANAR">
      <formula>NOT(ISERROR(SEARCH("PENDIENTES POR SUBSANAR",Q333)))</formula>
    </cfRule>
    <cfRule type="containsText" dxfId="2365" priority="5524" operator="containsText" text="SIN OBSERVACIÓN">
      <formula>NOT(ISERROR(SEARCH("SIN OBSERVACIÓN",Q333)))</formula>
    </cfRule>
  </conditionalFormatting>
  <conditionalFormatting sqref="R333">
    <cfRule type="containsBlanks" dxfId="2364" priority="5506">
      <formula>LEN(TRIM(R333))=0</formula>
    </cfRule>
    <cfRule type="cellIs" dxfId="2363" priority="5508" operator="equal">
      <formula>"NO CUMPLEN CON LO SOLICITADO"</formula>
    </cfRule>
    <cfRule type="cellIs" dxfId="2362" priority="5509" operator="equal">
      <formula>"CUMPLEN CON LO SOLICITADO"</formula>
    </cfRule>
    <cfRule type="cellIs" dxfId="2361" priority="5510" operator="equal">
      <formula>"PENDIENTES"</formula>
    </cfRule>
    <cfRule type="cellIs" dxfId="2360" priority="5511" operator="equal">
      <formula>"NINGUNO"</formula>
    </cfRule>
  </conditionalFormatting>
  <conditionalFormatting sqref="H333">
    <cfRule type="notContainsBlanks" dxfId="2359" priority="5505">
      <formula>LEN(TRIM(H333))&gt;0</formula>
    </cfRule>
  </conditionalFormatting>
  <conditionalFormatting sqref="G333">
    <cfRule type="notContainsBlanks" dxfId="2358" priority="5504">
      <formula>LEN(TRIM(G333))&gt;0</formula>
    </cfRule>
  </conditionalFormatting>
  <conditionalFormatting sqref="F333">
    <cfRule type="notContainsBlanks" dxfId="2357" priority="5503">
      <formula>LEN(TRIM(F333))&gt;0</formula>
    </cfRule>
  </conditionalFormatting>
  <conditionalFormatting sqref="E333">
    <cfRule type="notContainsBlanks" dxfId="2356" priority="5502">
      <formula>LEN(TRIM(E333))&gt;0</formula>
    </cfRule>
  </conditionalFormatting>
  <conditionalFormatting sqref="D333">
    <cfRule type="notContainsBlanks" dxfId="2355" priority="5501">
      <formula>LEN(TRIM(D333))&gt;0</formula>
    </cfRule>
  </conditionalFormatting>
  <conditionalFormatting sqref="C333">
    <cfRule type="notContainsBlanks" dxfId="2354" priority="5500">
      <formula>LEN(TRIM(C333))&gt;0</formula>
    </cfRule>
  </conditionalFormatting>
  <conditionalFormatting sqref="I333">
    <cfRule type="notContainsBlanks" dxfId="2353" priority="5499">
      <formula>LEN(TRIM(I333))&gt;0</formula>
    </cfRule>
  </conditionalFormatting>
  <conditionalFormatting sqref="Z12:Z28">
    <cfRule type="cellIs" dxfId="2352" priority="5423" operator="equal">
      <formula>"NH"</formula>
    </cfRule>
    <cfRule type="cellIs" dxfId="2351" priority="5424" operator="equal">
      <formula>"H"</formula>
    </cfRule>
  </conditionalFormatting>
  <conditionalFormatting sqref="N35">
    <cfRule type="expression" dxfId="2350" priority="5413">
      <formula>N35=" "</formula>
    </cfRule>
    <cfRule type="expression" dxfId="2349" priority="5414">
      <formula>N35="NO PRESENTÓ CERTIFICADO"</formula>
    </cfRule>
    <cfRule type="expression" dxfId="2348" priority="5415">
      <formula>N35="PRESENTÓ CERTIFICADO"</formula>
    </cfRule>
  </conditionalFormatting>
  <conditionalFormatting sqref="P35">
    <cfRule type="expression" dxfId="2347" priority="5394">
      <formula>Q35="NO SUBSANABLE"</formula>
    </cfRule>
    <cfRule type="expression" dxfId="2346" priority="5396">
      <formula>Q35="REQUERIMIENTOS SUBSANADOS"</formula>
    </cfRule>
    <cfRule type="expression" dxfId="2345" priority="5397">
      <formula>Q35="PENDIENTES POR SUBSANAR"</formula>
    </cfRule>
    <cfRule type="expression" dxfId="2344" priority="5402">
      <formula>Q35="SIN OBSERVACIÓN"</formula>
    </cfRule>
    <cfRule type="containsBlanks" dxfId="2343" priority="5403">
      <formula>LEN(TRIM(P35))=0</formula>
    </cfRule>
  </conditionalFormatting>
  <conditionalFormatting sqref="O35">
    <cfRule type="cellIs" dxfId="2342" priority="5395" operator="equal">
      <formula>"PENDIENTE POR DESCRIPCIÓN"</formula>
    </cfRule>
    <cfRule type="cellIs" dxfId="2341" priority="5399" operator="equal">
      <formula>"DESCRIPCIÓN INSUFICIENTE"</formula>
    </cfRule>
    <cfRule type="cellIs" dxfId="2340" priority="5400" operator="equal">
      <formula>"NO ESTÁ ACORDE A ITEM 5.2.1 (T.R.)"</formula>
    </cfRule>
    <cfRule type="cellIs" dxfId="2339" priority="5401" operator="equal">
      <formula>"ACORDE A ITEM 5.2.1 (T.R.)"</formula>
    </cfRule>
  </conditionalFormatting>
  <conditionalFormatting sqref="Q35">
    <cfRule type="containsBlanks" dxfId="2338" priority="5389">
      <formula>LEN(TRIM(Q35))=0</formula>
    </cfRule>
    <cfRule type="cellIs" dxfId="2337" priority="5398" operator="equal">
      <formula>"REQUERIMIENTOS SUBSANADOS"</formula>
    </cfRule>
    <cfRule type="containsText" dxfId="2336" priority="5404" operator="containsText" text="NO SUBSANABLE">
      <formula>NOT(ISERROR(SEARCH("NO SUBSANABLE",Q35)))</formula>
    </cfRule>
    <cfRule type="containsText" dxfId="2335" priority="5405" operator="containsText" text="PENDIENTES POR SUBSANAR">
      <formula>NOT(ISERROR(SEARCH("PENDIENTES POR SUBSANAR",Q35)))</formula>
    </cfRule>
    <cfRule type="containsText" dxfId="2334" priority="5406" operator="containsText" text="SIN OBSERVACIÓN">
      <formula>NOT(ISERROR(SEARCH("SIN OBSERVACIÓN",Q35)))</formula>
    </cfRule>
  </conditionalFormatting>
  <conditionalFormatting sqref="R35">
    <cfRule type="containsBlanks" dxfId="2333" priority="5388">
      <formula>LEN(TRIM(R35))=0</formula>
    </cfRule>
    <cfRule type="cellIs" dxfId="2332" priority="5390" operator="equal">
      <formula>"NO CUMPLEN CON LO SOLICITADO"</formula>
    </cfRule>
    <cfRule type="cellIs" dxfId="2331" priority="5391" operator="equal">
      <formula>"CUMPLEN CON LO SOLICITADO"</formula>
    </cfRule>
    <cfRule type="cellIs" dxfId="2330" priority="5392" operator="equal">
      <formula>"PENDIENTES"</formula>
    </cfRule>
    <cfRule type="cellIs" dxfId="2329" priority="5393" operator="equal">
      <formula>"NINGUNO"</formula>
    </cfRule>
  </conditionalFormatting>
  <conditionalFormatting sqref="H35">
    <cfRule type="notContainsBlanks" dxfId="2328" priority="5387">
      <formula>LEN(TRIM(H35))&gt;0</formula>
    </cfRule>
  </conditionalFormatting>
  <conditionalFormatting sqref="G35">
    <cfRule type="notContainsBlanks" dxfId="2327" priority="5386">
      <formula>LEN(TRIM(G35))&gt;0</formula>
    </cfRule>
  </conditionalFormatting>
  <conditionalFormatting sqref="F35 F38 F41">
    <cfRule type="notContainsBlanks" dxfId="2326" priority="5385">
      <formula>LEN(TRIM(F35))&gt;0</formula>
    </cfRule>
  </conditionalFormatting>
  <conditionalFormatting sqref="E35">
    <cfRule type="notContainsBlanks" dxfId="2325" priority="5384">
      <formula>LEN(TRIM(E35))&gt;0</formula>
    </cfRule>
  </conditionalFormatting>
  <conditionalFormatting sqref="D35">
    <cfRule type="notContainsBlanks" dxfId="2324" priority="5383">
      <formula>LEN(TRIM(D35))&gt;0</formula>
    </cfRule>
  </conditionalFormatting>
  <conditionalFormatting sqref="C35">
    <cfRule type="notContainsBlanks" dxfId="2323" priority="5382">
      <formula>LEN(TRIM(C35))&gt;0</formula>
    </cfRule>
  </conditionalFormatting>
  <conditionalFormatting sqref="I35">
    <cfRule type="notContainsBlanks" dxfId="2322" priority="5381">
      <formula>LEN(TRIM(I35))&gt;0</formula>
    </cfRule>
  </conditionalFormatting>
  <conditionalFormatting sqref="Q38 Q41">
    <cfRule type="containsBlanks" dxfId="2321" priority="5360">
      <formula>LEN(TRIM(Q38))=0</formula>
    </cfRule>
    <cfRule type="cellIs" dxfId="2320" priority="5369" operator="equal">
      <formula>"REQUERIMIENTOS SUBSANADOS"</formula>
    </cfRule>
    <cfRule type="containsText" dxfId="2319" priority="5375" operator="containsText" text="NO SUBSANABLE">
      <formula>NOT(ISERROR(SEARCH("NO SUBSANABLE",Q38)))</formula>
    </cfRule>
    <cfRule type="containsText" dxfId="2318" priority="5376" operator="containsText" text="PENDIENTES POR SUBSANAR">
      <formula>NOT(ISERROR(SEARCH("PENDIENTES POR SUBSANAR",Q38)))</formula>
    </cfRule>
    <cfRule type="containsText" dxfId="2317" priority="5377" operator="containsText" text="SIN OBSERVACIÓN">
      <formula>NOT(ISERROR(SEARCH("SIN OBSERVACIÓN",Q38)))</formula>
    </cfRule>
  </conditionalFormatting>
  <conditionalFormatting sqref="R38 R41">
    <cfRule type="containsBlanks" dxfId="2316" priority="5359">
      <formula>LEN(TRIM(R38))=0</formula>
    </cfRule>
    <cfRule type="cellIs" dxfId="2315" priority="5361" operator="equal">
      <formula>"NO CUMPLEN CON LO SOLICITADO"</formula>
    </cfRule>
    <cfRule type="cellIs" dxfId="2314" priority="5362" operator="equal">
      <formula>"CUMPLEN CON LO SOLICITADO"</formula>
    </cfRule>
    <cfRule type="cellIs" dxfId="2313" priority="5363" operator="equal">
      <formula>"PENDIENTES"</formula>
    </cfRule>
    <cfRule type="cellIs" dxfId="2312" priority="5364" operator="equal">
      <formula>"NINGUNO"</formula>
    </cfRule>
  </conditionalFormatting>
  <conditionalFormatting sqref="H38 H41">
    <cfRule type="notContainsBlanks" dxfId="2311" priority="5358">
      <formula>LEN(TRIM(H38))&gt;0</formula>
    </cfRule>
  </conditionalFormatting>
  <conditionalFormatting sqref="G38 G41">
    <cfRule type="notContainsBlanks" dxfId="2310" priority="5357">
      <formula>LEN(TRIM(G38))&gt;0</formula>
    </cfRule>
  </conditionalFormatting>
  <conditionalFormatting sqref="E38 E41">
    <cfRule type="notContainsBlanks" dxfId="2309" priority="5355">
      <formula>LEN(TRIM(E38))&gt;0</formula>
    </cfRule>
  </conditionalFormatting>
  <conditionalFormatting sqref="D38 D41">
    <cfRule type="notContainsBlanks" dxfId="2308" priority="5354">
      <formula>LEN(TRIM(D38))&gt;0</formula>
    </cfRule>
  </conditionalFormatting>
  <conditionalFormatting sqref="C38 C41">
    <cfRule type="notContainsBlanks" dxfId="2307" priority="5353">
      <formula>LEN(TRIM(C38))&gt;0</formula>
    </cfRule>
  </conditionalFormatting>
  <conditionalFormatting sqref="I38 I41">
    <cfRule type="notContainsBlanks" dxfId="2306" priority="5352">
      <formula>LEN(TRIM(I38))&gt;0</formula>
    </cfRule>
  </conditionalFormatting>
  <conditionalFormatting sqref="N44">
    <cfRule type="expression" dxfId="2305" priority="5349">
      <formula>N44=" "</formula>
    </cfRule>
    <cfRule type="expression" dxfId="2304" priority="5350">
      <formula>N44="NO PRESENTÓ CERTIFICADO"</formula>
    </cfRule>
    <cfRule type="expression" dxfId="2303" priority="5351">
      <formula>N44="PRESENTÓ CERTIFICADO"</formula>
    </cfRule>
  </conditionalFormatting>
  <conditionalFormatting sqref="P44">
    <cfRule type="expression" dxfId="2302" priority="5336">
      <formula>Q44="NO SUBSANABLE"</formula>
    </cfRule>
    <cfRule type="expression" dxfId="2301" priority="5338">
      <formula>Q44="REQUERIMIENTOS SUBSANADOS"</formula>
    </cfRule>
    <cfRule type="expression" dxfId="2300" priority="5339">
      <formula>Q44="PENDIENTES POR SUBSANAR"</formula>
    </cfRule>
    <cfRule type="expression" dxfId="2299" priority="5344">
      <formula>Q44="SIN OBSERVACIÓN"</formula>
    </cfRule>
    <cfRule type="containsBlanks" dxfId="2298" priority="5345">
      <formula>LEN(TRIM(P44))=0</formula>
    </cfRule>
  </conditionalFormatting>
  <conditionalFormatting sqref="O44">
    <cfRule type="cellIs" dxfId="2297" priority="5337" operator="equal">
      <formula>"PENDIENTE POR DESCRIPCIÓN"</formula>
    </cfRule>
    <cfRule type="cellIs" dxfId="2296" priority="5341" operator="equal">
      <formula>"DESCRIPCIÓN INSUFICIENTE"</formula>
    </cfRule>
    <cfRule type="cellIs" dxfId="2295" priority="5342" operator="equal">
      <formula>"NO ESTÁ ACORDE A ITEM 5.2.1 (T.R.)"</formula>
    </cfRule>
    <cfRule type="cellIs" dxfId="2294" priority="5343" operator="equal">
      <formula>"ACORDE A ITEM 5.2.1 (T.R.)"</formula>
    </cfRule>
  </conditionalFormatting>
  <conditionalFormatting sqref="Q44">
    <cfRule type="containsBlanks" dxfId="2293" priority="5331">
      <formula>LEN(TRIM(Q44))=0</formula>
    </cfRule>
    <cfRule type="cellIs" dxfId="2292" priority="5340" operator="equal">
      <formula>"REQUERIMIENTOS SUBSANADOS"</formula>
    </cfRule>
    <cfRule type="containsText" dxfId="2291" priority="5346" operator="containsText" text="NO SUBSANABLE">
      <formula>NOT(ISERROR(SEARCH("NO SUBSANABLE",Q44)))</formula>
    </cfRule>
    <cfRule type="containsText" dxfId="2290" priority="5347" operator="containsText" text="PENDIENTES POR SUBSANAR">
      <formula>NOT(ISERROR(SEARCH("PENDIENTES POR SUBSANAR",Q44)))</formula>
    </cfRule>
    <cfRule type="containsText" dxfId="2289" priority="5348" operator="containsText" text="SIN OBSERVACIÓN">
      <formula>NOT(ISERROR(SEARCH("SIN OBSERVACIÓN",Q44)))</formula>
    </cfRule>
  </conditionalFormatting>
  <conditionalFormatting sqref="R44">
    <cfRule type="containsBlanks" dxfId="2288" priority="5330">
      <formula>LEN(TRIM(R44))=0</formula>
    </cfRule>
    <cfRule type="cellIs" dxfId="2287" priority="5332" operator="equal">
      <formula>"NO CUMPLEN CON LO SOLICITADO"</formula>
    </cfRule>
    <cfRule type="cellIs" dxfId="2286" priority="5333" operator="equal">
      <formula>"CUMPLEN CON LO SOLICITADO"</formula>
    </cfRule>
    <cfRule type="cellIs" dxfId="2285" priority="5334" operator="equal">
      <formula>"PENDIENTES"</formula>
    </cfRule>
    <cfRule type="cellIs" dxfId="2284" priority="5335" operator="equal">
      <formula>"NINGUNO"</formula>
    </cfRule>
  </conditionalFormatting>
  <conditionalFormatting sqref="H44">
    <cfRule type="notContainsBlanks" dxfId="2283" priority="5329">
      <formula>LEN(TRIM(H44))&gt;0</formula>
    </cfRule>
  </conditionalFormatting>
  <conditionalFormatting sqref="G44">
    <cfRule type="notContainsBlanks" dxfId="2282" priority="5328">
      <formula>LEN(TRIM(G44))&gt;0</formula>
    </cfRule>
  </conditionalFormatting>
  <conditionalFormatting sqref="F44">
    <cfRule type="notContainsBlanks" dxfId="2281" priority="5327">
      <formula>LEN(TRIM(F44))&gt;0</formula>
    </cfRule>
  </conditionalFormatting>
  <conditionalFormatting sqref="E44">
    <cfRule type="notContainsBlanks" dxfId="2280" priority="5326">
      <formula>LEN(TRIM(E44))&gt;0</formula>
    </cfRule>
  </conditionalFormatting>
  <conditionalFormatting sqref="D44">
    <cfRule type="notContainsBlanks" dxfId="2279" priority="5325">
      <formula>LEN(TRIM(D44))&gt;0</formula>
    </cfRule>
  </conditionalFormatting>
  <conditionalFormatting sqref="C44">
    <cfRule type="notContainsBlanks" dxfId="2278" priority="5324">
      <formula>LEN(TRIM(C44))&gt;0</formula>
    </cfRule>
  </conditionalFormatting>
  <conditionalFormatting sqref="I44">
    <cfRule type="notContainsBlanks" dxfId="2277" priority="5323">
      <formula>LEN(TRIM(I44))&gt;0</formula>
    </cfRule>
  </conditionalFormatting>
  <conditionalFormatting sqref="T35">
    <cfRule type="cellIs" dxfId="2276" priority="5321" operator="equal">
      <formula>"NO"</formula>
    </cfRule>
    <cfRule type="cellIs" dxfId="2275" priority="5322" operator="equal">
      <formula>"SI"</formula>
    </cfRule>
  </conditionalFormatting>
  <conditionalFormatting sqref="N47">
    <cfRule type="expression" dxfId="2274" priority="5316">
      <formula>N47=" "</formula>
    </cfRule>
    <cfRule type="expression" dxfId="2273" priority="5317">
      <formula>N47="NO PRESENTÓ CERTIFICADO"</formula>
    </cfRule>
    <cfRule type="expression" dxfId="2272" priority="5318">
      <formula>N47="PRESENTÓ CERTIFICADO"</formula>
    </cfRule>
  </conditionalFormatting>
  <conditionalFormatting sqref="P47">
    <cfRule type="expression" dxfId="2271" priority="5303">
      <formula>Q47="NO SUBSANABLE"</formula>
    </cfRule>
    <cfRule type="expression" dxfId="2270" priority="5305">
      <formula>Q47="REQUERIMIENTOS SUBSANADOS"</formula>
    </cfRule>
    <cfRule type="expression" dxfId="2269" priority="5306">
      <formula>Q47="PENDIENTES POR SUBSANAR"</formula>
    </cfRule>
    <cfRule type="expression" dxfId="2268" priority="5311">
      <formula>Q47="SIN OBSERVACIÓN"</formula>
    </cfRule>
    <cfRule type="containsBlanks" dxfId="2267" priority="5312">
      <formula>LEN(TRIM(P47))=0</formula>
    </cfRule>
  </conditionalFormatting>
  <conditionalFormatting sqref="O47">
    <cfRule type="cellIs" dxfId="2266" priority="5304" operator="equal">
      <formula>"PENDIENTE POR DESCRIPCIÓN"</formula>
    </cfRule>
    <cfRule type="cellIs" dxfId="2265" priority="5308" operator="equal">
      <formula>"DESCRIPCIÓN INSUFICIENTE"</formula>
    </cfRule>
    <cfRule type="cellIs" dxfId="2264" priority="5309" operator="equal">
      <formula>"NO ESTÁ ACORDE A ITEM 5.2.1 (T.R.)"</formula>
    </cfRule>
    <cfRule type="cellIs" dxfId="2263" priority="5310" operator="equal">
      <formula>"ACORDE A ITEM 5.2.1 (T.R.)"</formula>
    </cfRule>
  </conditionalFormatting>
  <conditionalFormatting sqref="Q47">
    <cfRule type="containsBlanks" dxfId="2262" priority="5298">
      <formula>LEN(TRIM(Q47))=0</formula>
    </cfRule>
    <cfRule type="cellIs" dxfId="2261" priority="5307" operator="equal">
      <formula>"REQUERIMIENTOS SUBSANADOS"</formula>
    </cfRule>
    <cfRule type="containsText" dxfId="2260" priority="5313" operator="containsText" text="NO SUBSANABLE">
      <formula>NOT(ISERROR(SEARCH("NO SUBSANABLE",Q47)))</formula>
    </cfRule>
    <cfRule type="containsText" dxfId="2259" priority="5314" operator="containsText" text="PENDIENTES POR SUBSANAR">
      <formula>NOT(ISERROR(SEARCH("PENDIENTES POR SUBSANAR",Q47)))</formula>
    </cfRule>
    <cfRule type="containsText" dxfId="2258" priority="5315" operator="containsText" text="SIN OBSERVACIÓN">
      <formula>NOT(ISERROR(SEARCH("SIN OBSERVACIÓN",Q47)))</formula>
    </cfRule>
  </conditionalFormatting>
  <conditionalFormatting sqref="R47">
    <cfRule type="containsBlanks" dxfId="2257" priority="5297">
      <formula>LEN(TRIM(R47))=0</formula>
    </cfRule>
    <cfRule type="cellIs" dxfId="2256" priority="5299" operator="equal">
      <formula>"NO CUMPLEN CON LO SOLICITADO"</formula>
    </cfRule>
    <cfRule type="cellIs" dxfId="2255" priority="5300" operator="equal">
      <formula>"CUMPLEN CON LO SOLICITADO"</formula>
    </cfRule>
    <cfRule type="cellIs" dxfId="2254" priority="5301" operator="equal">
      <formula>"PENDIENTES"</formula>
    </cfRule>
    <cfRule type="cellIs" dxfId="2253" priority="5302" operator="equal">
      <formula>"NINGUNO"</formula>
    </cfRule>
  </conditionalFormatting>
  <conditionalFormatting sqref="H47">
    <cfRule type="notContainsBlanks" dxfId="2252" priority="5296">
      <formula>LEN(TRIM(H47))&gt;0</formula>
    </cfRule>
  </conditionalFormatting>
  <conditionalFormatting sqref="G47">
    <cfRule type="notContainsBlanks" dxfId="2251" priority="5295">
      <formula>LEN(TRIM(G47))&gt;0</formula>
    </cfRule>
  </conditionalFormatting>
  <conditionalFormatting sqref="F47">
    <cfRule type="notContainsBlanks" dxfId="2250" priority="5294">
      <formula>LEN(TRIM(F47))&gt;0</formula>
    </cfRule>
  </conditionalFormatting>
  <conditionalFormatting sqref="E47">
    <cfRule type="notContainsBlanks" dxfId="2249" priority="5293">
      <formula>LEN(TRIM(E47))&gt;0</formula>
    </cfRule>
  </conditionalFormatting>
  <conditionalFormatting sqref="D47">
    <cfRule type="notContainsBlanks" dxfId="2248" priority="5292">
      <formula>LEN(TRIM(D47))&gt;0</formula>
    </cfRule>
  </conditionalFormatting>
  <conditionalFormatting sqref="C47">
    <cfRule type="notContainsBlanks" dxfId="2247" priority="5291">
      <formula>LEN(TRIM(C47))&gt;0</formula>
    </cfRule>
  </conditionalFormatting>
  <conditionalFormatting sqref="I47">
    <cfRule type="notContainsBlanks" dxfId="2246" priority="5290">
      <formula>LEN(TRIM(I47))&gt;0</formula>
    </cfRule>
  </conditionalFormatting>
  <conditionalFormatting sqref="N57">
    <cfRule type="expression" dxfId="2245" priority="5209">
      <formula>N57=" "</formula>
    </cfRule>
    <cfRule type="expression" dxfId="2244" priority="5210">
      <formula>N57="NO PRESENTÓ CERTIFICADO"</formula>
    </cfRule>
    <cfRule type="expression" dxfId="2243" priority="5211">
      <formula>N57="PRESENTÓ CERTIFICADO"</formula>
    </cfRule>
  </conditionalFormatting>
  <conditionalFormatting sqref="P57">
    <cfRule type="expression" dxfId="2242" priority="5190">
      <formula>Q57="NO SUBSANABLE"</formula>
    </cfRule>
    <cfRule type="expression" dxfId="2241" priority="5192">
      <formula>Q57="REQUERIMIENTOS SUBSANADOS"</formula>
    </cfRule>
    <cfRule type="expression" dxfId="2240" priority="5193">
      <formula>Q57="PENDIENTES POR SUBSANAR"</formula>
    </cfRule>
    <cfRule type="expression" dxfId="2239" priority="5198">
      <formula>Q57="SIN OBSERVACIÓN"</formula>
    </cfRule>
    <cfRule type="containsBlanks" dxfId="2238" priority="5199">
      <formula>LEN(TRIM(P57))=0</formula>
    </cfRule>
  </conditionalFormatting>
  <conditionalFormatting sqref="O57">
    <cfRule type="cellIs" dxfId="2237" priority="5191" operator="equal">
      <formula>"PENDIENTE POR DESCRIPCIÓN"</formula>
    </cfRule>
    <cfRule type="cellIs" dxfId="2236" priority="5195" operator="equal">
      <formula>"DESCRIPCIÓN INSUFICIENTE"</formula>
    </cfRule>
    <cfRule type="cellIs" dxfId="2235" priority="5196" operator="equal">
      <formula>"NO ESTÁ ACORDE A ITEM 5.2.1 (T.R.)"</formula>
    </cfRule>
    <cfRule type="cellIs" dxfId="2234" priority="5197" operator="equal">
      <formula>"ACORDE A ITEM 5.2.1 (T.R.)"</formula>
    </cfRule>
  </conditionalFormatting>
  <conditionalFormatting sqref="Q57">
    <cfRule type="containsBlanks" dxfId="2233" priority="5185">
      <formula>LEN(TRIM(Q57))=0</formula>
    </cfRule>
    <cfRule type="cellIs" dxfId="2232" priority="5194" operator="equal">
      <formula>"REQUERIMIENTOS SUBSANADOS"</formula>
    </cfRule>
    <cfRule type="containsText" dxfId="2231" priority="5200" operator="containsText" text="NO SUBSANABLE">
      <formula>NOT(ISERROR(SEARCH("NO SUBSANABLE",Q57)))</formula>
    </cfRule>
    <cfRule type="containsText" dxfId="2230" priority="5201" operator="containsText" text="PENDIENTES POR SUBSANAR">
      <formula>NOT(ISERROR(SEARCH("PENDIENTES POR SUBSANAR",Q57)))</formula>
    </cfRule>
    <cfRule type="containsText" dxfId="2229" priority="5202" operator="containsText" text="SIN OBSERVACIÓN">
      <formula>NOT(ISERROR(SEARCH("SIN OBSERVACIÓN",Q57)))</formula>
    </cfRule>
  </conditionalFormatting>
  <conditionalFormatting sqref="R57">
    <cfRule type="containsBlanks" dxfId="2228" priority="5184">
      <formula>LEN(TRIM(R57))=0</formula>
    </cfRule>
    <cfRule type="cellIs" dxfId="2227" priority="5186" operator="equal">
      <formula>"NO CUMPLEN CON LO SOLICITADO"</formula>
    </cfRule>
    <cfRule type="cellIs" dxfId="2226" priority="5187" operator="equal">
      <formula>"CUMPLEN CON LO SOLICITADO"</formula>
    </cfRule>
    <cfRule type="cellIs" dxfId="2225" priority="5188" operator="equal">
      <formula>"PENDIENTES"</formula>
    </cfRule>
    <cfRule type="cellIs" dxfId="2224" priority="5189" operator="equal">
      <formula>"NINGUNO"</formula>
    </cfRule>
  </conditionalFormatting>
  <conditionalFormatting sqref="H57">
    <cfRule type="notContainsBlanks" dxfId="2223" priority="5183">
      <formula>LEN(TRIM(H57))&gt;0</formula>
    </cfRule>
  </conditionalFormatting>
  <conditionalFormatting sqref="G57">
    <cfRule type="notContainsBlanks" dxfId="2222" priority="5182">
      <formula>LEN(TRIM(G57))&gt;0</formula>
    </cfRule>
  </conditionalFormatting>
  <conditionalFormatting sqref="F57 F60 F63">
    <cfRule type="notContainsBlanks" dxfId="2221" priority="5181">
      <formula>LEN(TRIM(F57))&gt;0</formula>
    </cfRule>
  </conditionalFormatting>
  <conditionalFormatting sqref="E57">
    <cfRule type="notContainsBlanks" dxfId="2220" priority="5180">
      <formula>LEN(TRIM(E57))&gt;0</formula>
    </cfRule>
  </conditionalFormatting>
  <conditionalFormatting sqref="D57">
    <cfRule type="notContainsBlanks" dxfId="2219" priority="5179">
      <formula>LEN(TRIM(D57))&gt;0</formula>
    </cfRule>
  </conditionalFormatting>
  <conditionalFormatting sqref="C57">
    <cfRule type="notContainsBlanks" dxfId="2218" priority="5178">
      <formula>LEN(TRIM(C57))&gt;0</formula>
    </cfRule>
  </conditionalFormatting>
  <conditionalFormatting sqref="I57">
    <cfRule type="notContainsBlanks" dxfId="2217" priority="5177">
      <formula>LEN(TRIM(I57))&gt;0</formula>
    </cfRule>
  </conditionalFormatting>
  <conditionalFormatting sqref="N60 N63">
    <cfRule type="expression" dxfId="2216" priority="5174">
      <formula>N60=" "</formula>
    </cfRule>
    <cfRule type="expression" dxfId="2215" priority="5175">
      <formula>N60="NO PRESENTÓ CERTIFICADO"</formula>
    </cfRule>
    <cfRule type="expression" dxfId="2214" priority="5176">
      <formula>N60="PRESENTÓ CERTIFICADO"</formula>
    </cfRule>
  </conditionalFormatting>
  <conditionalFormatting sqref="P60 P63">
    <cfRule type="expression" dxfId="2213" priority="5161">
      <formula>Q60="NO SUBSANABLE"</formula>
    </cfRule>
    <cfRule type="expression" dxfId="2212" priority="5163">
      <formula>Q60="REQUERIMIENTOS SUBSANADOS"</formula>
    </cfRule>
    <cfRule type="expression" dxfId="2211" priority="5164">
      <formula>Q60="PENDIENTES POR SUBSANAR"</formula>
    </cfRule>
    <cfRule type="expression" dxfId="2210" priority="5169">
      <formula>Q60="SIN OBSERVACIÓN"</formula>
    </cfRule>
    <cfRule type="containsBlanks" dxfId="2209" priority="5170">
      <formula>LEN(TRIM(P60))=0</formula>
    </cfRule>
  </conditionalFormatting>
  <conditionalFormatting sqref="O60 O63">
    <cfRule type="cellIs" dxfId="2208" priority="5162" operator="equal">
      <formula>"PENDIENTE POR DESCRIPCIÓN"</formula>
    </cfRule>
    <cfRule type="cellIs" dxfId="2207" priority="5166" operator="equal">
      <formula>"DESCRIPCIÓN INSUFICIENTE"</formula>
    </cfRule>
    <cfRule type="cellIs" dxfId="2206" priority="5167" operator="equal">
      <formula>"NO ESTÁ ACORDE A ITEM 5.2.1 (T.R.)"</formula>
    </cfRule>
    <cfRule type="cellIs" dxfId="2205" priority="5168" operator="equal">
      <formula>"ACORDE A ITEM 5.2.1 (T.R.)"</formula>
    </cfRule>
  </conditionalFormatting>
  <conditionalFormatting sqref="Q60 Q63">
    <cfRule type="containsBlanks" dxfId="2204" priority="5156">
      <formula>LEN(TRIM(Q60))=0</formula>
    </cfRule>
    <cfRule type="cellIs" dxfId="2203" priority="5165" operator="equal">
      <formula>"REQUERIMIENTOS SUBSANADOS"</formula>
    </cfRule>
    <cfRule type="containsText" dxfId="2202" priority="5171" operator="containsText" text="NO SUBSANABLE">
      <formula>NOT(ISERROR(SEARCH("NO SUBSANABLE",Q60)))</formula>
    </cfRule>
    <cfRule type="containsText" dxfId="2201" priority="5172" operator="containsText" text="PENDIENTES POR SUBSANAR">
      <formula>NOT(ISERROR(SEARCH("PENDIENTES POR SUBSANAR",Q60)))</formula>
    </cfRule>
    <cfRule type="containsText" dxfId="2200" priority="5173" operator="containsText" text="SIN OBSERVACIÓN">
      <formula>NOT(ISERROR(SEARCH("SIN OBSERVACIÓN",Q60)))</formula>
    </cfRule>
  </conditionalFormatting>
  <conditionalFormatting sqref="R60 R63">
    <cfRule type="containsBlanks" dxfId="2199" priority="5155">
      <formula>LEN(TRIM(R60))=0</formula>
    </cfRule>
    <cfRule type="cellIs" dxfId="2198" priority="5157" operator="equal">
      <formula>"NO CUMPLEN CON LO SOLICITADO"</formula>
    </cfRule>
    <cfRule type="cellIs" dxfId="2197" priority="5158" operator="equal">
      <formula>"CUMPLEN CON LO SOLICITADO"</formula>
    </cfRule>
    <cfRule type="cellIs" dxfId="2196" priority="5159" operator="equal">
      <formula>"PENDIENTES"</formula>
    </cfRule>
    <cfRule type="cellIs" dxfId="2195" priority="5160" operator="equal">
      <formula>"NINGUNO"</formula>
    </cfRule>
  </conditionalFormatting>
  <conditionalFormatting sqref="H60 H63">
    <cfRule type="notContainsBlanks" dxfId="2194" priority="5154">
      <formula>LEN(TRIM(H60))&gt;0</formula>
    </cfRule>
  </conditionalFormatting>
  <conditionalFormatting sqref="G60 G63">
    <cfRule type="notContainsBlanks" dxfId="2193" priority="5153">
      <formula>LEN(TRIM(G60))&gt;0</formula>
    </cfRule>
  </conditionalFormatting>
  <conditionalFormatting sqref="E60 E63">
    <cfRule type="notContainsBlanks" dxfId="2192" priority="5151">
      <formula>LEN(TRIM(E60))&gt;0</formula>
    </cfRule>
  </conditionalFormatting>
  <conditionalFormatting sqref="D60 D63">
    <cfRule type="notContainsBlanks" dxfId="2191" priority="5150">
      <formula>LEN(TRIM(D60))&gt;0</formula>
    </cfRule>
  </conditionalFormatting>
  <conditionalFormatting sqref="C60 C63">
    <cfRule type="notContainsBlanks" dxfId="2190" priority="5149">
      <formula>LEN(TRIM(C60))&gt;0</formula>
    </cfRule>
  </conditionalFormatting>
  <conditionalFormatting sqref="I60 I63">
    <cfRule type="notContainsBlanks" dxfId="2189" priority="5148">
      <formula>LEN(TRIM(I60))&gt;0</formula>
    </cfRule>
  </conditionalFormatting>
  <conditionalFormatting sqref="N66">
    <cfRule type="expression" dxfId="2188" priority="5145">
      <formula>N66=" "</formula>
    </cfRule>
    <cfRule type="expression" dxfId="2187" priority="5146">
      <formula>N66="NO PRESENTÓ CERTIFICADO"</formula>
    </cfRule>
    <cfRule type="expression" dxfId="2186" priority="5147">
      <formula>N66="PRESENTÓ CERTIFICADO"</formula>
    </cfRule>
  </conditionalFormatting>
  <conditionalFormatting sqref="O66">
    <cfRule type="cellIs" dxfId="2185" priority="5133" operator="equal">
      <formula>"PENDIENTE POR DESCRIPCIÓN"</formula>
    </cfRule>
    <cfRule type="cellIs" dxfId="2184" priority="5137" operator="equal">
      <formula>"DESCRIPCIÓN INSUFICIENTE"</formula>
    </cfRule>
    <cfRule type="cellIs" dxfId="2183" priority="5138" operator="equal">
      <formula>"NO ESTÁ ACORDE A ITEM 5.2.1 (T.R.)"</formula>
    </cfRule>
    <cfRule type="cellIs" dxfId="2182" priority="5139" operator="equal">
      <formula>"ACORDE A ITEM 5.2.1 (T.R.)"</formula>
    </cfRule>
  </conditionalFormatting>
  <conditionalFormatting sqref="R66">
    <cfRule type="containsBlanks" dxfId="2181" priority="5126">
      <formula>LEN(TRIM(R66))=0</formula>
    </cfRule>
    <cfRule type="cellIs" dxfId="2180" priority="5128" operator="equal">
      <formula>"NO CUMPLEN CON LO SOLICITADO"</formula>
    </cfRule>
    <cfRule type="cellIs" dxfId="2179" priority="5129" operator="equal">
      <formula>"CUMPLEN CON LO SOLICITADO"</formula>
    </cfRule>
    <cfRule type="cellIs" dxfId="2178" priority="5130" operator="equal">
      <formula>"PENDIENTES"</formula>
    </cfRule>
    <cfRule type="cellIs" dxfId="2177" priority="5131" operator="equal">
      <formula>"NINGUNO"</formula>
    </cfRule>
  </conditionalFormatting>
  <conditionalFormatting sqref="H66">
    <cfRule type="notContainsBlanks" dxfId="2176" priority="5125">
      <formula>LEN(TRIM(H66))&gt;0</formula>
    </cfRule>
  </conditionalFormatting>
  <conditionalFormatting sqref="G66">
    <cfRule type="notContainsBlanks" dxfId="2175" priority="5124">
      <formula>LEN(TRIM(G66))&gt;0</formula>
    </cfRule>
  </conditionalFormatting>
  <conditionalFormatting sqref="F66">
    <cfRule type="notContainsBlanks" dxfId="2174" priority="5123">
      <formula>LEN(TRIM(F66))&gt;0</formula>
    </cfRule>
  </conditionalFormatting>
  <conditionalFormatting sqref="E66">
    <cfRule type="notContainsBlanks" dxfId="2173" priority="5122">
      <formula>LEN(TRIM(E66))&gt;0</formula>
    </cfRule>
  </conditionalFormatting>
  <conditionalFormatting sqref="D66">
    <cfRule type="notContainsBlanks" dxfId="2172" priority="5121">
      <formula>LEN(TRIM(D66))&gt;0</formula>
    </cfRule>
  </conditionalFormatting>
  <conditionalFormatting sqref="C66">
    <cfRule type="notContainsBlanks" dxfId="2171" priority="5120">
      <formula>LEN(TRIM(C66))&gt;0</formula>
    </cfRule>
  </conditionalFormatting>
  <conditionalFormatting sqref="I66">
    <cfRule type="notContainsBlanks" dxfId="2170" priority="5119">
      <formula>LEN(TRIM(I66))&gt;0</formula>
    </cfRule>
  </conditionalFormatting>
  <conditionalFormatting sqref="T57">
    <cfRule type="cellIs" dxfId="2169" priority="5117" operator="equal">
      <formula>"NO"</formula>
    </cfRule>
    <cfRule type="cellIs" dxfId="2168" priority="5118" operator="equal">
      <formula>"SI"</formula>
    </cfRule>
  </conditionalFormatting>
  <conditionalFormatting sqref="N69">
    <cfRule type="expression" dxfId="2167" priority="5112">
      <formula>N69=" "</formula>
    </cfRule>
    <cfRule type="expression" dxfId="2166" priority="5113">
      <formula>N69="NO PRESENTÓ CERTIFICADO"</formula>
    </cfRule>
    <cfRule type="expression" dxfId="2165" priority="5114">
      <formula>N69="PRESENTÓ CERTIFICADO"</formula>
    </cfRule>
  </conditionalFormatting>
  <conditionalFormatting sqref="P69">
    <cfRule type="expression" dxfId="2164" priority="5099">
      <formula>Q69="NO SUBSANABLE"</formula>
    </cfRule>
    <cfRule type="expression" dxfId="2163" priority="5101">
      <formula>Q69="REQUERIMIENTOS SUBSANADOS"</formula>
    </cfRule>
    <cfRule type="expression" dxfId="2162" priority="5102">
      <formula>Q69="PENDIENTES POR SUBSANAR"</formula>
    </cfRule>
    <cfRule type="expression" dxfId="2161" priority="5107">
      <formula>Q69="SIN OBSERVACIÓN"</formula>
    </cfRule>
    <cfRule type="containsBlanks" dxfId="2160" priority="5108">
      <formula>LEN(TRIM(P69))=0</formula>
    </cfRule>
  </conditionalFormatting>
  <conditionalFormatting sqref="O69">
    <cfRule type="cellIs" dxfId="2159" priority="5100" operator="equal">
      <formula>"PENDIENTE POR DESCRIPCIÓN"</formula>
    </cfRule>
    <cfRule type="cellIs" dxfId="2158" priority="5104" operator="equal">
      <formula>"DESCRIPCIÓN INSUFICIENTE"</formula>
    </cfRule>
    <cfRule type="cellIs" dxfId="2157" priority="5105" operator="equal">
      <formula>"NO ESTÁ ACORDE A ITEM 5.2.1 (T.R.)"</formula>
    </cfRule>
    <cfRule type="cellIs" dxfId="2156" priority="5106" operator="equal">
      <formula>"ACORDE A ITEM 5.2.1 (T.R.)"</formula>
    </cfRule>
  </conditionalFormatting>
  <conditionalFormatting sqref="Q69">
    <cfRule type="containsBlanks" dxfId="2155" priority="5094">
      <formula>LEN(TRIM(Q69))=0</formula>
    </cfRule>
    <cfRule type="cellIs" dxfId="2154" priority="5103" operator="equal">
      <formula>"REQUERIMIENTOS SUBSANADOS"</formula>
    </cfRule>
    <cfRule type="containsText" dxfId="2153" priority="5109" operator="containsText" text="NO SUBSANABLE">
      <formula>NOT(ISERROR(SEARCH("NO SUBSANABLE",Q69)))</formula>
    </cfRule>
    <cfRule type="containsText" dxfId="2152" priority="5110" operator="containsText" text="PENDIENTES POR SUBSANAR">
      <formula>NOT(ISERROR(SEARCH("PENDIENTES POR SUBSANAR",Q69)))</formula>
    </cfRule>
    <cfRule type="containsText" dxfId="2151" priority="5111" operator="containsText" text="SIN OBSERVACIÓN">
      <formula>NOT(ISERROR(SEARCH("SIN OBSERVACIÓN",Q69)))</formula>
    </cfRule>
  </conditionalFormatting>
  <conditionalFormatting sqref="R69">
    <cfRule type="containsBlanks" dxfId="2150" priority="5093">
      <formula>LEN(TRIM(R69))=0</formula>
    </cfRule>
    <cfRule type="cellIs" dxfId="2149" priority="5095" operator="equal">
      <formula>"NO CUMPLEN CON LO SOLICITADO"</formula>
    </cfRule>
    <cfRule type="cellIs" dxfId="2148" priority="5096" operator="equal">
      <formula>"CUMPLEN CON LO SOLICITADO"</formula>
    </cfRule>
    <cfRule type="cellIs" dxfId="2147" priority="5097" operator="equal">
      <formula>"PENDIENTES"</formula>
    </cfRule>
    <cfRule type="cellIs" dxfId="2146" priority="5098" operator="equal">
      <formula>"NINGUNO"</formula>
    </cfRule>
  </conditionalFormatting>
  <conditionalFormatting sqref="H69">
    <cfRule type="notContainsBlanks" dxfId="2145" priority="5092">
      <formula>LEN(TRIM(H69))&gt;0</formula>
    </cfRule>
  </conditionalFormatting>
  <conditionalFormatting sqref="G69">
    <cfRule type="notContainsBlanks" dxfId="2144" priority="5091">
      <formula>LEN(TRIM(G69))&gt;0</formula>
    </cfRule>
  </conditionalFormatting>
  <conditionalFormatting sqref="F69">
    <cfRule type="notContainsBlanks" dxfId="2143" priority="5090">
      <formula>LEN(TRIM(F69))&gt;0</formula>
    </cfRule>
  </conditionalFormatting>
  <conditionalFormatting sqref="E69">
    <cfRule type="notContainsBlanks" dxfId="2142" priority="5089">
      <formula>LEN(TRIM(E69))&gt;0</formula>
    </cfRule>
  </conditionalFormatting>
  <conditionalFormatting sqref="D69">
    <cfRule type="notContainsBlanks" dxfId="2141" priority="5088">
      <formula>LEN(TRIM(D69))&gt;0</formula>
    </cfRule>
  </conditionalFormatting>
  <conditionalFormatting sqref="C69">
    <cfRule type="notContainsBlanks" dxfId="2140" priority="5087">
      <formula>LEN(TRIM(C69))&gt;0</formula>
    </cfRule>
  </conditionalFormatting>
  <conditionalFormatting sqref="I69">
    <cfRule type="notContainsBlanks" dxfId="2139" priority="5086">
      <formula>LEN(TRIM(I69))&gt;0</formula>
    </cfRule>
  </conditionalFormatting>
  <conditionalFormatting sqref="S69">
    <cfRule type="cellIs" dxfId="2138" priority="5084" operator="greaterThan">
      <formula>0</formula>
    </cfRule>
    <cfRule type="cellIs" dxfId="2137" priority="5085" operator="equal">
      <formula>0</formula>
    </cfRule>
  </conditionalFormatting>
  <conditionalFormatting sqref="N79">
    <cfRule type="expression" dxfId="2136" priority="5005">
      <formula>N79=" "</formula>
    </cfRule>
    <cfRule type="expression" dxfId="2135" priority="5006">
      <formula>N79="NO PRESENTÓ CERTIFICADO"</formula>
    </cfRule>
    <cfRule type="expression" dxfId="2134" priority="5007">
      <formula>N79="PRESENTÓ CERTIFICADO"</formula>
    </cfRule>
  </conditionalFormatting>
  <conditionalFormatting sqref="P79">
    <cfRule type="expression" dxfId="2133" priority="4986">
      <formula>Q79="NO SUBSANABLE"</formula>
    </cfRule>
    <cfRule type="expression" dxfId="2132" priority="4988">
      <formula>Q79="REQUERIMIENTOS SUBSANADOS"</formula>
    </cfRule>
    <cfRule type="expression" dxfId="2131" priority="4989">
      <formula>Q79="PENDIENTES POR SUBSANAR"</formula>
    </cfRule>
    <cfRule type="expression" dxfId="2130" priority="4994">
      <formula>Q79="SIN OBSERVACIÓN"</formula>
    </cfRule>
    <cfRule type="containsBlanks" dxfId="2129" priority="4995">
      <formula>LEN(TRIM(P79))=0</formula>
    </cfRule>
  </conditionalFormatting>
  <conditionalFormatting sqref="O79">
    <cfRule type="cellIs" dxfId="2128" priority="4987" operator="equal">
      <formula>"PENDIENTE POR DESCRIPCIÓN"</formula>
    </cfRule>
    <cfRule type="cellIs" dxfId="2127" priority="4991" operator="equal">
      <formula>"DESCRIPCIÓN INSUFICIENTE"</formula>
    </cfRule>
    <cfRule type="cellIs" dxfId="2126" priority="4992" operator="equal">
      <formula>"NO ESTÁ ACORDE A ITEM 5.2.1 (T.R.)"</formula>
    </cfRule>
    <cfRule type="cellIs" dxfId="2125" priority="4993" operator="equal">
      <formula>"ACORDE A ITEM 5.2.1 (T.R.)"</formula>
    </cfRule>
  </conditionalFormatting>
  <conditionalFormatting sqref="Q79">
    <cfRule type="containsBlanks" dxfId="2124" priority="4981">
      <formula>LEN(TRIM(Q79))=0</formula>
    </cfRule>
    <cfRule type="cellIs" dxfId="2123" priority="4990" operator="equal">
      <formula>"REQUERIMIENTOS SUBSANADOS"</formula>
    </cfRule>
    <cfRule type="containsText" dxfId="2122" priority="4996" operator="containsText" text="NO SUBSANABLE">
      <formula>NOT(ISERROR(SEARCH("NO SUBSANABLE",Q79)))</formula>
    </cfRule>
    <cfRule type="containsText" dxfId="2121" priority="4997" operator="containsText" text="PENDIENTES POR SUBSANAR">
      <formula>NOT(ISERROR(SEARCH("PENDIENTES POR SUBSANAR",Q79)))</formula>
    </cfRule>
    <cfRule type="containsText" dxfId="2120" priority="4998" operator="containsText" text="SIN OBSERVACIÓN">
      <formula>NOT(ISERROR(SEARCH("SIN OBSERVACIÓN",Q79)))</formula>
    </cfRule>
  </conditionalFormatting>
  <conditionalFormatting sqref="R79">
    <cfRule type="containsBlanks" dxfId="2119" priority="4980">
      <formula>LEN(TRIM(R79))=0</formula>
    </cfRule>
    <cfRule type="cellIs" dxfId="2118" priority="4982" operator="equal">
      <formula>"NO CUMPLEN CON LO SOLICITADO"</formula>
    </cfRule>
    <cfRule type="cellIs" dxfId="2117" priority="4983" operator="equal">
      <formula>"CUMPLEN CON LO SOLICITADO"</formula>
    </cfRule>
    <cfRule type="cellIs" dxfId="2116" priority="4984" operator="equal">
      <formula>"PENDIENTES"</formula>
    </cfRule>
    <cfRule type="cellIs" dxfId="2115" priority="4985" operator="equal">
      <formula>"NINGUNO"</formula>
    </cfRule>
  </conditionalFormatting>
  <conditionalFormatting sqref="H79">
    <cfRule type="notContainsBlanks" dxfId="2114" priority="4979">
      <formula>LEN(TRIM(H79))&gt;0</formula>
    </cfRule>
  </conditionalFormatting>
  <conditionalFormatting sqref="G79">
    <cfRule type="notContainsBlanks" dxfId="2113" priority="4978">
      <formula>LEN(TRIM(G79))&gt;0</formula>
    </cfRule>
  </conditionalFormatting>
  <conditionalFormatting sqref="F79 F82">
    <cfRule type="notContainsBlanks" dxfId="2112" priority="4977">
      <formula>LEN(TRIM(F79))&gt;0</formula>
    </cfRule>
  </conditionalFormatting>
  <conditionalFormatting sqref="E79">
    <cfRule type="notContainsBlanks" dxfId="2111" priority="4976">
      <formula>LEN(TRIM(E79))&gt;0</formula>
    </cfRule>
  </conditionalFormatting>
  <conditionalFormatting sqref="D79">
    <cfRule type="notContainsBlanks" dxfId="2110" priority="4975">
      <formula>LEN(TRIM(D79))&gt;0</formula>
    </cfRule>
  </conditionalFormatting>
  <conditionalFormatting sqref="C79">
    <cfRule type="notContainsBlanks" dxfId="2109" priority="4974">
      <formula>LEN(TRIM(C79))&gt;0</formula>
    </cfRule>
  </conditionalFormatting>
  <conditionalFormatting sqref="I79">
    <cfRule type="notContainsBlanks" dxfId="2108" priority="4973">
      <formula>LEN(TRIM(I79))&gt;0</formula>
    </cfRule>
  </conditionalFormatting>
  <conditionalFormatting sqref="N82 N85">
    <cfRule type="expression" dxfId="2107" priority="4970">
      <formula>N82=" "</formula>
    </cfRule>
    <cfRule type="expression" dxfId="2106" priority="4971">
      <formula>N82="NO PRESENTÓ CERTIFICADO"</formula>
    </cfRule>
    <cfRule type="expression" dxfId="2105" priority="4972">
      <formula>N82="PRESENTÓ CERTIFICADO"</formula>
    </cfRule>
  </conditionalFormatting>
  <conditionalFormatting sqref="P82 P85">
    <cfRule type="expression" dxfId="2104" priority="4957">
      <formula>Q82="NO SUBSANABLE"</formula>
    </cfRule>
    <cfRule type="expression" dxfId="2103" priority="4959">
      <formula>Q82="REQUERIMIENTOS SUBSANADOS"</formula>
    </cfRule>
    <cfRule type="expression" dxfId="2102" priority="4960">
      <formula>Q82="PENDIENTES POR SUBSANAR"</formula>
    </cfRule>
    <cfRule type="expression" dxfId="2101" priority="4965">
      <formula>Q82="SIN OBSERVACIÓN"</formula>
    </cfRule>
    <cfRule type="containsBlanks" dxfId="2100" priority="4966">
      <formula>LEN(TRIM(P82))=0</formula>
    </cfRule>
  </conditionalFormatting>
  <conditionalFormatting sqref="O82 O85">
    <cfRule type="cellIs" dxfId="2099" priority="4958" operator="equal">
      <formula>"PENDIENTE POR DESCRIPCIÓN"</formula>
    </cfRule>
    <cfRule type="cellIs" dxfId="2098" priority="4962" operator="equal">
      <formula>"DESCRIPCIÓN INSUFICIENTE"</formula>
    </cfRule>
    <cfRule type="cellIs" dxfId="2097" priority="4963" operator="equal">
      <formula>"NO ESTÁ ACORDE A ITEM 5.2.1 (T.R.)"</formula>
    </cfRule>
    <cfRule type="cellIs" dxfId="2096" priority="4964" operator="equal">
      <formula>"ACORDE A ITEM 5.2.1 (T.R.)"</formula>
    </cfRule>
  </conditionalFormatting>
  <conditionalFormatting sqref="Q82 Q85">
    <cfRule type="containsBlanks" dxfId="2095" priority="4952">
      <formula>LEN(TRIM(Q82))=0</formula>
    </cfRule>
    <cfRule type="cellIs" dxfId="2094" priority="4961" operator="equal">
      <formula>"REQUERIMIENTOS SUBSANADOS"</formula>
    </cfRule>
    <cfRule type="containsText" dxfId="2093" priority="4967" operator="containsText" text="NO SUBSANABLE">
      <formula>NOT(ISERROR(SEARCH("NO SUBSANABLE",Q82)))</formula>
    </cfRule>
    <cfRule type="containsText" dxfId="2092" priority="4968" operator="containsText" text="PENDIENTES POR SUBSANAR">
      <formula>NOT(ISERROR(SEARCH("PENDIENTES POR SUBSANAR",Q82)))</formula>
    </cfRule>
    <cfRule type="containsText" dxfId="2091" priority="4969" operator="containsText" text="SIN OBSERVACIÓN">
      <formula>NOT(ISERROR(SEARCH("SIN OBSERVACIÓN",Q82)))</formula>
    </cfRule>
  </conditionalFormatting>
  <conditionalFormatting sqref="R82 R85">
    <cfRule type="containsBlanks" dxfId="2090" priority="4951">
      <formula>LEN(TRIM(R82))=0</formula>
    </cfRule>
    <cfRule type="cellIs" dxfId="2089" priority="4953" operator="equal">
      <formula>"NO CUMPLEN CON LO SOLICITADO"</formula>
    </cfRule>
    <cfRule type="cellIs" dxfId="2088" priority="4954" operator="equal">
      <formula>"CUMPLEN CON LO SOLICITADO"</formula>
    </cfRule>
    <cfRule type="cellIs" dxfId="2087" priority="4955" operator="equal">
      <formula>"PENDIENTES"</formula>
    </cfRule>
    <cfRule type="cellIs" dxfId="2086" priority="4956" operator="equal">
      <formula>"NINGUNO"</formula>
    </cfRule>
  </conditionalFormatting>
  <conditionalFormatting sqref="H82 H85">
    <cfRule type="notContainsBlanks" dxfId="2085" priority="4950">
      <formula>LEN(TRIM(H82))&gt;0</formula>
    </cfRule>
  </conditionalFormatting>
  <conditionalFormatting sqref="G82 G85">
    <cfRule type="notContainsBlanks" dxfId="2084" priority="4949">
      <formula>LEN(TRIM(G82))&gt;0</formula>
    </cfRule>
  </conditionalFormatting>
  <conditionalFormatting sqref="F85">
    <cfRule type="notContainsBlanks" dxfId="2083" priority="4948">
      <formula>LEN(TRIM(F85))&gt;0</formula>
    </cfRule>
  </conditionalFormatting>
  <conditionalFormatting sqref="E82 E85">
    <cfRule type="notContainsBlanks" dxfId="2082" priority="4947">
      <formula>LEN(TRIM(E82))&gt;0</formula>
    </cfRule>
  </conditionalFormatting>
  <conditionalFormatting sqref="D82 D85">
    <cfRule type="notContainsBlanks" dxfId="2081" priority="4946">
      <formula>LEN(TRIM(D82))&gt;0</formula>
    </cfRule>
  </conditionalFormatting>
  <conditionalFormatting sqref="C82 C85">
    <cfRule type="notContainsBlanks" dxfId="2080" priority="4945">
      <formula>LEN(TRIM(C82))&gt;0</formula>
    </cfRule>
  </conditionalFormatting>
  <conditionalFormatting sqref="I82 I85">
    <cfRule type="notContainsBlanks" dxfId="2079" priority="4944">
      <formula>LEN(TRIM(I82))&gt;0</formula>
    </cfRule>
  </conditionalFormatting>
  <conditionalFormatting sqref="N88">
    <cfRule type="expression" dxfId="2078" priority="4941">
      <formula>N88=" "</formula>
    </cfRule>
    <cfRule type="expression" dxfId="2077" priority="4942">
      <formula>N88="NO PRESENTÓ CERTIFICADO"</formula>
    </cfRule>
    <cfRule type="expression" dxfId="2076" priority="4943">
      <formula>N88="PRESENTÓ CERTIFICADO"</formula>
    </cfRule>
  </conditionalFormatting>
  <conditionalFormatting sqref="P88">
    <cfRule type="expression" dxfId="2075" priority="4928">
      <formula>Q88="NO SUBSANABLE"</formula>
    </cfRule>
    <cfRule type="expression" dxfId="2074" priority="4930">
      <formula>Q88="REQUERIMIENTOS SUBSANADOS"</formula>
    </cfRule>
    <cfRule type="expression" dxfId="2073" priority="4931">
      <formula>Q88="PENDIENTES POR SUBSANAR"</formula>
    </cfRule>
    <cfRule type="expression" dxfId="2072" priority="4936">
      <formula>Q88="SIN OBSERVACIÓN"</formula>
    </cfRule>
    <cfRule type="containsBlanks" dxfId="2071" priority="4937">
      <formula>LEN(TRIM(P88))=0</formula>
    </cfRule>
  </conditionalFormatting>
  <conditionalFormatting sqref="O88">
    <cfRule type="cellIs" dxfId="2070" priority="4929" operator="equal">
      <formula>"PENDIENTE POR DESCRIPCIÓN"</formula>
    </cfRule>
    <cfRule type="cellIs" dxfId="2069" priority="4933" operator="equal">
      <formula>"DESCRIPCIÓN INSUFICIENTE"</formula>
    </cfRule>
    <cfRule type="cellIs" dxfId="2068" priority="4934" operator="equal">
      <formula>"NO ESTÁ ACORDE A ITEM 5.2.1 (T.R.)"</formula>
    </cfRule>
    <cfRule type="cellIs" dxfId="2067" priority="4935" operator="equal">
      <formula>"ACORDE A ITEM 5.2.1 (T.R.)"</formula>
    </cfRule>
  </conditionalFormatting>
  <conditionalFormatting sqref="Q88">
    <cfRule type="containsBlanks" dxfId="2066" priority="4923">
      <formula>LEN(TRIM(Q88))=0</formula>
    </cfRule>
    <cfRule type="cellIs" dxfId="2065" priority="4932" operator="equal">
      <formula>"REQUERIMIENTOS SUBSANADOS"</formula>
    </cfRule>
    <cfRule type="containsText" dxfId="2064" priority="4938" operator="containsText" text="NO SUBSANABLE">
      <formula>NOT(ISERROR(SEARCH("NO SUBSANABLE",Q88)))</formula>
    </cfRule>
    <cfRule type="containsText" dxfId="2063" priority="4939" operator="containsText" text="PENDIENTES POR SUBSANAR">
      <formula>NOT(ISERROR(SEARCH("PENDIENTES POR SUBSANAR",Q88)))</formula>
    </cfRule>
    <cfRule type="containsText" dxfId="2062" priority="4940" operator="containsText" text="SIN OBSERVACIÓN">
      <formula>NOT(ISERROR(SEARCH("SIN OBSERVACIÓN",Q88)))</formula>
    </cfRule>
  </conditionalFormatting>
  <conditionalFormatting sqref="R88">
    <cfRule type="containsBlanks" dxfId="2061" priority="4922">
      <formula>LEN(TRIM(R88))=0</formula>
    </cfRule>
    <cfRule type="cellIs" dxfId="2060" priority="4924" operator="equal">
      <formula>"NO CUMPLEN CON LO SOLICITADO"</formula>
    </cfRule>
    <cfRule type="cellIs" dxfId="2059" priority="4925" operator="equal">
      <formula>"CUMPLEN CON LO SOLICITADO"</formula>
    </cfRule>
    <cfRule type="cellIs" dxfId="2058" priority="4926" operator="equal">
      <formula>"PENDIENTES"</formula>
    </cfRule>
    <cfRule type="cellIs" dxfId="2057" priority="4927" operator="equal">
      <formula>"NINGUNO"</formula>
    </cfRule>
  </conditionalFormatting>
  <conditionalFormatting sqref="H88">
    <cfRule type="notContainsBlanks" dxfId="2056" priority="4921">
      <formula>LEN(TRIM(H88))&gt;0</formula>
    </cfRule>
  </conditionalFormatting>
  <conditionalFormatting sqref="G88">
    <cfRule type="notContainsBlanks" dxfId="2055" priority="4920">
      <formula>LEN(TRIM(G88))&gt;0</formula>
    </cfRule>
  </conditionalFormatting>
  <conditionalFormatting sqref="F88">
    <cfRule type="notContainsBlanks" dxfId="2054" priority="4919">
      <formula>LEN(TRIM(F88))&gt;0</formula>
    </cfRule>
  </conditionalFormatting>
  <conditionalFormatting sqref="E88">
    <cfRule type="notContainsBlanks" dxfId="2053" priority="4918">
      <formula>LEN(TRIM(E88))&gt;0</formula>
    </cfRule>
  </conditionalFormatting>
  <conditionalFormatting sqref="D88">
    <cfRule type="notContainsBlanks" dxfId="2052" priority="4917">
      <formula>LEN(TRIM(D88))&gt;0</formula>
    </cfRule>
  </conditionalFormatting>
  <conditionalFormatting sqref="C88">
    <cfRule type="notContainsBlanks" dxfId="2051" priority="4916">
      <formula>LEN(TRIM(C88))&gt;0</formula>
    </cfRule>
  </conditionalFormatting>
  <conditionalFormatting sqref="I88">
    <cfRule type="notContainsBlanks" dxfId="2050" priority="4915">
      <formula>LEN(TRIM(I88))&gt;0</formula>
    </cfRule>
  </conditionalFormatting>
  <conditionalFormatting sqref="T79">
    <cfRule type="cellIs" dxfId="2049" priority="4913" operator="equal">
      <formula>"NO"</formula>
    </cfRule>
    <cfRule type="cellIs" dxfId="2048" priority="4914" operator="equal">
      <formula>"SI"</formula>
    </cfRule>
  </conditionalFormatting>
  <conditionalFormatting sqref="N91">
    <cfRule type="expression" dxfId="2047" priority="4908">
      <formula>N91=" "</formula>
    </cfRule>
    <cfRule type="expression" dxfId="2046" priority="4909">
      <formula>N91="NO PRESENTÓ CERTIFICADO"</formula>
    </cfRule>
    <cfRule type="expression" dxfId="2045" priority="4910">
      <formula>N91="PRESENTÓ CERTIFICADO"</formula>
    </cfRule>
  </conditionalFormatting>
  <conditionalFormatting sqref="P91">
    <cfRule type="expression" dxfId="2044" priority="4895">
      <formula>Q91="NO SUBSANABLE"</formula>
    </cfRule>
    <cfRule type="expression" dxfId="2043" priority="4897">
      <formula>Q91="REQUERIMIENTOS SUBSANADOS"</formula>
    </cfRule>
    <cfRule type="expression" dxfId="2042" priority="4898">
      <formula>Q91="PENDIENTES POR SUBSANAR"</formula>
    </cfRule>
    <cfRule type="expression" dxfId="2041" priority="4903">
      <formula>Q91="SIN OBSERVACIÓN"</formula>
    </cfRule>
    <cfRule type="containsBlanks" dxfId="2040" priority="4904">
      <formula>LEN(TRIM(P91))=0</formula>
    </cfRule>
  </conditionalFormatting>
  <conditionalFormatting sqref="O91">
    <cfRule type="cellIs" dxfId="2039" priority="4896" operator="equal">
      <formula>"PENDIENTE POR DESCRIPCIÓN"</formula>
    </cfRule>
    <cfRule type="cellIs" dxfId="2038" priority="4900" operator="equal">
      <formula>"DESCRIPCIÓN INSUFICIENTE"</formula>
    </cfRule>
    <cfRule type="cellIs" dxfId="2037" priority="4901" operator="equal">
      <formula>"NO ESTÁ ACORDE A ITEM 5.2.1 (T.R.)"</formula>
    </cfRule>
    <cfRule type="cellIs" dxfId="2036" priority="4902" operator="equal">
      <formula>"ACORDE A ITEM 5.2.1 (T.R.)"</formula>
    </cfRule>
  </conditionalFormatting>
  <conditionalFormatting sqref="Q91">
    <cfRule type="containsBlanks" dxfId="2035" priority="4890">
      <formula>LEN(TRIM(Q91))=0</formula>
    </cfRule>
    <cfRule type="cellIs" dxfId="2034" priority="4899" operator="equal">
      <formula>"REQUERIMIENTOS SUBSANADOS"</formula>
    </cfRule>
    <cfRule type="containsText" dxfId="2033" priority="4905" operator="containsText" text="NO SUBSANABLE">
      <formula>NOT(ISERROR(SEARCH("NO SUBSANABLE",Q91)))</formula>
    </cfRule>
    <cfRule type="containsText" dxfId="2032" priority="4906" operator="containsText" text="PENDIENTES POR SUBSANAR">
      <formula>NOT(ISERROR(SEARCH("PENDIENTES POR SUBSANAR",Q91)))</formula>
    </cfRule>
    <cfRule type="containsText" dxfId="2031" priority="4907" operator="containsText" text="SIN OBSERVACIÓN">
      <formula>NOT(ISERROR(SEARCH("SIN OBSERVACIÓN",Q91)))</formula>
    </cfRule>
  </conditionalFormatting>
  <conditionalFormatting sqref="R91">
    <cfRule type="containsBlanks" dxfId="2030" priority="4889">
      <formula>LEN(TRIM(R91))=0</formula>
    </cfRule>
    <cfRule type="cellIs" dxfId="2029" priority="4891" operator="equal">
      <formula>"NO CUMPLEN CON LO SOLICITADO"</formula>
    </cfRule>
    <cfRule type="cellIs" dxfId="2028" priority="4892" operator="equal">
      <formula>"CUMPLEN CON LO SOLICITADO"</formula>
    </cfRule>
    <cfRule type="cellIs" dxfId="2027" priority="4893" operator="equal">
      <formula>"PENDIENTES"</formula>
    </cfRule>
    <cfRule type="cellIs" dxfId="2026" priority="4894" operator="equal">
      <formula>"NINGUNO"</formula>
    </cfRule>
  </conditionalFormatting>
  <conditionalFormatting sqref="H91">
    <cfRule type="notContainsBlanks" dxfId="2025" priority="4888">
      <formula>LEN(TRIM(H91))&gt;0</formula>
    </cfRule>
  </conditionalFormatting>
  <conditionalFormatting sqref="G91">
    <cfRule type="notContainsBlanks" dxfId="2024" priority="4887">
      <formula>LEN(TRIM(G91))&gt;0</formula>
    </cfRule>
  </conditionalFormatting>
  <conditionalFormatting sqref="F91">
    <cfRule type="notContainsBlanks" dxfId="2023" priority="4886">
      <formula>LEN(TRIM(F91))&gt;0</formula>
    </cfRule>
  </conditionalFormatting>
  <conditionalFormatting sqref="E91">
    <cfRule type="notContainsBlanks" dxfId="2022" priority="4885">
      <formula>LEN(TRIM(E91))&gt;0</formula>
    </cfRule>
  </conditionalFormatting>
  <conditionalFormatting sqref="D91">
    <cfRule type="notContainsBlanks" dxfId="2021" priority="4884">
      <formula>LEN(TRIM(D91))&gt;0</formula>
    </cfRule>
  </conditionalFormatting>
  <conditionalFormatting sqref="C91">
    <cfRule type="notContainsBlanks" dxfId="2020" priority="4883">
      <formula>LEN(TRIM(C91))&gt;0</formula>
    </cfRule>
  </conditionalFormatting>
  <conditionalFormatting sqref="I91">
    <cfRule type="notContainsBlanks" dxfId="2019" priority="4882">
      <formula>LEN(TRIM(I91))&gt;0</formula>
    </cfRule>
  </conditionalFormatting>
  <conditionalFormatting sqref="N101">
    <cfRule type="expression" dxfId="2018" priority="4801">
      <formula>N101=" "</formula>
    </cfRule>
    <cfRule type="expression" dxfId="2017" priority="4802">
      <formula>N101="NO PRESENTÓ CERTIFICADO"</formula>
    </cfRule>
    <cfRule type="expression" dxfId="2016" priority="4803">
      <formula>N101="PRESENTÓ CERTIFICADO"</formula>
    </cfRule>
  </conditionalFormatting>
  <conditionalFormatting sqref="P101">
    <cfRule type="expression" dxfId="2015" priority="4782">
      <formula>Q101="NO SUBSANABLE"</formula>
    </cfRule>
    <cfRule type="expression" dxfId="2014" priority="4784">
      <formula>Q101="REQUERIMIENTOS SUBSANADOS"</formula>
    </cfRule>
    <cfRule type="expression" dxfId="2013" priority="4785">
      <formula>Q101="PENDIENTES POR SUBSANAR"</formula>
    </cfRule>
    <cfRule type="expression" dxfId="2012" priority="4790">
      <formula>Q101="SIN OBSERVACIÓN"</formula>
    </cfRule>
    <cfRule type="containsBlanks" dxfId="2011" priority="4791">
      <formula>LEN(TRIM(P101))=0</formula>
    </cfRule>
  </conditionalFormatting>
  <conditionalFormatting sqref="O101">
    <cfRule type="cellIs" dxfId="2010" priority="4783" operator="equal">
      <formula>"PENDIENTE POR DESCRIPCIÓN"</formula>
    </cfRule>
    <cfRule type="cellIs" dxfId="2009" priority="4787" operator="equal">
      <formula>"DESCRIPCIÓN INSUFICIENTE"</formula>
    </cfRule>
    <cfRule type="cellIs" dxfId="2008" priority="4788" operator="equal">
      <formula>"NO ESTÁ ACORDE A ITEM 5.2.1 (T.R.)"</formula>
    </cfRule>
    <cfRule type="cellIs" dxfId="2007" priority="4789" operator="equal">
      <formula>"ACORDE A ITEM 5.2.1 (T.R.)"</formula>
    </cfRule>
  </conditionalFormatting>
  <conditionalFormatting sqref="Q101">
    <cfRule type="containsBlanks" dxfId="2006" priority="4777">
      <formula>LEN(TRIM(Q101))=0</formula>
    </cfRule>
    <cfRule type="cellIs" dxfId="2005" priority="4786" operator="equal">
      <formula>"REQUERIMIENTOS SUBSANADOS"</formula>
    </cfRule>
    <cfRule type="containsText" dxfId="2004" priority="4792" operator="containsText" text="NO SUBSANABLE">
      <formula>NOT(ISERROR(SEARCH("NO SUBSANABLE",Q101)))</formula>
    </cfRule>
    <cfRule type="containsText" dxfId="2003" priority="4793" operator="containsText" text="PENDIENTES POR SUBSANAR">
      <formula>NOT(ISERROR(SEARCH("PENDIENTES POR SUBSANAR",Q101)))</formula>
    </cfRule>
    <cfRule type="containsText" dxfId="2002" priority="4794" operator="containsText" text="SIN OBSERVACIÓN">
      <formula>NOT(ISERROR(SEARCH("SIN OBSERVACIÓN",Q101)))</formula>
    </cfRule>
  </conditionalFormatting>
  <conditionalFormatting sqref="R101">
    <cfRule type="containsBlanks" dxfId="2001" priority="4776">
      <formula>LEN(TRIM(R101))=0</formula>
    </cfRule>
    <cfRule type="cellIs" dxfId="2000" priority="4778" operator="equal">
      <formula>"NO CUMPLEN CON LO SOLICITADO"</formula>
    </cfRule>
    <cfRule type="cellIs" dxfId="1999" priority="4779" operator="equal">
      <formula>"CUMPLEN CON LO SOLICITADO"</formula>
    </cfRule>
    <cfRule type="cellIs" dxfId="1998" priority="4780" operator="equal">
      <formula>"PENDIENTES"</formula>
    </cfRule>
    <cfRule type="cellIs" dxfId="1997" priority="4781" operator="equal">
      <formula>"NINGUNO"</formula>
    </cfRule>
  </conditionalFormatting>
  <conditionalFormatting sqref="H101">
    <cfRule type="notContainsBlanks" dxfId="1996" priority="4775">
      <formula>LEN(TRIM(H101))&gt;0</formula>
    </cfRule>
  </conditionalFormatting>
  <conditionalFormatting sqref="G101">
    <cfRule type="notContainsBlanks" dxfId="1995" priority="4774">
      <formula>LEN(TRIM(G101))&gt;0</formula>
    </cfRule>
  </conditionalFormatting>
  <conditionalFormatting sqref="F101">
    <cfRule type="notContainsBlanks" dxfId="1994" priority="4773">
      <formula>LEN(TRIM(F101))&gt;0</formula>
    </cfRule>
  </conditionalFormatting>
  <conditionalFormatting sqref="E101">
    <cfRule type="notContainsBlanks" dxfId="1993" priority="4772">
      <formula>LEN(TRIM(E101))&gt;0</formula>
    </cfRule>
  </conditionalFormatting>
  <conditionalFormatting sqref="D101">
    <cfRule type="notContainsBlanks" dxfId="1992" priority="4771">
      <formula>LEN(TRIM(D101))&gt;0</formula>
    </cfRule>
  </conditionalFormatting>
  <conditionalFormatting sqref="C101">
    <cfRule type="notContainsBlanks" dxfId="1991" priority="4770">
      <formula>LEN(TRIM(C101))&gt;0</formula>
    </cfRule>
  </conditionalFormatting>
  <conditionalFormatting sqref="I101">
    <cfRule type="notContainsBlanks" dxfId="1990" priority="4769">
      <formula>LEN(TRIM(I101))&gt;0</formula>
    </cfRule>
  </conditionalFormatting>
  <conditionalFormatting sqref="N104 N107">
    <cfRule type="expression" dxfId="1989" priority="4766">
      <formula>N104=" "</formula>
    </cfRule>
    <cfRule type="expression" dxfId="1988" priority="4767">
      <formula>N104="NO PRESENTÓ CERTIFICADO"</formula>
    </cfRule>
    <cfRule type="expression" dxfId="1987" priority="4768">
      <formula>N104="PRESENTÓ CERTIFICADO"</formula>
    </cfRule>
  </conditionalFormatting>
  <conditionalFormatting sqref="P104 P107">
    <cfRule type="expression" dxfId="1986" priority="4753">
      <formula>Q104="NO SUBSANABLE"</formula>
    </cfRule>
    <cfRule type="expression" dxfId="1985" priority="4755">
      <formula>Q104="REQUERIMIENTOS SUBSANADOS"</formula>
    </cfRule>
    <cfRule type="expression" dxfId="1984" priority="4756">
      <formula>Q104="PENDIENTES POR SUBSANAR"</formula>
    </cfRule>
    <cfRule type="expression" dxfId="1983" priority="4761">
      <formula>Q104="SIN OBSERVACIÓN"</formula>
    </cfRule>
    <cfRule type="containsBlanks" dxfId="1982" priority="4762">
      <formula>LEN(TRIM(P104))=0</formula>
    </cfRule>
  </conditionalFormatting>
  <conditionalFormatting sqref="O104 O107">
    <cfRule type="cellIs" dxfId="1981" priority="4754" operator="equal">
      <formula>"PENDIENTE POR DESCRIPCIÓN"</formula>
    </cfRule>
    <cfRule type="cellIs" dxfId="1980" priority="4758" operator="equal">
      <formula>"DESCRIPCIÓN INSUFICIENTE"</formula>
    </cfRule>
    <cfRule type="cellIs" dxfId="1979" priority="4759" operator="equal">
      <formula>"NO ESTÁ ACORDE A ITEM 5.2.1 (T.R.)"</formula>
    </cfRule>
    <cfRule type="cellIs" dxfId="1978" priority="4760" operator="equal">
      <formula>"ACORDE A ITEM 5.2.1 (T.R.)"</formula>
    </cfRule>
  </conditionalFormatting>
  <conditionalFormatting sqref="Q104 Q107">
    <cfRule type="containsBlanks" dxfId="1977" priority="4748">
      <formula>LEN(TRIM(Q104))=0</formula>
    </cfRule>
    <cfRule type="cellIs" dxfId="1976" priority="4757" operator="equal">
      <formula>"REQUERIMIENTOS SUBSANADOS"</formula>
    </cfRule>
    <cfRule type="containsText" dxfId="1975" priority="4763" operator="containsText" text="NO SUBSANABLE">
      <formula>NOT(ISERROR(SEARCH("NO SUBSANABLE",Q104)))</formula>
    </cfRule>
    <cfRule type="containsText" dxfId="1974" priority="4764" operator="containsText" text="PENDIENTES POR SUBSANAR">
      <formula>NOT(ISERROR(SEARCH("PENDIENTES POR SUBSANAR",Q104)))</formula>
    </cfRule>
    <cfRule type="containsText" dxfId="1973" priority="4765" operator="containsText" text="SIN OBSERVACIÓN">
      <formula>NOT(ISERROR(SEARCH("SIN OBSERVACIÓN",Q104)))</formula>
    </cfRule>
  </conditionalFormatting>
  <conditionalFormatting sqref="R104 R107">
    <cfRule type="containsBlanks" dxfId="1972" priority="4747">
      <formula>LEN(TRIM(R104))=0</formula>
    </cfRule>
    <cfRule type="cellIs" dxfId="1971" priority="4749" operator="equal">
      <formula>"NO CUMPLEN CON LO SOLICITADO"</formula>
    </cfRule>
    <cfRule type="cellIs" dxfId="1970" priority="4750" operator="equal">
      <formula>"CUMPLEN CON LO SOLICITADO"</formula>
    </cfRule>
    <cfRule type="cellIs" dxfId="1969" priority="4751" operator="equal">
      <formula>"PENDIENTES"</formula>
    </cfRule>
    <cfRule type="cellIs" dxfId="1968" priority="4752" operator="equal">
      <formula>"NINGUNO"</formula>
    </cfRule>
  </conditionalFormatting>
  <conditionalFormatting sqref="H104 H107">
    <cfRule type="notContainsBlanks" dxfId="1967" priority="4746">
      <formula>LEN(TRIM(H104))&gt;0</formula>
    </cfRule>
  </conditionalFormatting>
  <conditionalFormatting sqref="G104 G107">
    <cfRule type="notContainsBlanks" dxfId="1966" priority="4745">
      <formula>LEN(TRIM(G104))&gt;0</formula>
    </cfRule>
  </conditionalFormatting>
  <conditionalFormatting sqref="F104 F107 F110">
    <cfRule type="notContainsBlanks" dxfId="1965" priority="4744">
      <formula>LEN(TRIM(F104))&gt;0</formula>
    </cfRule>
  </conditionalFormatting>
  <conditionalFormatting sqref="E104 E107">
    <cfRule type="notContainsBlanks" dxfId="1964" priority="4743">
      <formula>LEN(TRIM(E104))&gt;0</formula>
    </cfRule>
  </conditionalFormatting>
  <conditionalFormatting sqref="D104 D107">
    <cfRule type="notContainsBlanks" dxfId="1963" priority="4742">
      <formula>LEN(TRIM(D104))&gt;0</formula>
    </cfRule>
  </conditionalFormatting>
  <conditionalFormatting sqref="C104 C107">
    <cfRule type="notContainsBlanks" dxfId="1962" priority="4741">
      <formula>LEN(TRIM(C104))&gt;0</formula>
    </cfRule>
  </conditionalFormatting>
  <conditionalFormatting sqref="I104 I107">
    <cfRule type="notContainsBlanks" dxfId="1961" priority="4740">
      <formula>LEN(TRIM(I104))&gt;0</formula>
    </cfRule>
  </conditionalFormatting>
  <conditionalFormatting sqref="N110">
    <cfRule type="expression" dxfId="1960" priority="4737">
      <formula>N110=" "</formula>
    </cfRule>
    <cfRule type="expression" dxfId="1959" priority="4738">
      <formula>N110="NO PRESENTÓ CERTIFICADO"</formula>
    </cfRule>
    <cfRule type="expression" dxfId="1958" priority="4739">
      <formula>N110="PRESENTÓ CERTIFICADO"</formula>
    </cfRule>
  </conditionalFormatting>
  <conditionalFormatting sqref="P110">
    <cfRule type="expression" dxfId="1957" priority="4724">
      <formula>Q110="NO SUBSANABLE"</formula>
    </cfRule>
    <cfRule type="expression" dxfId="1956" priority="4726">
      <formula>Q110="REQUERIMIENTOS SUBSANADOS"</formula>
    </cfRule>
    <cfRule type="expression" dxfId="1955" priority="4727">
      <formula>Q110="PENDIENTES POR SUBSANAR"</formula>
    </cfRule>
    <cfRule type="expression" dxfId="1954" priority="4732">
      <formula>Q110="SIN OBSERVACIÓN"</formula>
    </cfRule>
    <cfRule type="containsBlanks" dxfId="1953" priority="4733">
      <formula>LEN(TRIM(P110))=0</formula>
    </cfRule>
  </conditionalFormatting>
  <conditionalFormatting sqref="O110">
    <cfRule type="cellIs" dxfId="1952" priority="4725" operator="equal">
      <formula>"PENDIENTE POR DESCRIPCIÓN"</formula>
    </cfRule>
    <cfRule type="cellIs" dxfId="1951" priority="4729" operator="equal">
      <formula>"DESCRIPCIÓN INSUFICIENTE"</formula>
    </cfRule>
    <cfRule type="cellIs" dxfId="1950" priority="4730" operator="equal">
      <formula>"NO ESTÁ ACORDE A ITEM 5.2.1 (T.R.)"</formula>
    </cfRule>
    <cfRule type="cellIs" dxfId="1949" priority="4731" operator="equal">
      <formula>"ACORDE A ITEM 5.2.1 (T.R.)"</formula>
    </cfRule>
  </conditionalFormatting>
  <conditionalFormatting sqref="Q110">
    <cfRule type="containsBlanks" dxfId="1948" priority="4719">
      <formula>LEN(TRIM(Q110))=0</formula>
    </cfRule>
    <cfRule type="cellIs" dxfId="1947" priority="4728" operator="equal">
      <formula>"REQUERIMIENTOS SUBSANADOS"</formula>
    </cfRule>
    <cfRule type="containsText" dxfId="1946" priority="4734" operator="containsText" text="NO SUBSANABLE">
      <formula>NOT(ISERROR(SEARCH("NO SUBSANABLE",Q110)))</formula>
    </cfRule>
    <cfRule type="containsText" dxfId="1945" priority="4735" operator="containsText" text="PENDIENTES POR SUBSANAR">
      <formula>NOT(ISERROR(SEARCH("PENDIENTES POR SUBSANAR",Q110)))</formula>
    </cfRule>
    <cfRule type="containsText" dxfId="1944" priority="4736" operator="containsText" text="SIN OBSERVACIÓN">
      <formula>NOT(ISERROR(SEARCH("SIN OBSERVACIÓN",Q110)))</formula>
    </cfRule>
  </conditionalFormatting>
  <conditionalFormatting sqref="R110">
    <cfRule type="containsBlanks" dxfId="1943" priority="4718">
      <formula>LEN(TRIM(R110))=0</formula>
    </cfRule>
    <cfRule type="cellIs" dxfId="1942" priority="4720" operator="equal">
      <formula>"NO CUMPLEN CON LO SOLICITADO"</formula>
    </cfRule>
    <cfRule type="cellIs" dxfId="1941" priority="4721" operator="equal">
      <formula>"CUMPLEN CON LO SOLICITADO"</formula>
    </cfRule>
    <cfRule type="cellIs" dxfId="1940" priority="4722" operator="equal">
      <formula>"PENDIENTES"</formula>
    </cfRule>
    <cfRule type="cellIs" dxfId="1939" priority="4723" operator="equal">
      <formula>"NINGUNO"</formula>
    </cfRule>
  </conditionalFormatting>
  <conditionalFormatting sqref="H110">
    <cfRule type="notContainsBlanks" dxfId="1938" priority="4717">
      <formula>LEN(TRIM(H110))&gt;0</formula>
    </cfRule>
  </conditionalFormatting>
  <conditionalFormatting sqref="G110">
    <cfRule type="notContainsBlanks" dxfId="1937" priority="4716">
      <formula>LEN(TRIM(G110))&gt;0</formula>
    </cfRule>
  </conditionalFormatting>
  <conditionalFormatting sqref="E110">
    <cfRule type="notContainsBlanks" dxfId="1936" priority="4714">
      <formula>LEN(TRIM(E110))&gt;0</formula>
    </cfRule>
  </conditionalFormatting>
  <conditionalFormatting sqref="D110">
    <cfRule type="notContainsBlanks" dxfId="1935" priority="4713">
      <formula>LEN(TRIM(D110))&gt;0</formula>
    </cfRule>
  </conditionalFormatting>
  <conditionalFormatting sqref="C110">
    <cfRule type="notContainsBlanks" dxfId="1934" priority="4712">
      <formula>LEN(TRIM(C110))&gt;0</formula>
    </cfRule>
  </conditionalFormatting>
  <conditionalFormatting sqref="I110">
    <cfRule type="notContainsBlanks" dxfId="1933" priority="4711">
      <formula>LEN(TRIM(I110))&gt;0</formula>
    </cfRule>
  </conditionalFormatting>
  <conditionalFormatting sqref="T101">
    <cfRule type="cellIs" dxfId="1932" priority="4709" operator="equal">
      <formula>"NO"</formula>
    </cfRule>
    <cfRule type="cellIs" dxfId="1931" priority="4710" operator="equal">
      <formula>"SI"</formula>
    </cfRule>
  </conditionalFormatting>
  <conditionalFormatting sqref="N113">
    <cfRule type="expression" dxfId="1930" priority="4704">
      <formula>N113=" "</formula>
    </cfRule>
    <cfRule type="expression" dxfId="1929" priority="4705">
      <formula>N113="NO PRESENTÓ CERTIFICADO"</formula>
    </cfRule>
    <cfRule type="expression" dxfId="1928" priority="4706">
      <formula>N113="PRESENTÓ CERTIFICADO"</formula>
    </cfRule>
  </conditionalFormatting>
  <conditionalFormatting sqref="P113">
    <cfRule type="expression" dxfId="1927" priority="4691">
      <formula>Q113="NO SUBSANABLE"</formula>
    </cfRule>
    <cfRule type="expression" dxfId="1926" priority="4693">
      <formula>Q113="REQUERIMIENTOS SUBSANADOS"</formula>
    </cfRule>
    <cfRule type="expression" dxfId="1925" priority="4694">
      <formula>Q113="PENDIENTES POR SUBSANAR"</formula>
    </cfRule>
    <cfRule type="expression" dxfId="1924" priority="4699">
      <formula>Q113="SIN OBSERVACIÓN"</formula>
    </cfRule>
    <cfRule type="containsBlanks" dxfId="1923" priority="4700">
      <formula>LEN(TRIM(P113))=0</formula>
    </cfRule>
  </conditionalFormatting>
  <conditionalFormatting sqref="O113">
    <cfRule type="cellIs" dxfId="1922" priority="4692" operator="equal">
      <formula>"PENDIENTE POR DESCRIPCIÓN"</formula>
    </cfRule>
    <cfRule type="cellIs" dxfId="1921" priority="4696" operator="equal">
      <formula>"DESCRIPCIÓN INSUFICIENTE"</formula>
    </cfRule>
    <cfRule type="cellIs" dxfId="1920" priority="4697" operator="equal">
      <formula>"NO ESTÁ ACORDE A ITEM 5.2.1 (T.R.)"</formula>
    </cfRule>
    <cfRule type="cellIs" dxfId="1919" priority="4698" operator="equal">
      <formula>"ACORDE A ITEM 5.2.1 (T.R.)"</formula>
    </cfRule>
  </conditionalFormatting>
  <conditionalFormatting sqref="Q113">
    <cfRule type="containsBlanks" dxfId="1918" priority="4686">
      <formula>LEN(TRIM(Q113))=0</formula>
    </cfRule>
    <cfRule type="cellIs" dxfId="1917" priority="4695" operator="equal">
      <formula>"REQUERIMIENTOS SUBSANADOS"</formula>
    </cfRule>
    <cfRule type="containsText" dxfId="1916" priority="4701" operator="containsText" text="NO SUBSANABLE">
      <formula>NOT(ISERROR(SEARCH("NO SUBSANABLE",Q113)))</formula>
    </cfRule>
    <cfRule type="containsText" dxfId="1915" priority="4702" operator="containsText" text="PENDIENTES POR SUBSANAR">
      <formula>NOT(ISERROR(SEARCH("PENDIENTES POR SUBSANAR",Q113)))</formula>
    </cfRule>
    <cfRule type="containsText" dxfId="1914" priority="4703" operator="containsText" text="SIN OBSERVACIÓN">
      <formula>NOT(ISERROR(SEARCH("SIN OBSERVACIÓN",Q113)))</formula>
    </cfRule>
  </conditionalFormatting>
  <conditionalFormatting sqref="R113">
    <cfRule type="containsBlanks" dxfId="1913" priority="4685">
      <formula>LEN(TRIM(R113))=0</formula>
    </cfRule>
    <cfRule type="cellIs" dxfId="1912" priority="4687" operator="equal">
      <formula>"NO CUMPLEN CON LO SOLICITADO"</formula>
    </cfRule>
    <cfRule type="cellIs" dxfId="1911" priority="4688" operator="equal">
      <formula>"CUMPLEN CON LO SOLICITADO"</formula>
    </cfRule>
    <cfRule type="cellIs" dxfId="1910" priority="4689" operator="equal">
      <formula>"PENDIENTES"</formula>
    </cfRule>
    <cfRule type="cellIs" dxfId="1909" priority="4690" operator="equal">
      <formula>"NINGUNO"</formula>
    </cfRule>
  </conditionalFormatting>
  <conditionalFormatting sqref="H113">
    <cfRule type="notContainsBlanks" dxfId="1908" priority="4684">
      <formula>LEN(TRIM(H113))&gt;0</formula>
    </cfRule>
  </conditionalFormatting>
  <conditionalFormatting sqref="G113">
    <cfRule type="notContainsBlanks" dxfId="1907" priority="4683">
      <formula>LEN(TRIM(G113))&gt;0</formula>
    </cfRule>
  </conditionalFormatting>
  <conditionalFormatting sqref="F113">
    <cfRule type="notContainsBlanks" dxfId="1906" priority="4682">
      <formula>LEN(TRIM(F113))&gt;0</formula>
    </cfRule>
  </conditionalFormatting>
  <conditionalFormatting sqref="E113">
    <cfRule type="notContainsBlanks" dxfId="1905" priority="4681">
      <formula>LEN(TRIM(E113))&gt;0</formula>
    </cfRule>
  </conditionalFormatting>
  <conditionalFormatting sqref="D113">
    <cfRule type="notContainsBlanks" dxfId="1904" priority="4680">
      <formula>LEN(TRIM(D113))&gt;0</formula>
    </cfRule>
  </conditionalFormatting>
  <conditionalFormatting sqref="C113">
    <cfRule type="notContainsBlanks" dxfId="1903" priority="4679">
      <formula>LEN(TRIM(C113))&gt;0</formula>
    </cfRule>
  </conditionalFormatting>
  <conditionalFormatting sqref="I113">
    <cfRule type="notContainsBlanks" dxfId="1902" priority="4678">
      <formula>LEN(TRIM(I113))&gt;0</formula>
    </cfRule>
  </conditionalFormatting>
  <conditionalFormatting sqref="N123">
    <cfRule type="expression" dxfId="1901" priority="4597">
      <formula>N123=" "</formula>
    </cfRule>
    <cfRule type="expression" dxfId="1900" priority="4598">
      <formula>N123="NO PRESENTÓ CERTIFICADO"</formula>
    </cfRule>
    <cfRule type="expression" dxfId="1899" priority="4599">
      <formula>N123="PRESENTÓ CERTIFICADO"</formula>
    </cfRule>
  </conditionalFormatting>
  <conditionalFormatting sqref="P123">
    <cfRule type="expression" dxfId="1898" priority="4578">
      <formula>Q123="NO SUBSANABLE"</formula>
    </cfRule>
    <cfRule type="expression" dxfId="1897" priority="4580">
      <formula>Q123="REQUERIMIENTOS SUBSANADOS"</formula>
    </cfRule>
    <cfRule type="expression" dxfId="1896" priority="4581">
      <formula>Q123="PENDIENTES POR SUBSANAR"</formula>
    </cfRule>
    <cfRule type="expression" dxfId="1895" priority="4586">
      <formula>Q123="SIN OBSERVACIÓN"</formula>
    </cfRule>
    <cfRule type="containsBlanks" dxfId="1894" priority="4587">
      <formula>LEN(TRIM(P123))=0</formula>
    </cfRule>
  </conditionalFormatting>
  <conditionalFormatting sqref="O123">
    <cfRule type="cellIs" dxfId="1893" priority="4579" operator="equal">
      <formula>"PENDIENTE POR DESCRIPCIÓN"</formula>
    </cfRule>
    <cfRule type="cellIs" dxfId="1892" priority="4583" operator="equal">
      <formula>"DESCRIPCIÓN INSUFICIENTE"</formula>
    </cfRule>
    <cfRule type="cellIs" dxfId="1891" priority="4584" operator="equal">
      <formula>"NO ESTÁ ACORDE A ITEM 5.2.1 (T.R.)"</formula>
    </cfRule>
    <cfRule type="cellIs" dxfId="1890" priority="4585" operator="equal">
      <formula>"ACORDE A ITEM 5.2.1 (T.R.)"</formula>
    </cfRule>
  </conditionalFormatting>
  <conditionalFormatting sqref="Q123">
    <cfRule type="containsBlanks" dxfId="1889" priority="4573">
      <formula>LEN(TRIM(Q123))=0</formula>
    </cfRule>
    <cfRule type="cellIs" dxfId="1888" priority="4582" operator="equal">
      <formula>"REQUERIMIENTOS SUBSANADOS"</formula>
    </cfRule>
    <cfRule type="containsText" dxfId="1887" priority="4588" operator="containsText" text="NO SUBSANABLE">
      <formula>NOT(ISERROR(SEARCH("NO SUBSANABLE",Q123)))</formula>
    </cfRule>
    <cfRule type="containsText" dxfId="1886" priority="4589" operator="containsText" text="PENDIENTES POR SUBSANAR">
      <formula>NOT(ISERROR(SEARCH("PENDIENTES POR SUBSANAR",Q123)))</formula>
    </cfRule>
    <cfRule type="containsText" dxfId="1885" priority="4590" operator="containsText" text="SIN OBSERVACIÓN">
      <formula>NOT(ISERROR(SEARCH("SIN OBSERVACIÓN",Q123)))</formula>
    </cfRule>
  </conditionalFormatting>
  <conditionalFormatting sqref="R123">
    <cfRule type="containsBlanks" dxfId="1884" priority="4572">
      <formula>LEN(TRIM(R123))=0</formula>
    </cfRule>
    <cfRule type="cellIs" dxfId="1883" priority="4574" operator="equal">
      <formula>"NO CUMPLEN CON LO SOLICITADO"</formula>
    </cfRule>
    <cfRule type="cellIs" dxfId="1882" priority="4575" operator="equal">
      <formula>"CUMPLEN CON LO SOLICITADO"</formula>
    </cfRule>
    <cfRule type="cellIs" dxfId="1881" priority="4576" operator="equal">
      <formula>"PENDIENTES"</formula>
    </cfRule>
    <cfRule type="cellIs" dxfId="1880" priority="4577" operator="equal">
      <formula>"NINGUNO"</formula>
    </cfRule>
  </conditionalFormatting>
  <conditionalFormatting sqref="H123">
    <cfRule type="notContainsBlanks" dxfId="1879" priority="4571">
      <formula>LEN(TRIM(H123))&gt;0</formula>
    </cfRule>
  </conditionalFormatting>
  <conditionalFormatting sqref="G123">
    <cfRule type="notContainsBlanks" dxfId="1878" priority="4570">
      <formula>LEN(TRIM(G123))&gt;0</formula>
    </cfRule>
  </conditionalFormatting>
  <conditionalFormatting sqref="F123">
    <cfRule type="notContainsBlanks" dxfId="1877" priority="4569">
      <formula>LEN(TRIM(F123))&gt;0</formula>
    </cfRule>
  </conditionalFormatting>
  <conditionalFormatting sqref="E123">
    <cfRule type="notContainsBlanks" dxfId="1876" priority="4568">
      <formula>LEN(TRIM(E123))&gt;0</formula>
    </cfRule>
  </conditionalFormatting>
  <conditionalFormatting sqref="D123">
    <cfRule type="notContainsBlanks" dxfId="1875" priority="4567">
      <formula>LEN(TRIM(D123))&gt;0</formula>
    </cfRule>
  </conditionalFormatting>
  <conditionalFormatting sqref="C123">
    <cfRule type="notContainsBlanks" dxfId="1874" priority="4566">
      <formula>LEN(TRIM(C123))&gt;0</formula>
    </cfRule>
  </conditionalFormatting>
  <conditionalFormatting sqref="I123">
    <cfRule type="notContainsBlanks" dxfId="1873" priority="4565">
      <formula>LEN(TRIM(I123))&gt;0</formula>
    </cfRule>
  </conditionalFormatting>
  <conditionalFormatting sqref="N126 N129">
    <cfRule type="expression" dxfId="1872" priority="4562">
      <formula>N126=" "</formula>
    </cfRule>
    <cfRule type="expression" dxfId="1871" priority="4563">
      <formula>N126="NO PRESENTÓ CERTIFICADO"</formula>
    </cfRule>
    <cfRule type="expression" dxfId="1870" priority="4564">
      <formula>N126="PRESENTÓ CERTIFICADO"</formula>
    </cfRule>
  </conditionalFormatting>
  <conditionalFormatting sqref="P126 P129">
    <cfRule type="expression" dxfId="1869" priority="4549">
      <formula>Q126="NO SUBSANABLE"</formula>
    </cfRule>
    <cfRule type="expression" dxfId="1868" priority="4551">
      <formula>Q126="REQUERIMIENTOS SUBSANADOS"</formula>
    </cfRule>
    <cfRule type="expression" dxfId="1867" priority="4552">
      <formula>Q126="PENDIENTES POR SUBSANAR"</formula>
    </cfRule>
    <cfRule type="expression" dxfId="1866" priority="4557">
      <formula>Q126="SIN OBSERVACIÓN"</formula>
    </cfRule>
    <cfRule type="containsBlanks" dxfId="1865" priority="4558">
      <formula>LEN(TRIM(P126))=0</formula>
    </cfRule>
  </conditionalFormatting>
  <conditionalFormatting sqref="O126 O129">
    <cfRule type="cellIs" dxfId="1864" priority="4550" operator="equal">
      <formula>"PENDIENTE POR DESCRIPCIÓN"</formula>
    </cfRule>
    <cfRule type="cellIs" dxfId="1863" priority="4554" operator="equal">
      <formula>"DESCRIPCIÓN INSUFICIENTE"</formula>
    </cfRule>
    <cfRule type="cellIs" dxfId="1862" priority="4555" operator="equal">
      <formula>"NO ESTÁ ACORDE A ITEM 5.2.1 (T.R.)"</formula>
    </cfRule>
    <cfRule type="cellIs" dxfId="1861" priority="4556" operator="equal">
      <formula>"ACORDE A ITEM 5.2.1 (T.R.)"</formula>
    </cfRule>
  </conditionalFormatting>
  <conditionalFormatting sqref="Q126 Q129">
    <cfRule type="containsBlanks" dxfId="1860" priority="4544">
      <formula>LEN(TRIM(Q126))=0</formula>
    </cfRule>
    <cfRule type="cellIs" dxfId="1859" priority="4553" operator="equal">
      <formula>"REQUERIMIENTOS SUBSANADOS"</formula>
    </cfRule>
    <cfRule type="containsText" dxfId="1858" priority="4559" operator="containsText" text="NO SUBSANABLE">
      <formula>NOT(ISERROR(SEARCH("NO SUBSANABLE",Q126)))</formula>
    </cfRule>
    <cfRule type="containsText" dxfId="1857" priority="4560" operator="containsText" text="PENDIENTES POR SUBSANAR">
      <formula>NOT(ISERROR(SEARCH("PENDIENTES POR SUBSANAR",Q126)))</formula>
    </cfRule>
    <cfRule type="containsText" dxfId="1856" priority="4561" operator="containsText" text="SIN OBSERVACIÓN">
      <formula>NOT(ISERROR(SEARCH("SIN OBSERVACIÓN",Q126)))</formula>
    </cfRule>
  </conditionalFormatting>
  <conditionalFormatting sqref="R126 R129">
    <cfRule type="containsBlanks" dxfId="1855" priority="4543">
      <formula>LEN(TRIM(R126))=0</formula>
    </cfRule>
    <cfRule type="cellIs" dxfId="1854" priority="4545" operator="equal">
      <formula>"NO CUMPLEN CON LO SOLICITADO"</formula>
    </cfRule>
    <cfRule type="cellIs" dxfId="1853" priority="4546" operator="equal">
      <formula>"CUMPLEN CON LO SOLICITADO"</formula>
    </cfRule>
    <cfRule type="cellIs" dxfId="1852" priority="4547" operator="equal">
      <formula>"PENDIENTES"</formula>
    </cfRule>
    <cfRule type="cellIs" dxfId="1851" priority="4548" operator="equal">
      <formula>"NINGUNO"</formula>
    </cfRule>
  </conditionalFormatting>
  <conditionalFormatting sqref="H126 H129">
    <cfRule type="notContainsBlanks" dxfId="1850" priority="4542">
      <formula>LEN(TRIM(H126))&gt;0</formula>
    </cfRule>
  </conditionalFormatting>
  <conditionalFormatting sqref="G126 G129">
    <cfRule type="notContainsBlanks" dxfId="1849" priority="4541">
      <formula>LEN(TRIM(G126))&gt;0</formula>
    </cfRule>
  </conditionalFormatting>
  <conditionalFormatting sqref="F126 F129">
    <cfRule type="notContainsBlanks" dxfId="1848" priority="4540">
      <formula>LEN(TRIM(F126))&gt;0</formula>
    </cfRule>
  </conditionalFormatting>
  <conditionalFormatting sqref="E126 E129">
    <cfRule type="notContainsBlanks" dxfId="1847" priority="4539">
      <formula>LEN(TRIM(E126))&gt;0</formula>
    </cfRule>
  </conditionalFormatting>
  <conditionalFormatting sqref="D126 D129">
    <cfRule type="notContainsBlanks" dxfId="1846" priority="4538">
      <formula>LEN(TRIM(D126))&gt;0</formula>
    </cfRule>
  </conditionalFormatting>
  <conditionalFormatting sqref="C126 C129">
    <cfRule type="notContainsBlanks" dxfId="1845" priority="4537">
      <formula>LEN(TRIM(C126))&gt;0</formula>
    </cfRule>
  </conditionalFormatting>
  <conditionalFormatting sqref="I126 I129">
    <cfRule type="notContainsBlanks" dxfId="1844" priority="4536">
      <formula>LEN(TRIM(I126))&gt;0</formula>
    </cfRule>
  </conditionalFormatting>
  <conditionalFormatting sqref="N132">
    <cfRule type="expression" dxfId="1843" priority="4533">
      <formula>N132=" "</formula>
    </cfRule>
    <cfRule type="expression" dxfId="1842" priority="4534">
      <formula>N132="NO PRESENTÓ CERTIFICADO"</formula>
    </cfRule>
    <cfRule type="expression" dxfId="1841" priority="4535">
      <formula>N132="PRESENTÓ CERTIFICADO"</formula>
    </cfRule>
  </conditionalFormatting>
  <conditionalFormatting sqref="P132">
    <cfRule type="expression" dxfId="1840" priority="4520">
      <formula>Q132="NO SUBSANABLE"</formula>
    </cfRule>
    <cfRule type="expression" dxfId="1839" priority="4522">
      <formula>Q132="REQUERIMIENTOS SUBSANADOS"</formula>
    </cfRule>
    <cfRule type="expression" dxfId="1838" priority="4523">
      <formula>Q132="PENDIENTES POR SUBSANAR"</formula>
    </cfRule>
    <cfRule type="expression" dxfId="1837" priority="4528">
      <formula>Q132="SIN OBSERVACIÓN"</formula>
    </cfRule>
    <cfRule type="containsBlanks" dxfId="1836" priority="4529">
      <formula>LEN(TRIM(P132))=0</formula>
    </cfRule>
  </conditionalFormatting>
  <conditionalFormatting sqref="O132">
    <cfRule type="cellIs" dxfId="1835" priority="4521" operator="equal">
      <formula>"PENDIENTE POR DESCRIPCIÓN"</formula>
    </cfRule>
    <cfRule type="cellIs" dxfId="1834" priority="4525" operator="equal">
      <formula>"DESCRIPCIÓN INSUFICIENTE"</formula>
    </cfRule>
    <cfRule type="cellIs" dxfId="1833" priority="4526" operator="equal">
      <formula>"NO ESTÁ ACORDE A ITEM 5.2.1 (T.R.)"</formula>
    </cfRule>
    <cfRule type="cellIs" dxfId="1832" priority="4527" operator="equal">
      <formula>"ACORDE A ITEM 5.2.1 (T.R.)"</formula>
    </cfRule>
  </conditionalFormatting>
  <conditionalFormatting sqref="Q132">
    <cfRule type="containsBlanks" dxfId="1831" priority="4515">
      <formula>LEN(TRIM(Q132))=0</formula>
    </cfRule>
    <cfRule type="cellIs" dxfId="1830" priority="4524" operator="equal">
      <formula>"REQUERIMIENTOS SUBSANADOS"</formula>
    </cfRule>
    <cfRule type="containsText" dxfId="1829" priority="4530" operator="containsText" text="NO SUBSANABLE">
      <formula>NOT(ISERROR(SEARCH("NO SUBSANABLE",Q132)))</formula>
    </cfRule>
    <cfRule type="containsText" dxfId="1828" priority="4531" operator="containsText" text="PENDIENTES POR SUBSANAR">
      <formula>NOT(ISERROR(SEARCH("PENDIENTES POR SUBSANAR",Q132)))</formula>
    </cfRule>
    <cfRule type="containsText" dxfId="1827" priority="4532" operator="containsText" text="SIN OBSERVACIÓN">
      <formula>NOT(ISERROR(SEARCH("SIN OBSERVACIÓN",Q132)))</formula>
    </cfRule>
  </conditionalFormatting>
  <conditionalFormatting sqref="R132">
    <cfRule type="containsBlanks" dxfId="1826" priority="4514">
      <formula>LEN(TRIM(R132))=0</formula>
    </cfRule>
    <cfRule type="cellIs" dxfId="1825" priority="4516" operator="equal">
      <formula>"NO CUMPLEN CON LO SOLICITADO"</formula>
    </cfRule>
    <cfRule type="cellIs" dxfId="1824" priority="4517" operator="equal">
      <formula>"CUMPLEN CON LO SOLICITADO"</formula>
    </cfRule>
    <cfRule type="cellIs" dxfId="1823" priority="4518" operator="equal">
      <formula>"PENDIENTES"</formula>
    </cfRule>
    <cfRule type="cellIs" dxfId="1822" priority="4519" operator="equal">
      <formula>"NINGUNO"</formula>
    </cfRule>
  </conditionalFormatting>
  <conditionalFormatting sqref="H132">
    <cfRule type="notContainsBlanks" dxfId="1821" priority="4513">
      <formula>LEN(TRIM(H132))&gt;0</formula>
    </cfRule>
  </conditionalFormatting>
  <conditionalFormatting sqref="G132">
    <cfRule type="notContainsBlanks" dxfId="1820" priority="4512">
      <formula>LEN(TRIM(G132))&gt;0</formula>
    </cfRule>
  </conditionalFormatting>
  <conditionalFormatting sqref="F132">
    <cfRule type="notContainsBlanks" dxfId="1819" priority="4511">
      <formula>LEN(TRIM(F132))&gt;0</formula>
    </cfRule>
  </conditionalFormatting>
  <conditionalFormatting sqref="E132">
    <cfRule type="notContainsBlanks" dxfId="1818" priority="4510">
      <formula>LEN(TRIM(E132))&gt;0</formula>
    </cfRule>
  </conditionalFormatting>
  <conditionalFormatting sqref="D132">
    <cfRule type="notContainsBlanks" dxfId="1817" priority="4509">
      <formula>LEN(TRIM(D132))&gt;0</formula>
    </cfRule>
  </conditionalFormatting>
  <conditionalFormatting sqref="C132">
    <cfRule type="notContainsBlanks" dxfId="1816" priority="4508">
      <formula>LEN(TRIM(C132))&gt;0</formula>
    </cfRule>
  </conditionalFormatting>
  <conditionalFormatting sqref="I132">
    <cfRule type="notContainsBlanks" dxfId="1815" priority="4507">
      <formula>LEN(TRIM(I132))&gt;0</formula>
    </cfRule>
  </conditionalFormatting>
  <conditionalFormatting sqref="T123">
    <cfRule type="cellIs" dxfId="1814" priority="4505" operator="equal">
      <formula>"NO"</formula>
    </cfRule>
    <cfRule type="cellIs" dxfId="1813" priority="4506" operator="equal">
      <formula>"SI"</formula>
    </cfRule>
  </conditionalFormatting>
  <conditionalFormatting sqref="N135">
    <cfRule type="expression" dxfId="1812" priority="4500">
      <formula>N135=" "</formula>
    </cfRule>
    <cfRule type="expression" dxfId="1811" priority="4501">
      <formula>N135="NO PRESENTÓ CERTIFICADO"</formula>
    </cfRule>
    <cfRule type="expression" dxfId="1810" priority="4502">
      <formula>N135="PRESENTÓ CERTIFICADO"</formula>
    </cfRule>
  </conditionalFormatting>
  <conditionalFormatting sqref="P135">
    <cfRule type="expression" dxfId="1809" priority="4487">
      <formula>Q135="NO SUBSANABLE"</formula>
    </cfRule>
    <cfRule type="expression" dxfId="1808" priority="4489">
      <formula>Q135="REQUERIMIENTOS SUBSANADOS"</formula>
    </cfRule>
    <cfRule type="expression" dxfId="1807" priority="4490">
      <formula>Q135="PENDIENTES POR SUBSANAR"</formula>
    </cfRule>
    <cfRule type="expression" dxfId="1806" priority="4495">
      <formula>Q135="SIN OBSERVACIÓN"</formula>
    </cfRule>
    <cfRule type="containsBlanks" dxfId="1805" priority="4496">
      <formula>LEN(TRIM(P135))=0</formula>
    </cfRule>
  </conditionalFormatting>
  <conditionalFormatting sqref="O135">
    <cfRule type="cellIs" dxfId="1804" priority="4488" operator="equal">
      <formula>"PENDIENTE POR DESCRIPCIÓN"</formula>
    </cfRule>
    <cfRule type="cellIs" dxfId="1803" priority="4492" operator="equal">
      <formula>"DESCRIPCIÓN INSUFICIENTE"</formula>
    </cfRule>
    <cfRule type="cellIs" dxfId="1802" priority="4493" operator="equal">
      <formula>"NO ESTÁ ACORDE A ITEM 5.2.1 (T.R.)"</formula>
    </cfRule>
    <cfRule type="cellIs" dxfId="1801" priority="4494" operator="equal">
      <formula>"ACORDE A ITEM 5.2.1 (T.R.)"</formula>
    </cfRule>
  </conditionalFormatting>
  <conditionalFormatting sqref="Q135">
    <cfRule type="containsBlanks" dxfId="1800" priority="4482">
      <formula>LEN(TRIM(Q135))=0</formula>
    </cfRule>
    <cfRule type="cellIs" dxfId="1799" priority="4491" operator="equal">
      <formula>"REQUERIMIENTOS SUBSANADOS"</formula>
    </cfRule>
    <cfRule type="containsText" dxfId="1798" priority="4497" operator="containsText" text="NO SUBSANABLE">
      <formula>NOT(ISERROR(SEARCH("NO SUBSANABLE",Q135)))</formula>
    </cfRule>
    <cfRule type="containsText" dxfId="1797" priority="4498" operator="containsText" text="PENDIENTES POR SUBSANAR">
      <formula>NOT(ISERROR(SEARCH("PENDIENTES POR SUBSANAR",Q135)))</formula>
    </cfRule>
    <cfRule type="containsText" dxfId="1796" priority="4499" operator="containsText" text="SIN OBSERVACIÓN">
      <formula>NOT(ISERROR(SEARCH("SIN OBSERVACIÓN",Q135)))</formula>
    </cfRule>
  </conditionalFormatting>
  <conditionalFormatting sqref="R135">
    <cfRule type="containsBlanks" dxfId="1795" priority="4481">
      <formula>LEN(TRIM(R135))=0</formula>
    </cfRule>
    <cfRule type="cellIs" dxfId="1794" priority="4483" operator="equal">
      <formula>"NO CUMPLEN CON LO SOLICITADO"</formula>
    </cfRule>
    <cfRule type="cellIs" dxfId="1793" priority="4484" operator="equal">
      <formula>"CUMPLEN CON LO SOLICITADO"</formula>
    </cfRule>
    <cfRule type="cellIs" dxfId="1792" priority="4485" operator="equal">
      <formula>"PENDIENTES"</formula>
    </cfRule>
    <cfRule type="cellIs" dxfId="1791" priority="4486" operator="equal">
      <formula>"NINGUNO"</formula>
    </cfRule>
  </conditionalFormatting>
  <conditionalFormatting sqref="H135">
    <cfRule type="notContainsBlanks" dxfId="1790" priority="4480">
      <formula>LEN(TRIM(H135))&gt;0</formula>
    </cfRule>
  </conditionalFormatting>
  <conditionalFormatting sqref="G135">
    <cfRule type="notContainsBlanks" dxfId="1789" priority="4479">
      <formula>LEN(TRIM(G135))&gt;0</formula>
    </cfRule>
  </conditionalFormatting>
  <conditionalFormatting sqref="F135">
    <cfRule type="notContainsBlanks" dxfId="1788" priority="4478">
      <formula>LEN(TRIM(F135))&gt;0</formula>
    </cfRule>
  </conditionalFormatting>
  <conditionalFormatting sqref="E135">
    <cfRule type="notContainsBlanks" dxfId="1787" priority="4477">
      <formula>LEN(TRIM(E135))&gt;0</formula>
    </cfRule>
  </conditionalFormatting>
  <conditionalFormatting sqref="D135">
    <cfRule type="notContainsBlanks" dxfId="1786" priority="4476">
      <formula>LEN(TRIM(D135))&gt;0</formula>
    </cfRule>
  </conditionalFormatting>
  <conditionalFormatting sqref="C135">
    <cfRule type="notContainsBlanks" dxfId="1785" priority="4475">
      <formula>LEN(TRIM(C135))&gt;0</formula>
    </cfRule>
  </conditionalFormatting>
  <conditionalFormatting sqref="I135">
    <cfRule type="notContainsBlanks" dxfId="1784" priority="4474">
      <formula>LEN(TRIM(I135))&gt;0</formula>
    </cfRule>
  </conditionalFormatting>
  <conditionalFormatting sqref="N19">
    <cfRule type="expression" dxfId="1783" priority="2165">
      <formula>N19=" "</formula>
    </cfRule>
    <cfRule type="expression" dxfId="1782" priority="2166">
      <formula>N19="NO PRESENTÓ CERTIFICADO"</formula>
    </cfRule>
    <cfRule type="expression" dxfId="1781" priority="2167">
      <formula>N19="PRESENTÓ CERTIFICADO"</formula>
    </cfRule>
  </conditionalFormatting>
  <conditionalFormatting sqref="O19">
    <cfRule type="cellIs" dxfId="1780" priority="2161" operator="equal">
      <formula>"PENDIENTE POR DESCRIPCIÓN"</formula>
    </cfRule>
    <cfRule type="cellIs" dxfId="1779" priority="2162" operator="equal">
      <formula>"DESCRIPCIÓN INSUFICIENTE"</formula>
    </cfRule>
    <cfRule type="cellIs" dxfId="1778" priority="2163" operator="equal">
      <formula>"NO ESTÁ ACORDE A ITEM 5.2.1 (T.R.)"</formula>
    </cfRule>
    <cfRule type="cellIs" dxfId="1777" priority="2164" operator="equal">
      <formula>"ACORDE A ITEM 5.2.1 (T.R.)"</formula>
    </cfRule>
  </conditionalFormatting>
  <conditionalFormatting sqref="Q19">
    <cfRule type="containsBlanks" dxfId="1776" priority="2152">
      <formula>LEN(TRIM(Q19))=0</formula>
    </cfRule>
    <cfRule type="cellIs" dxfId="1775" priority="2157" operator="equal">
      <formula>"REQUERIMIENTOS SUBSANADOS"</formula>
    </cfRule>
    <cfRule type="containsText" dxfId="1774" priority="2158" operator="containsText" text="NO SUBSANABLE">
      <formula>NOT(ISERROR(SEARCH("NO SUBSANABLE",Q19)))</formula>
    </cfRule>
    <cfRule type="containsText" dxfId="1773" priority="2159" operator="containsText" text="PENDIENTES POR SUBSANAR">
      <formula>NOT(ISERROR(SEARCH("PENDIENTES POR SUBSANAR",Q19)))</formula>
    </cfRule>
    <cfRule type="containsText" dxfId="1772" priority="2160" operator="containsText" text="SIN OBSERVACIÓN">
      <formula>NOT(ISERROR(SEARCH("SIN OBSERVACIÓN",Q19)))</formula>
    </cfRule>
  </conditionalFormatting>
  <conditionalFormatting sqref="R19">
    <cfRule type="containsBlanks" dxfId="1771" priority="2151">
      <formula>LEN(TRIM(R19))=0</formula>
    </cfRule>
    <cfRule type="cellIs" dxfId="1770" priority="2153" operator="equal">
      <formula>"NO CUMPLEN CON LO SOLICITADO"</formula>
    </cfRule>
    <cfRule type="cellIs" dxfId="1769" priority="2154" operator="equal">
      <formula>"CUMPLEN CON LO SOLICITADO"</formula>
    </cfRule>
    <cfRule type="cellIs" dxfId="1768" priority="2155" operator="equal">
      <formula>"PENDIENTES"</formula>
    </cfRule>
    <cfRule type="cellIs" dxfId="1767" priority="2156" operator="equal">
      <formula>"NINGUNO"</formula>
    </cfRule>
  </conditionalFormatting>
  <conditionalFormatting sqref="N38 N41">
    <cfRule type="expression" dxfId="1766" priority="2148">
      <formula>N38=" "</formula>
    </cfRule>
    <cfRule type="expression" dxfId="1765" priority="2149">
      <formula>N38="NO PRESENTÓ CERTIFICADO"</formula>
    </cfRule>
    <cfRule type="expression" dxfId="1764" priority="2150">
      <formula>N38="PRESENTÓ CERTIFICADO"</formula>
    </cfRule>
  </conditionalFormatting>
  <conditionalFormatting sqref="O38 O41">
    <cfRule type="cellIs" dxfId="1763" priority="2144" operator="equal">
      <formula>"PENDIENTE POR DESCRIPCIÓN"</formula>
    </cfRule>
    <cfRule type="cellIs" dxfId="1762" priority="2145" operator="equal">
      <formula>"DESCRIPCIÓN INSUFICIENTE"</formula>
    </cfRule>
    <cfRule type="cellIs" dxfId="1761" priority="2146" operator="equal">
      <formula>"NO ESTÁ ACORDE A ITEM 5.2.1 (T.R.)"</formula>
    </cfRule>
    <cfRule type="cellIs" dxfId="1760" priority="2147" operator="equal">
      <formula>"ACORDE A ITEM 5.2.1 (T.R.)"</formula>
    </cfRule>
  </conditionalFormatting>
  <conditionalFormatting sqref="P38">
    <cfRule type="expression" dxfId="1759" priority="2119">
      <formula>Q38="NO SUBSANABLE"</formula>
    </cfRule>
    <cfRule type="expression" dxfId="1758" priority="2120">
      <formula>Q38="REQUERIMIENTOS SUBSANADOS"</formula>
    </cfRule>
    <cfRule type="expression" dxfId="1757" priority="2121">
      <formula>Q38="PENDIENTES POR SUBSANAR"</formula>
    </cfRule>
    <cfRule type="expression" dxfId="1756" priority="2122">
      <formula>Q38="SIN OBSERVACIÓN"</formula>
    </cfRule>
    <cfRule type="containsBlanks" dxfId="1755" priority="2123">
      <formula>LEN(TRIM(P38))=0</formula>
    </cfRule>
  </conditionalFormatting>
  <conditionalFormatting sqref="P41">
    <cfRule type="expression" dxfId="1754" priority="2124">
      <formula>Q41="NO SUBSANABLE"</formula>
    </cfRule>
    <cfRule type="expression" dxfId="1753" priority="2125">
      <formula>Q41="REQUERIMIENTOS SUBSANADOS"</formula>
    </cfRule>
    <cfRule type="expression" dxfId="1752" priority="2126">
      <formula>Q41="PENDIENTES POR SUBSANAR"</formula>
    </cfRule>
    <cfRule type="expression" dxfId="1751" priority="2127">
      <formula>Q41="SIN OBSERVACIÓN"</formula>
    </cfRule>
    <cfRule type="containsBlanks" dxfId="1750" priority="2128">
      <formula>LEN(TRIM(P41))=0</formula>
    </cfRule>
  </conditionalFormatting>
  <conditionalFormatting sqref="P66">
    <cfRule type="expression" dxfId="1749" priority="2110">
      <formula>Q66="NO SUBSANABLE"</formula>
    </cfRule>
    <cfRule type="expression" dxfId="1748" priority="2111">
      <formula>Q66="REQUERIMIENTOS SUBSANADOS"</formula>
    </cfRule>
    <cfRule type="expression" dxfId="1747" priority="2112">
      <formula>Q66="PENDIENTES POR SUBSANAR"</formula>
    </cfRule>
    <cfRule type="expression" dxfId="1746" priority="2114">
      <formula>Q66="SIN OBSERVACIÓN"</formula>
    </cfRule>
    <cfRule type="containsBlanks" dxfId="1745" priority="2115">
      <formula>LEN(TRIM(P66))=0</formula>
    </cfRule>
  </conditionalFormatting>
  <conditionalFormatting sqref="Q66">
    <cfRule type="containsBlanks" dxfId="1744" priority="2109">
      <formula>LEN(TRIM(Q66))=0</formula>
    </cfRule>
    <cfRule type="cellIs" dxfId="1743" priority="2113" operator="equal">
      <formula>"REQUERIMIENTOS SUBSANADOS"</formula>
    </cfRule>
    <cfRule type="containsText" dxfId="1742" priority="2116" operator="containsText" text="NO SUBSANABLE">
      <formula>NOT(ISERROR(SEARCH("NO SUBSANABLE",Q66)))</formula>
    </cfRule>
    <cfRule type="containsText" dxfId="1741" priority="2117" operator="containsText" text="PENDIENTES POR SUBSANAR">
      <formula>NOT(ISERROR(SEARCH("PENDIENTES POR SUBSANAR",Q66)))</formula>
    </cfRule>
    <cfRule type="containsText" dxfId="1740" priority="2118" operator="containsText" text="SIN OBSERVACIÓN">
      <formula>NOT(ISERROR(SEARCH("SIN OBSERVACIÓN",Q66)))</formula>
    </cfRule>
  </conditionalFormatting>
  <conditionalFormatting sqref="M353">
    <cfRule type="expression" dxfId="1739" priority="723">
      <formula>L353="NO CUMPLE"</formula>
    </cfRule>
    <cfRule type="expression" dxfId="1738" priority="724">
      <formula>L353="CUMPLE"</formula>
    </cfRule>
  </conditionalFormatting>
  <conditionalFormatting sqref="K355">
    <cfRule type="expression" dxfId="1737" priority="721">
      <formula>J355="NO CUMPLE"</formula>
    </cfRule>
    <cfRule type="expression" dxfId="1736" priority="722">
      <formula>J355="CUMPLE"</formula>
    </cfRule>
  </conditionalFormatting>
  <conditionalFormatting sqref="M355">
    <cfRule type="expression" dxfId="1735" priority="719">
      <formula>L355="NO CUMPLE"</formula>
    </cfRule>
    <cfRule type="expression" dxfId="1734" priority="720">
      <formula>L355="CUMPLE"</formula>
    </cfRule>
  </conditionalFormatting>
  <conditionalFormatting sqref="K356:K357">
    <cfRule type="expression" dxfId="1733" priority="713">
      <formula>J356="NO CUMPLE"</formula>
    </cfRule>
    <cfRule type="expression" dxfId="1732" priority="714">
      <formula>J356="CUMPLE"</formula>
    </cfRule>
  </conditionalFormatting>
  <conditionalFormatting sqref="M356">
    <cfRule type="expression" dxfId="1731" priority="709">
      <formula>L356="NO CUMPLE"</formula>
    </cfRule>
    <cfRule type="expression" dxfId="1730" priority="710">
      <formula>L356="CUMPLE"</formula>
    </cfRule>
  </conditionalFormatting>
  <conditionalFormatting sqref="M343">
    <cfRule type="expression" dxfId="1729" priority="775">
      <formula>L343="NO CUMPLE"</formula>
    </cfRule>
    <cfRule type="expression" dxfId="1728" priority="776">
      <formula>L343="CUMPLE"</formula>
    </cfRule>
  </conditionalFormatting>
  <conditionalFormatting sqref="K344:K345">
    <cfRule type="expression" dxfId="1727" priority="769">
      <formula>J344="NO CUMPLE"</formula>
    </cfRule>
    <cfRule type="expression" dxfId="1726" priority="770">
      <formula>J344="CUMPLE"</formula>
    </cfRule>
  </conditionalFormatting>
  <conditionalFormatting sqref="M344">
    <cfRule type="expression" dxfId="1725" priority="765">
      <formula>L344="NO CUMPLE"</formula>
    </cfRule>
    <cfRule type="expression" dxfId="1724" priority="766">
      <formula>L344="CUMPLE"</formula>
    </cfRule>
  </conditionalFormatting>
  <conditionalFormatting sqref="K346">
    <cfRule type="expression" dxfId="1723" priority="763">
      <formula>J346="NO CUMPLE"</formula>
    </cfRule>
    <cfRule type="expression" dxfId="1722" priority="764">
      <formula>J346="CUMPLE"</formula>
    </cfRule>
  </conditionalFormatting>
  <conditionalFormatting sqref="M346">
    <cfRule type="expression" dxfId="1721" priority="761">
      <formula>L346="NO CUMPLE"</formula>
    </cfRule>
    <cfRule type="expression" dxfId="1720" priority="762">
      <formula>L346="CUMPLE"</formula>
    </cfRule>
  </conditionalFormatting>
  <conditionalFormatting sqref="K331:K332">
    <cfRule type="expression" dxfId="1719" priority="925">
      <formula>J331="NO CUMPLE"</formula>
    </cfRule>
    <cfRule type="expression" dxfId="1718" priority="926">
      <formula>J331="CUMPLE"</formula>
    </cfRule>
  </conditionalFormatting>
  <conditionalFormatting sqref="M331">
    <cfRule type="expression" dxfId="1717" priority="921">
      <formula>L331="NO CUMPLE"</formula>
    </cfRule>
    <cfRule type="expression" dxfId="1716" priority="922">
      <formula>L331="CUMPLE"</formula>
    </cfRule>
  </conditionalFormatting>
  <conditionalFormatting sqref="K333">
    <cfRule type="expression" dxfId="1715" priority="919">
      <formula>J333="NO CUMPLE"</formula>
    </cfRule>
    <cfRule type="expression" dxfId="1714" priority="920">
      <formula>J333="CUMPLE"</formula>
    </cfRule>
  </conditionalFormatting>
  <conditionalFormatting sqref="M333">
    <cfRule type="expression" dxfId="1713" priority="917">
      <formula>L333="NO CUMPLE"</formula>
    </cfRule>
    <cfRule type="expression" dxfId="1712" priority="918">
      <formula>L333="CUMPLE"</formula>
    </cfRule>
  </conditionalFormatting>
  <conditionalFormatting sqref="K334:K335">
    <cfRule type="expression" dxfId="1711" priority="911">
      <formula>J334="NO CUMPLE"</formula>
    </cfRule>
    <cfRule type="expression" dxfId="1710" priority="912">
      <formula>J334="CUMPLE"</formula>
    </cfRule>
  </conditionalFormatting>
  <conditionalFormatting sqref="M334">
    <cfRule type="expression" dxfId="1709" priority="907">
      <formula>L334="NO CUMPLE"</formula>
    </cfRule>
    <cfRule type="expression" dxfId="1708" priority="908">
      <formula>L334="CUMPLE"</formula>
    </cfRule>
  </conditionalFormatting>
  <conditionalFormatting sqref="K321">
    <cfRule type="expression" dxfId="1707" priority="975">
      <formula>J321="NO CUMPLE"</formula>
    </cfRule>
    <cfRule type="expression" dxfId="1706" priority="976">
      <formula>J321="CUMPLE"</formula>
    </cfRule>
  </conditionalFormatting>
  <conditionalFormatting sqref="M321">
    <cfRule type="expression" dxfId="1705" priority="973">
      <formula>L321="NO CUMPLE"</formula>
    </cfRule>
    <cfRule type="expression" dxfId="1704" priority="974">
      <formula>L321="CUMPLE"</formula>
    </cfRule>
  </conditionalFormatting>
  <conditionalFormatting sqref="K322:K323">
    <cfRule type="expression" dxfId="1703" priority="967">
      <formula>J322="NO CUMPLE"</formula>
    </cfRule>
    <cfRule type="expression" dxfId="1702" priority="968">
      <formula>J322="CUMPLE"</formula>
    </cfRule>
  </conditionalFormatting>
  <conditionalFormatting sqref="M322">
    <cfRule type="expression" dxfId="1701" priority="963">
      <formula>L322="NO CUMPLE"</formula>
    </cfRule>
    <cfRule type="expression" dxfId="1700" priority="964">
      <formula>L322="CUMPLE"</formula>
    </cfRule>
  </conditionalFormatting>
  <conditionalFormatting sqref="K324">
    <cfRule type="expression" dxfId="1699" priority="961">
      <formula>J324="NO CUMPLE"</formula>
    </cfRule>
    <cfRule type="expression" dxfId="1698" priority="962">
      <formula>J324="CUMPLE"</formula>
    </cfRule>
  </conditionalFormatting>
  <conditionalFormatting sqref="M324">
    <cfRule type="expression" dxfId="1697" priority="959">
      <formula>L324="NO CUMPLE"</formula>
    </cfRule>
    <cfRule type="expression" dxfId="1696" priority="960">
      <formula>L324="CUMPLE"</formula>
    </cfRule>
  </conditionalFormatting>
  <conditionalFormatting sqref="K303:K304">
    <cfRule type="expression" dxfId="1695" priority="1023">
      <formula>J303="NO CUMPLE"</formula>
    </cfRule>
    <cfRule type="expression" dxfId="1694" priority="1024">
      <formula>J303="CUMPLE"</formula>
    </cfRule>
  </conditionalFormatting>
  <conditionalFormatting sqref="M303">
    <cfRule type="expression" dxfId="1693" priority="1019">
      <formula>L303="NO CUMPLE"</formula>
    </cfRule>
    <cfRule type="expression" dxfId="1692" priority="1020">
      <formula>L303="CUMPLE"</formula>
    </cfRule>
  </conditionalFormatting>
  <conditionalFormatting sqref="K305">
    <cfRule type="expression" dxfId="1691" priority="1017">
      <formula>J305="NO CUMPLE"</formula>
    </cfRule>
    <cfRule type="expression" dxfId="1690" priority="1018">
      <formula>J305="CUMPLE"</formula>
    </cfRule>
  </conditionalFormatting>
  <conditionalFormatting sqref="M305">
    <cfRule type="expression" dxfId="1689" priority="1015">
      <formula>L305="NO CUMPLE"</formula>
    </cfRule>
    <cfRule type="expression" dxfId="1688" priority="1016">
      <formula>L305="CUMPLE"</formula>
    </cfRule>
  </conditionalFormatting>
  <conditionalFormatting sqref="K306:K307">
    <cfRule type="expression" dxfId="1687" priority="1009">
      <formula>J306="NO CUMPLE"</formula>
    </cfRule>
    <cfRule type="expression" dxfId="1686" priority="1010">
      <formula>J306="CUMPLE"</formula>
    </cfRule>
  </conditionalFormatting>
  <conditionalFormatting sqref="M284">
    <cfRule type="expression" dxfId="1685" priority="1075">
      <formula>L284="NO CUMPLE"</formula>
    </cfRule>
    <cfRule type="expression" dxfId="1684" priority="1076">
      <formula>L284="CUMPLE"</formula>
    </cfRule>
  </conditionalFormatting>
  <conditionalFormatting sqref="K286">
    <cfRule type="expression" dxfId="1683" priority="1073">
      <formula>J286="NO CUMPLE"</formula>
    </cfRule>
    <cfRule type="expression" dxfId="1682" priority="1074">
      <formula>J286="CUMPLE"</formula>
    </cfRule>
  </conditionalFormatting>
  <conditionalFormatting sqref="M286">
    <cfRule type="expression" dxfId="1681" priority="1071">
      <formula>L286="NO CUMPLE"</formula>
    </cfRule>
    <cfRule type="expression" dxfId="1680" priority="1072">
      <formula>L286="CUMPLE"</formula>
    </cfRule>
  </conditionalFormatting>
  <conditionalFormatting sqref="K287:K288">
    <cfRule type="expression" dxfId="1679" priority="1065">
      <formula>J287="NO CUMPLE"</formula>
    </cfRule>
    <cfRule type="expression" dxfId="1678" priority="1066">
      <formula>J287="CUMPLE"</formula>
    </cfRule>
  </conditionalFormatting>
  <conditionalFormatting sqref="M287">
    <cfRule type="expression" dxfId="1677" priority="1061">
      <formula>L287="NO CUMPLE"</formula>
    </cfRule>
    <cfRule type="expression" dxfId="1676" priority="1062">
      <formula>L287="CUMPLE"</formula>
    </cfRule>
  </conditionalFormatting>
  <conditionalFormatting sqref="K289">
    <cfRule type="expression" dxfId="1675" priority="1059">
      <formula>J289="NO CUMPLE"</formula>
    </cfRule>
    <cfRule type="expression" dxfId="1674" priority="1060">
      <formula>J289="CUMPLE"</formula>
    </cfRule>
  </conditionalFormatting>
  <conditionalFormatting sqref="M289">
    <cfRule type="expression" dxfId="1673" priority="1057">
      <formula>L289="NO CUMPLE"</formula>
    </cfRule>
    <cfRule type="expression" dxfId="1672" priority="1058">
      <formula>L289="CUMPLE"</formula>
    </cfRule>
  </conditionalFormatting>
  <conditionalFormatting sqref="K145">
    <cfRule type="expression" dxfId="1671" priority="1535">
      <formula>J145="NO CUMPLE"</formula>
    </cfRule>
    <cfRule type="expression" dxfId="1670" priority="1536">
      <formula>J145="CUMPLE"</formula>
    </cfRule>
  </conditionalFormatting>
  <conditionalFormatting sqref="M145">
    <cfRule type="expression" dxfId="1669" priority="1533">
      <formula>L145="NO CUMPLE"</formula>
    </cfRule>
    <cfRule type="expression" dxfId="1668" priority="1534">
      <formula>L145="CUMPLE"</formula>
    </cfRule>
  </conditionalFormatting>
  <conditionalFormatting sqref="J145">
    <cfRule type="cellIs" dxfId="1667" priority="1531" operator="equal">
      <formula>"NO CUMPLE"</formula>
    </cfRule>
    <cfRule type="cellIs" dxfId="1666" priority="1532" operator="equal">
      <formula>"CUMPLE"</formula>
    </cfRule>
  </conditionalFormatting>
  <conditionalFormatting sqref="L145:L147">
    <cfRule type="cellIs" dxfId="1665" priority="1529" operator="equal">
      <formula>"NO CUMPLE"</formula>
    </cfRule>
    <cfRule type="cellIs" dxfId="1664" priority="1530" operator="equal">
      <formula>"CUMPLE"</formula>
    </cfRule>
  </conditionalFormatting>
  <conditionalFormatting sqref="K146:K147">
    <cfRule type="expression" dxfId="1663" priority="1527">
      <formula>J146="NO CUMPLE"</formula>
    </cfRule>
    <cfRule type="expression" dxfId="1662" priority="1528">
      <formula>J146="CUMPLE"</formula>
    </cfRule>
  </conditionalFormatting>
  <conditionalFormatting sqref="J146:J147">
    <cfRule type="cellIs" dxfId="1661" priority="1525" operator="equal">
      <formula>"NO CUMPLE"</formula>
    </cfRule>
    <cfRule type="cellIs" dxfId="1660" priority="1526" operator="equal">
      <formula>"CUMPLE"</formula>
    </cfRule>
  </conditionalFormatting>
  <conditionalFormatting sqref="M146">
    <cfRule type="expression" dxfId="1659" priority="1523">
      <formula>L146="NO CUMPLE"</formula>
    </cfRule>
    <cfRule type="expression" dxfId="1658" priority="1524">
      <formula>L146="CUMPLE"</formula>
    </cfRule>
  </conditionalFormatting>
  <conditionalFormatting sqref="K148">
    <cfRule type="expression" dxfId="1657" priority="1521">
      <formula>J148="NO CUMPLE"</formula>
    </cfRule>
    <cfRule type="expression" dxfId="1656" priority="1522">
      <formula>J148="CUMPLE"</formula>
    </cfRule>
  </conditionalFormatting>
  <conditionalFormatting sqref="M148">
    <cfRule type="expression" dxfId="1655" priority="1519">
      <formula>L148="NO CUMPLE"</formula>
    </cfRule>
    <cfRule type="expression" dxfId="1654" priority="1520">
      <formula>L148="CUMPLE"</formula>
    </cfRule>
  </conditionalFormatting>
  <conditionalFormatting sqref="J148">
    <cfRule type="cellIs" dxfId="1653" priority="1517" operator="equal">
      <formula>"NO CUMPLE"</formula>
    </cfRule>
    <cfRule type="cellIs" dxfId="1652" priority="1518" operator="equal">
      <formula>"CUMPLE"</formula>
    </cfRule>
  </conditionalFormatting>
  <conditionalFormatting sqref="L148:L150">
    <cfRule type="cellIs" dxfId="1651" priority="1515" operator="equal">
      <formula>"NO CUMPLE"</formula>
    </cfRule>
    <cfRule type="cellIs" dxfId="1650" priority="1516" operator="equal">
      <formula>"CUMPLE"</formula>
    </cfRule>
  </conditionalFormatting>
  <conditionalFormatting sqref="K149:K150">
    <cfRule type="expression" dxfId="1649" priority="1513">
      <formula>J149="NO CUMPLE"</formula>
    </cfRule>
    <cfRule type="expression" dxfId="1648" priority="1514">
      <formula>J149="CUMPLE"</formula>
    </cfRule>
  </conditionalFormatting>
  <conditionalFormatting sqref="J149:J150">
    <cfRule type="cellIs" dxfId="1647" priority="1511" operator="equal">
      <formula>"NO CUMPLE"</formula>
    </cfRule>
    <cfRule type="cellIs" dxfId="1646" priority="1512" operator="equal">
      <formula>"CUMPLE"</formula>
    </cfRule>
  </conditionalFormatting>
  <conditionalFormatting sqref="M149">
    <cfRule type="expression" dxfId="1645" priority="1509">
      <formula>L149="NO CUMPLE"</formula>
    </cfRule>
    <cfRule type="expression" dxfId="1644" priority="1510">
      <formula>L149="CUMPLE"</formula>
    </cfRule>
  </conditionalFormatting>
  <conditionalFormatting sqref="K151">
    <cfRule type="expression" dxfId="1643" priority="1507">
      <formula>J151="NO CUMPLE"</formula>
    </cfRule>
    <cfRule type="expression" dxfId="1642" priority="1508">
      <formula>J151="CUMPLE"</formula>
    </cfRule>
  </conditionalFormatting>
  <conditionalFormatting sqref="M151">
    <cfRule type="expression" dxfId="1641" priority="1505">
      <formula>L151="NO CUMPLE"</formula>
    </cfRule>
    <cfRule type="expression" dxfId="1640" priority="1506">
      <formula>L151="CUMPLE"</formula>
    </cfRule>
  </conditionalFormatting>
  <conditionalFormatting sqref="J151">
    <cfRule type="cellIs" dxfId="1639" priority="1503" operator="equal">
      <formula>"NO CUMPLE"</formula>
    </cfRule>
    <cfRule type="cellIs" dxfId="1638" priority="1504" operator="equal">
      <formula>"CUMPLE"</formula>
    </cfRule>
  </conditionalFormatting>
  <conditionalFormatting sqref="L151:L153">
    <cfRule type="cellIs" dxfId="1637" priority="1501" operator="equal">
      <formula>"NO CUMPLE"</formula>
    </cfRule>
    <cfRule type="cellIs" dxfId="1636" priority="1502" operator="equal">
      <formula>"CUMPLE"</formula>
    </cfRule>
  </conditionalFormatting>
  <conditionalFormatting sqref="K152:K153">
    <cfRule type="expression" dxfId="1635" priority="1499">
      <formula>J152="NO CUMPLE"</formula>
    </cfRule>
    <cfRule type="expression" dxfId="1634" priority="1500">
      <formula>J152="CUMPLE"</formula>
    </cfRule>
  </conditionalFormatting>
  <conditionalFormatting sqref="J152:J153">
    <cfRule type="cellIs" dxfId="1633" priority="1497" operator="equal">
      <formula>"NO CUMPLE"</formula>
    </cfRule>
    <cfRule type="cellIs" dxfId="1632" priority="1498" operator="equal">
      <formula>"CUMPLE"</formula>
    </cfRule>
  </conditionalFormatting>
  <conditionalFormatting sqref="M152">
    <cfRule type="expression" dxfId="1631" priority="1495">
      <formula>L152="NO CUMPLE"</formula>
    </cfRule>
    <cfRule type="expression" dxfId="1630" priority="1496">
      <formula>L152="CUMPLE"</formula>
    </cfRule>
  </conditionalFormatting>
  <conditionalFormatting sqref="K154">
    <cfRule type="expression" dxfId="1629" priority="1493">
      <formula>J154="NO CUMPLE"</formula>
    </cfRule>
    <cfRule type="expression" dxfId="1628" priority="1494">
      <formula>J154="CUMPLE"</formula>
    </cfRule>
  </conditionalFormatting>
  <conditionalFormatting sqref="M154">
    <cfRule type="expression" dxfId="1627" priority="1491">
      <formula>L154="NO CUMPLE"</formula>
    </cfRule>
    <cfRule type="expression" dxfId="1626" priority="1492">
      <formula>L154="CUMPLE"</formula>
    </cfRule>
  </conditionalFormatting>
  <conditionalFormatting sqref="J154">
    <cfRule type="cellIs" dxfId="1625" priority="1489" operator="equal">
      <formula>"NO CUMPLE"</formula>
    </cfRule>
    <cfRule type="cellIs" dxfId="1624" priority="1490" operator="equal">
      <formula>"CUMPLE"</formula>
    </cfRule>
  </conditionalFormatting>
  <conditionalFormatting sqref="L154:L156">
    <cfRule type="cellIs" dxfId="1623" priority="1487" operator="equal">
      <formula>"NO CUMPLE"</formula>
    </cfRule>
    <cfRule type="cellIs" dxfId="1622" priority="1488" operator="equal">
      <formula>"CUMPLE"</formula>
    </cfRule>
  </conditionalFormatting>
  <conditionalFormatting sqref="K155:K156">
    <cfRule type="expression" dxfId="1621" priority="1485">
      <formula>J155="NO CUMPLE"</formula>
    </cfRule>
    <cfRule type="expression" dxfId="1620" priority="1486">
      <formula>J155="CUMPLE"</formula>
    </cfRule>
  </conditionalFormatting>
  <conditionalFormatting sqref="J155:J156">
    <cfRule type="cellIs" dxfId="1619" priority="1483" operator="equal">
      <formula>"NO CUMPLE"</formula>
    </cfRule>
    <cfRule type="cellIs" dxfId="1618" priority="1484" operator="equal">
      <formula>"CUMPLE"</formula>
    </cfRule>
  </conditionalFormatting>
  <conditionalFormatting sqref="M155">
    <cfRule type="expression" dxfId="1617" priority="1481">
      <formula>L155="NO CUMPLE"</formula>
    </cfRule>
    <cfRule type="expression" dxfId="1616" priority="1482">
      <formula>L155="CUMPLE"</formula>
    </cfRule>
  </conditionalFormatting>
  <conditionalFormatting sqref="K157">
    <cfRule type="expression" dxfId="1615" priority="1479">
      <formula>J157="NO CUMPLE"</formula>
    </cfRule>
    <cfRule type="expression" dxfId="1614" priority="1480">
      <formula>J157="CUMPLE"</formula>
    </cfRule>
  </conditionalFormatting>
  <conditionalFormatting sqref="M157">
    <cfRule type="expression" dxfId="1613" priority="1477">
      <formula>L157="NO CUMPLE"</formula>
    </cfRule>
    <cfRule type="expression" dxfId="1612" priority="1478">
      <formula>L157="CUMPLE"</formula>
    </cfRule>
  </conditionalFormatting>
  <conditionalFormatting sqref="J157">
    <cfRule type="cellIs" dxfId="1611" priority="1475" operator="equal">
      <formula>"NO CUMPLE"</formula>
    </cfRule>
    <cfRule type="cellIs" dxfId="1610" priority="1476" operator="equal">
      <formula>"CUMPLE"</formula>
    </cfRule>
  </conditionalFormatting>
  <conditionalFormatting sqref="L157:L159">
    <cfRule type="cellIs" dxfId="1609" priority="1473" operator="equal">
      <formula>"NO CUMPLE"</formula>
    </cfRule>
    <cfRule type="cellIs" dxfId="1608" priority="1474" operator="equal">
      <formula>"CUMPLE"</formula>
    </cfRule>
  </conditionalFormatting>
  <conditionalFormatting sqref="K158:K159">
    <cfRule type="expression" dxfId="1607" priority="1471">
      <formula>J158="NO CUMPLE"</formula>
    </cfRule>
    <cfRule type="expression" dxfId="1606" priority="1472">
      <formula>J158="CUMPLE"</formula>
    </cfRule>
  </conditionalFormatting>
  <conditionalFormatting sqref="J158:J159">
    <cfRule type="cellIs" dxfId="1605" priority="1469" operator="equal">
      <formula>"NO CUMPLE"</formula>
    </cfRule>
    <cfRule type="cellIs" dxfId="1604" priority="1470" operator="equal">
      <formula>"CUMPLE"</formula>
    </cfRule>
  </conditionalFormatting>
  <conditionalFormatting sqref="M158">
    <cfRule type="expression" dxfId="1603" priority="1467">
      <formula>L158="NO CUMPLE"</formula>
    </cfRule>
    <cfRule type="expression" dxfId="1602" priority="1468">
      <formula>L158="CUMPLE"</formula>
    </cfRule>
  </conditionalFormatting>
  <conditionalFormatting sqref="K167">
    <cfRule type="expression" dxfId="1601" priority="1465">
      <formula>J167="NO CUMPLE"</formula>
    </cfRule>
    <cfRule type="expression" dxfId="1600" priority="1466">
      <formula>J167="CUMPLE"</formula>
    </cfRule>
  </conditionalFormatting>
  <conditionalFormatting sqref="M167">
    <cfRule type="expression" dxfId="1599" priority="1463">
      <formula>L167="NO CUMPLE"</formula>
    </cfRule>
    <cfRule type="expression" dxfId="1598" priority="1464">
      <formula>L167="CUMPLE"</formula>
    </cfRule>
  </conditionalFormatting>
  <conditionalFormatting sqref="J167">
    <cfRule type="cellIs" dxfId="1597" priority="1461" operator="equal">
      <formula>"NO CUMPLE"</formula>
    </cfRule>
    <cfRule type="cellIs" dxfId="1596" priority="1462" operator="equal">
      <formula>"CUMPLE"</formula>
    </cfRule>
  </conditionalFormatting>
  <conditionalFormatting sqref="L167:L169">
    <cfRule type="cellIs" dxfId="1595" priority="1459" operator="equal">
      <formula>"NO CUMPLE"</formula>
    </cfRule>
    <cfRule type="cellIs" dxfId="1594" priority="1460" operator="equal">
      <formula>"CUMPLE"</formula>
    </cfRule>
  </conditionalFormatting>
  <conditionalFormatting sqref="K168:K169">
    <cfRule type="expression" dxfId="1593" priority="1457">
      <formula>J168="NO CUMPLE"</formula>
    </cfRule>
    <cfRule type="expression" dxfId="1592" priority="1458">
      <formula>J168="CUMPLE"</formula>
    </cfRule>
  </conditionalFormatting>
  <conditionalFormatting sqref="J168:J169">
    <cfRule type="cellIs" dxfId="1591" priority="1455" operator="equal">
      <formula>"NO CUMPLE"</formula>
    </cfRule>
    <cfRule type="cellIs" dxfId="1590" priority="1456" operator="equal">
      <formula>"CUMPLE"</formula>
    </cfRule>
  </conditionalFormatting>
  <conditionalFormatting sqref="M168">
    <cfRule type="expression" dxfId="1589" priority="1453">
      <formula>L168="NO CUMPLE"</formula>
    </cfRule>
    <cfRule type="expression" dxfId="1588" priority="1454">
      <formula>L168="CUMPLE"</formula>
    </cfRule>
  </conditionalFormatting>
  <conditionalFormatting sqref="K170">
    <cfRule type="expression" dxfId="1587" priority="1451">
      <formula>J170="NO CUMPLE"</formula>
    </cfRule>
    <cfRule type="expression" dxfId="1586" priority="1452">
      <formula>J170="CUMPLE"</formula>
    </cfRule>
  </conditionalFormatting>
  <conditionalFormatting sqref="M170">
    <cfRule type="expression" dxfId="1585" priority="1449">
      <formula>L170="NO CUMPLE"</formula>
    </cfRule>
    <cfRule type="expression" dxfId="1584" priority="1450">
      <formula>L170="CUMPLE"</formula>
    </cfRule>
  </conditionalFormatting>
  <conditionalFormatting sqref="J170">
    <cfRule type="cellIs" dxfId="1583" priority="1447" operator="equal">
      <formula>"NO CUMPLE"</formula>
    </cfRule>
    <cfRule type="cellIs" dxfId="1582" priority="1448" operator="equal">
      <formula>"CUMPLE"</formula>
    </cfRule>
  </conditionalFormatting>
  <conditionalFormatting sqref="L170:L172">
    <cfRule type="cellIs" dxfId="1581" priority="1445" operator="equal">
      <formula>"NO CUMPLE"</formula>
    </cfRule>
    <cfRule type="cellIs" dxfId="1580" priority="1446" operator="equal">
      <formula>"CUMPLE"</formula>
    </cfRule>
  </conditionalFormatting>
  <conditionalFormatting sqref="K171:K172">
    <cfRule type="expression" dxfId="1579" priority="1443">
      <formula>J171="NO CUMPLE"</formula>
    </cfRule>
    <cfRule type="expression" dxfId="1578" priority="1444">
      <formula>J171="CUMPLE"</formula>
    </cfRule>
  </conditionalFormatting>
  <conditionalFormatting sqref="J171:J172">
    <cfRule type="cellIs" dxfId="1577" priority="1441" operator="equal">
      <formula>"NO CUMPLE"</formula>
    </cfRule>
    <cfRule type="cellIs" dxfId="1576" priority="1442" operator="equal">
      <formula>"CUMPLE"</formula>
    </cfRule>
  </conditionalFormatting>
  <conditionalFormatting sqref="M171">
    <cfRule type="expression" dxfId="1575" priority="1439">
      <formula>L171="NO CUMPLE"</formula>
    </cfRule>
    <cfRule type="expression" dxfId="1574" priority="1440">
      <formula>L171="CUMPLE"</formula>
    </cfRule>
  </conditionalFormatting>
  <conditionalFormatting sqref="K173">
    <cfRule type="expression" dxfId="1573" priority="1437">
      <formula>J173="NO CUMPLE"</formula>
    </cfRule>
    <cfRule type="expression" dxfId="1572" priority="1438">
      <formula>J173="CUMPLE"</formula>
    </cfRule>
  </conditionalFormatting>
  <conditionalFormatting sqref="M173">
    <cfRule type="expression" dxfId="1571" priority="1435">
      <formula>L173="NO CUMPLE"</formula>
    </cfRule>
    <cfRule type="expression" dxfId="1570" priority="1436">
      <formula>L173="CUMPLE"</formula>
    </cfRule>
  </conditionalFormatting>
  <conditionalFormatting sqref="J173">
    <cfRule type="cellIs" dxfId="1569" priority="1433" operator="equal">
      <formula>"NO CUMPLE"</formula>
    </cfRule>
    <cfRule type="cellIs" dxfId="1568" priority="1434" operator="equal">
      <formula>"CUMPLE"</formula>
    </cfRule>
  </conditionalFormatting>
  <conditionalFormatting sqref="L173:L175">
    <cfRule type="cellIs" dxfId="1567" priority="1431" operator="equal">
      <formula>"NO CUMPLE"</formula>
    </cfRule>
    <cfRule type="cellIs" dxfId="1566" priority="1432" operator="equal">
      <formula>"CUMPLE"</formula>
    </cfRule>
  </conditionalFormatting>
  <conditionalFormatting sqref="K174:K175">
    <cfRule type="expression" dxfId="1565" priority="1429">
      <formula>J174="NO CUMPLE"</formula>
    </cfRule>
    <cfRule type="expression" dxfId="1564" priority="1430">
      <formula>J174="CUMPLE"</formula>
    </cfRule>
  </conditionalFormatting>
  <conditionalFormatting sqref="J174:J175">
    <cfRule type="cellIs" dxfId="1563" priority="1427" operator="equal">
      <formula>"NO CUMPLE"</formula>
    </cfRule>
    <cfRule type="cellIs" dxfId="1562" priority="1428" operator="equal">
      <formula>"CUMPLE"</formula>
    </cfRule>
  </conditionalFormatting>
  <conditionalFormatting sqref="M174">
    <cfRule type="expression" dxfId="1561" priority="1425">
      <formula>L174="NO CUMPLE"</formula>
    </cfRule>
    <cfRule type="expression" dxfId="1560" priority="1426">
      <formula>L174="CUMPLE"</formula>
    </cfRule>
  </conditionalFormatting>
  <conditionalFormatting sqref="K176">
    <cfRule type="expression" dxfId="1559" priority="1423">
      <formula>J176="NO CUMPLE"</formula>
    </cfRule>
    <cfRule type="expression" dxfId="1558" priority="1424">
      <formula>J176="CUMPLE"</formula>
    </cfRule>
  </conditionalFormatting>
  <conditionalFormatting sqref="M176">
    <cfRule type="expression" dxfId="1557" priority="1421">
      <formula>L176="NO CUMPLE"</formula>
    </cfRule>
    <cfRule type="expression" dxfId="1556" priority="1422">
      <formula>L176="CUMPLE"</formula>
    </cfRule>
  </conditionalFormatting>
  <conditionalFormatting sqref="J176">
    <cfRule type="cellIs" dxfId="1555" priority="1419" operator="equal">
      <formula>"NO CUMPLE"</formula>
    </cfRule>
    <cfRule type="cellIs" dxfId="1554" priority="1420" operator="equal">
      <formula>"CUMPLE"</formula>
    </cfRule>
  </conditionalFormatting>
  <conditionalFormatting sqref="L176:L178">
    <cfRule type="cellIs" dxfId="1553" priority="1417" operator="equal">
      <formula>"NO CUMPLE"</formula>
    </cfRule>
    <cfRule type="cellIs" dxfId="1552" priority="1418" operator="equal">
      <formula>"CUMPLE"</formula>
    </cfRule>
  </conditionalFormatting>
  <conditionalFormatting sqref="K177:K178">
    <cfRule type="expression" dxfId="1551" priority="1415">
      <formula>J177="NO CUMPLE"</formula>
    </cfRule>
    <cfRule type="expression" dxfId="1550" priority="1416">
      <formula>J177="CUMPLE"</formula>
    </cfRule>
  </conditionalFormatting>
  <conditionalFormatting sqref="J177:J178">
    <cfRule type="cellIs" dxfId="1549" priority="1413" operator="equal">
      <formula>"NO CUMPLE"</formula>
    </cfRule>
    <cfRule type="cellIs" dxfId="1548" priority="1414" operator="equal">
      <formula>"CUMPLE"</formula>
    </cfRule>
  </conditionalFormatting>
  <conditionalFormatting sqref="M177">
    <cfRule type="expression" dxfId="1547" priority="1411">
      <formula>L177="NO CUMPLE"</formula>
    </cfRule>
    <cfRule type="expression" dxfId="1546" priority="1412">
      <formula>L177="CUMPLE"</formula>
    </cfRule>
  </conditionalFormatting>
  <conditionalFormatting sqref="K179">
    <cfRule type="expression" dxfId="1545" priority="1409">
      <formula>J179="NO CUMPLE"</formula>
    </cfRule>
    <cfRule type="expression" dxfId="1544" priority="1410">
      <formula>J179="CUMPLE"</formula>
    </cfRule>
  </conditionalFormatting>
  <conditionalFormatting sqref="M179">
    <cfRule type="expression" dxfId="1543" priority="1407">
      <formula>L179="NO CUMPLE"</formula>
    </cfRule>
    <cfRule type="expression" dxfId="1542" priority="1408">
      <formula>L179="CUMPLE"</formula>
    </cfRule>
  </conditionalFormatting>
  <conditionalFormatting sqref="J179">
    <cfRule type="cellIs" dxfId="1541" priority="1405" operator="equal">
      <formula>"NO CUMPLE"</formula>
    </cfRule>
    <cfRule type="cellIs" dxfId="1540" priority="1406" operator="equal">
      <formula>"CUMPLE"</formula>
    </cfRule>
  </conditionalFormatting>
  <conditionalFormatting sqref="L179:L181">
    <cfRule type="cellIs" dxfId="1539" priority="1403" operator="equal">
      <formula>"NO CUMPLE"</formula>
    </cfRule>
    <cfRule type="cellIs" dxfId="1538" priority="1404" operator="equal">
      <formula>"CUMPLE"</formula>
    </cfRule>
  </conditionalFormatting>
  <conditionalFormatting sqref="K180:K181">
    <cfRule type="expression" dxfId="1537" priority="1401">
      <formula>J180="NO CUMPLE"</formula>
    </cfRule>
    <cfRule type="expression" dxfId="1536" priority="1402">
      <formula>J180="CUMPLE"</formula>
    </cfRule>
  </conditionalFormatting>
  <conditionalFormatting sqref="J180:J181">
    <cfRule type="cellIs" dxfId="1535" priority="1399" operator="equal">
      <formula>"NO CUMPLE"</formula>
    </cfRule>
    <cfRule type="cellIs" dxfId="1534" priority="1400" operator="equal">
      <formula>"CUMPLE"</formula>
    </cfRule>
  </conditionalFormatting>
  <conditionalFormatting sqref="M180">
    <cfRule type="expression" dxfId="1533" priority="1397">
      <formula>L180="NO CUMPLE"</formula>
    </cfRule>
    <cfRule type="expression" dxfId="1532" priority="1398">
      <formula>L180="CUMPLE"</formula>
    </cfRule>
  </conditionalFormatting>
  <conditionalFormatting sqref="K189">
    <cfRule type="expression" dxfId="1531" priority="1395">
      <formula>J189="NO CUMPLE"</formula>
    </cfRule>
    <cfRule type="expression" dxfId="1530" priority="1396">
      <formula>J189="CUMPLE"</formula>
    </cfRule>
  </conditionalFormatting>
  <conditionalFormatting sqref="M189">
    <cfRule type="expression" dxfId="1529" priority="1393">
      <formula>L189="NO CUMPLE"</formula>
    </cfRule>
    <cfRule type="expression" dxfId="1528" priority="1394">
      <formula>L189="CUMPLE"</formula>
    </cfRule>
  </conditionalFormatting>
  <conditionalFormatting sqref="J189">
    <cfRule type="cellIs" dxfId="1527" priority="1391" operator="equal">
      <formula>"NO CUMPLE"</formula>
    </cfRule>
    <cfRule type="cellIs" dxfId="1526" priority="1392" operator="equal">
      <formula>"CUMPLE"</formula>
    </cfRule>
  </conditionalFormatting>
  <conditionalFormatting sqref="L189:L191">
    <cfRule type="cellIs" dxfId="1525" priority="1389" operator="equal">
      <formula>"NO CUMPLE"</formula>
    </cfRule>
    <cfRule type="cellIs" dxfId="1524" priority="1390" operator="equal">
      <formula>"CUMPLE"</formula>
    </cfRule>
  </conditionalFormatting>
  <conditionalFormatting sqref="K190:K191">
    <cfRule type="expression" dxfId="1523" priority="1387">
      <formula>J190="NO CUMPLE"</formula>
    </cfRule>
    <cfRule type="expression" dxfId="1522" priority="1388">
      <formula>J190="CUMPLE"</formula>
    </cfRule>
  </conditionalFormatting>
  <conditionalFormatting sqref="J190:J191">
    <cfRule type="cellIs" dxfId="1521" priority="1385" operator="equal">
      <formula>"NO CUMPLE"</formula>
    </cfRule>
    <cfRule type="cellIs" dxfId="1520" priority="1386" operator="equal">
      <formula>"CUMPLE"</formula>
    </cfRule>
  </conditionalFormatting>
  <conditionalFormatting sqref="M190">
    <cfRule type="expression" dxfId="1519" priority="1383">
      <formula>L190="NO CUMPLE"</formula>
    </cfRule>
    <cfRule type="expression" dxfId="1518" priority="1384">
      <formula>L190="CUMPLE"</formula>
    </cfRule>
  </conditionalFormatting>
  <conditionalFormatting sqref="K192">
    <cfRule type="expression" dxfId="1517" priority="1381">
      <formula>J192="NO CUMPLE"</formula>
    </cfRule>
    <cfRule type="expression" dxfId="1516" priority="1382">
      <formula>J192="CUMPLE"</formula>
    </cfRule>
  </conditionalFormatting>
  <conditionalFormatting sqref="M192">
    <cfRule type="expression" dxfId="1515" priority="1379">
      <formula>L192="NO CUMPLE"</formula>
    </cfRule>
    <cfRule type="expression" dxfId="1514" priority="1380">
      <formula>L192="CUMPLE"</formula>
    </cfRule>
  </conditionalFormatting>
  <conditionalFormatting sqref="J192">
    <cfRule type="cellIs" dxfId="1513" priority="1377" operator="equal">
      <formula>"NO CUMPLE"</formula>
    </cfRule>
    <cfRule type="cellIs" dxfId="1512" priority="1378" operator="equal">
      <formula>"CUMPLE"</formula>
    </cfRule>
  </conditionalFormatting>
  <conditionalFormatting sqref="L192:L194">
    <cfRule type="cellIs" dxfId="1511" priority="1375" operator="equal">
      <formula>"NO CUMPLE"</formula>
    </cfRule>
    <cfRule type="cellIs" dxfId="1510" priority="1376" operator="equal">
      <formula>"CUMPLE"</formula>
    </cfRule>
  </conditionalFormatting>
  <conditionalFormatting sqref="K193:K194">
    <cfRule type="expression" dxfId="1509" priority="1373">
      <formula>J193="NO CUMPLE"</formula>
    </cfRule>
    <cfRule type="expression" dxfId="1508" priority="1374">
      <formula>J193="CUMPLE"</formula>
    </cfRule>
  </conditionalFormatting>
  <conditionalFormatting sqref="J193:J194">
    <cfRule type="cellIs" dxfId="1507" priority="1371" operator="equal">
      <formula>"NO CUMPLE"</formula>
    </cfRule>
    <cfRule type="cellIs" dxfId="1506" priority="1372" operator="equal">
      <formula>"CUMPLE"</formula>
    </cfRule>
  </conditionalFormatting>
  <conditionalFormatting sqref="M193">
    <cfRule type="expression" dxfId="1505" priority="1369">
      <formula>L193="NO CUMPLE"</formula>
    </cfRule>
    <cfRule type="expression" dxfId="1504" priority="1370">
      <formula>L193="CUMPLE"</formula>
    </cfRule>
  </conditionalFormatting>
  <conditionalFormatting sqref="K195">
    <cfRule type="expression" dxfId="1503" priority="1367">
      <formula>J195="NO CUMPLE"</formula>
    </cfRule>
    <cfRule type="expression" dxfId="1502" priority="1368">
      <formula>J195="CUMPLE"</formula>
    </cfRule>
  </conditionalFormatting>
  <conditionalFormatting sqref="M195">
    <cfRule type="expression" dxfId="1501" priority="1365">
      <formula>L195="NO CUMPLE"</formula>
    </cfRule>
    <cfRule type="expression" dxfId="1500" priority="1366">
      <formula>L195="CUMPLE"</formula>
    </cfRule>
  </conditionalFormatting>
  <conditionalFormatting sqref="J195">
    <cfRule type="cellIs" dxfId="1499" priority="1363" operator="equal">
      <formula>"NO CUMPLE"</formula>
    </cfRule>
    <cfRule type="cellIs" dxfId="1498" priority="1364" operator="equal">
      <formula>"CUMPLE"</formula>
    </cfRule>
  </conditionalFormatting>
  <conditionalFormatting sqref="L195:L197">
    <cfRule type="cellIs" dxfId="1497" priority="1361" operator="equal">
      <formula>"NO CUMPLE"</formula>
    </cfRule>
    <cfRule type="cellIs" dxfId="1496" priority="1362" operator="equal">
      <formula>"CUMPLE"</formula>
    </cfRule>
  </conditionalFormatting>
  <conditionalFormatting sqref="K196:K197">
    <cfRule type="expression" dxfId="1495" priority="1359">
      <formula>J196="NO CUMPLE"</formula>
    </cfRule>
    <cfRule type="expression" dxfId="1494" priority="1360">
      <formula>J196="CUMPLE"</formula>
    </cfRule>
  </conditionalFormatting>
  <conditionalFormatting sqref="J196:J197">
    <cfRule type="cellIs" dxfId="1493" priority="1357" operator="equal">
      <formula>"NO CUMPLE"</formula>
    </cfRule>
    <cfRule type="cellIs" dxfId="1492" priority="1358" operator="equal">
      <formula>"CUMPLE"</formula>
    </cfRule>
  </conditionalFormatting>
  <conditionalFormatting sqref="M196">
    <cfRule type="expression" dxfId="1491" priority="1355">
      <formula>L196="NO CUMPLE"</formula>
    </cfRule>
    <cfRule type="expression" dxfId="1490" priority="1356">
      <formula>L196="CUMPLE"</formula>
    </cfRule>
  </conditionalFormatting>
  <conditionalFormatting sqref="K198">
    <cfRule type="expression" dxfId="1489" priority="1353">
      <formula>J198="NO CUMPLE"</formula>
    </cfRule>
    <cfRule type="expression" dxfId="1488" priority="1354">
      <formula>J198="CUMPLE"</formula>
    </cfRule>
  </conditionalFormatting>
  <conditionalFormatting sqref="M198">
    <cfRule type="expression" dxfId="1487" priority="1351">
      <formula>L198="NO CUMPLE"</formula>
    </cfRule>
    <cfRule type="expression" dxfId="1486" priority="1352">
      <formula>L198="CUMPLE"</formula>
    </cfRule>
  </conditionalFormatting>
  <conditionalFormatting sqref="J198">
    <cfRule type="cellIs" dxfId="1485" priority="1349" operator="equal">
      <formula>"NO CUMPLE"</formula>
    </cfRule>
    <cfRule type="cellIs" dxfId="1484" priority="1350" operator="equal">
      <formula>"CUMPLE"</formula>
    </cfRule>
  </conditionalFormatting>
  <conditionalFormatting sqref="L198:L200">
    <cfRule type="cellIs" dxfId="1483" priority="1347" operator="equal">
      <formula>"NO CUMPLE"</formula>
    </cfRule>
    <cfRule type="cellIs" dxfId="1482" priority="1348" operator="equal">
      <formula>"CUMPLE"</formula>
    </cfRule>
  </conditionalFormatting>
  <conditionalFormatting sqref="K199:K200">
    <cfRule type="expression" dxfId="1481" priority="1345">
      <formula>J199="NO CUMPLE"</formula>
    </cfRule>
    <cfRule type="expression" dxfId="1480" priority="1346">
      <formula>J199="CUMPLE"</formula>
    </cfRule>
  </conditionalFormatting>
  <conditionalFormatting sqref="J199:J200">
    <cfRule type="cellIs" dxfId="1479" priority="1343" operator="equal">
      <formula>"NO CUMPLE"</formula>
    </cfRule>
    <cfRule type="cellIs" dxfId="1478" priority="1344" operator="equal">
      <formula>"CUMPLE"</formula>
    </cfRule>
  </conditionalFormatting>
  <conditionalFormatting sqref="M199">
    <cfRule type="expression" dxfId="1477" priority="1341">
      <formula>L199="NO CUMPLE"</formula>
    </cfRule>
    <cfRule type="expression" dxfId="1476" priority="1342">
      <formula>L199="CUMPLE"</formula>
    </cfRule>
  </conditionalFormatting>
  <conditionalFormatting sqref="K201">
    <cfRule type="expression" dxfId="1475" priority="1339">
      <formula>J201="NO CUMPLE"</formula>
    </cfRule>
    <cfRule type="expression" dxfId="1474" priority="1340">
      <formula>J201="CUMPLE"</formula>
    </cfRule>
  </conditionalFormatting>
  <conditionalFormatting sqref="M201">
    <cfRule type="expression" dxfId="1473" priority="1337">
      <formula>L201="NO CUMPLE"</formula>
    </cfRule>
    <cfRule type="expression" dxfId="1472" priority="1338">
      <formula>L201="CUMPLE"</formula>
    </cfRule>
  </conditionalFormatting>
  <conditionalFormatting sqref="J201">
    <cfRule type="cellIs" dxfId="1471" priority="1335" operator="equal">
      <formula>"NO CUMPLE"</formula>
    </cfRule>
    <cfRule type="cellIs" dxfId="1470" priority="1336" operator="equal">
      <formula>"CUMPLE"</formula>
    </cfRule>
  </conditionalFormatting>
  <conditionalFormatting sqref="L201:L203">
    <cfRule type="cellIs" dxfId="1469" priority="1333" operator="equal">
      <formula>"NO CUMPLE"</formula>
    </cfRule>
    <cfRule type="cellIs" dxfId="1468" priority="1334" operator="equal">
      <formula>"CUMPLE"</formula>
    </cfRule>
  </conditionalFormatting>
  <conditionalFormatting sqref="K202:K203">
    <cfRule type="expression" dxfId="1467" priority="1331">
      <formula>J202="NO CUMPLE"</formula>
    </cfRule>
    <cfRule type="expression" dxfId="1466" priority="1332">
      <formula>J202="CUMPLE"</formula>
    </cfRule>
  </conditionalFormatting>
  <conditionalFormatting sqref="J202:J203">
    <cfRule type="cellIs" dxfId="1465" priority="1329" operator="equal">
      <formula>"NO CUMPLE"</formula>
    </cfRule>
    <cfRule type="cellIs" dxfId="1464" priority="1330" operator="equal">
      <formula>"CUMPLE"</formula>
    </cfRule>
  </conditionalFormatting>
  <conditionalFormatting sqref="M202">
    <cfRule type="expression" dxfId="1463" priority="1327">
      <formula>L202="NO CUMPLE"</formula>
    </cfRule>
    <cfRule type="expression" dxfId="1462" priority="1328">
      <formula>L202="CUMPLE"</formula>
    </cfRule>
  </conditionalFormatting>
  <conditionalFormatting sqref="K211">
    <cfRule type="expression" dxfId="1461" priority="1325">
      <formula>J211="NO CUMPLE"</formula>
    </cfRule>
    <cfRule type="expression" dxfId="1460" priority="1326">
      <formula>J211="CUMPLE"</formula>
    </cfRule>
  </conditionalFormatting>
  <conditionalFormatting sqref="M211">
    <cfRule type="expression" dxfId="1459" priority="1323">
      <formula>L211="NO CUMPLE"</formula>
    </cfRule>
    <cfRule type="expression" dxfId="1458" priority="1324">
      <formula>L211="CUMPLE"</formula>
    </cfRule>
  </conditionalFormatting>
  <conditionalFormatting sqref="J211">
    <cfRule type="cellIs" dxfId="1457" priority="1321" operator="equal">
      <formula>"NO CUMPLE"</formula>
    </cfRule>
    <cfRule type="cellIs" dxfId="1456" priority="1322" operator="equal">
      <formula>"CUMPLE"</formula>
    </cfRule>
  </conditionalFormatting>
  <conditionalFormatting sqref="L211:L213">
    <cfRule type="cellIs" dxfId="1455" priority="1319" operator="equal">
      <formula>"NO CUMPLE"</formula>
    </cfRule>
    <cfRule type="cellIs" dxfId="1454" priority="1320" operator="equal">
      <formula>"CUMPLE"</formula>
    </cfRule>
  </conditionalFormatting>
  <conditionalFormatting sqref="K212:K213">
    <cfRule type="expression" dxfId="1453" priority="1317">
      <formula>J212="NO CUMPLE"</formula>
    </cfRule>
    <cfRule type="expression" dxfId="1452" priority="1318">
      <formula>J212="CUMPLE"</formula>
    </cfRule>
  </conditionalFormatting>
  <conditionalFormatting sqref="J212:J213">
    <cfRule type="cellIs" dxfId="1451" priority="1315" operator="equal">
      <formula>"NO CUMPLE"</formula>
    </cfRule>
    <cfRule type="cellIs" dxfId="1450" priority="1316" operator="equal">
      <formula>"CUMPLE"</formula>
    </cfRule>
  </conditionalFormatting>
  <conditionalFormatting sqref="M212">
    <cfRule type="expression" dxfId="1449" priority="1313">
      <formula>L212="NO CUMPLE"</formula>
    </cfRule>
    <cfRule type="expression" dxfId="1448" priority="1314">
      <formula>L212="CUMPLE"</formula>
    </cfRule>
  </conditionalFormatting>
  <conditionalFormatting sqref="K214">
    <cfRule type="expression" dxfId="1447" priority="1311">
      <formula>J214="NO CUMPLE"</formula>
    </cfRule>
    <cfRule type="expression" dxfId="1446" priority="1312">
      <formula>J214="CUMPLE"</formula>
    </cfRule>
  </conditionalFormatting>
  <conditionalFormatting sqref="M214">
    <cfRule type="expression" dxfId="1445" priority="1309">
      <formula>L214="NO CUMPLE"</formula>
    </cfRule>
    <cfRule type="expression" dxfId="1444" priority="1310">
      <formula>L214="CUMPLE"</formula>
    </cfRule>
  </conditionalFormatting>
  <conditionalFormatting sqref="J214">
    <cfRule type="cellIs" dxfId="1443" priority="1307" operator="equal">
      <formula>"NO CUMPLE"</formula>
    </cfRule>
    <cfRule type="cellIs" dxfId="1442" priority="1308" operator="equal">
      <formula>"CUMPLE"</formula>
    </cfRule>
  </conditionalFormatting>
  <conditionalFormatting sqref="L214:L216">
    <cfRule type="cellIs" dxfId="1441" priority="1305" operator="equal">
      <formula>"NO CUMPLE"</formula>
    </cfRule>
    <cfRule type="cellIs" dxfId="1440" priority="1306" operator="equal">
      <formula>"CUMPLE"</formula>
    </cfRule>
  </conditionalFormatting>
  <conditionalFormatting sqref="K215:K216">
    <cfRule type="expression" dxfId="1439" priority="1303">
      <formula>J215="NO CUMPLE"</formula>
    </cfRule>
    <cfRule type="expression" dxfId="1438" priority="1304">
      <formula>J215="CUMPLE"</formula>
    </cfRule>
  </conditionalFormatting>
  <conditionalFormatting sqref="J215:J216">
    <cfRule type="cellIs" dxfId="1437" priority="1301" operator="equal">
      <formula>"NO CUMPLE"</formula>
    </cfRule>
    <cfRule type="cellIs" dxfId="1436" priority="1302" operator="equal">
      <formula>"CUMPLE"</formula>
    </cfRule>
  </conditionalFormatting>
  <conditionalFormatting sqref="M215">
    <cfRule type="expression" dxfId="1435" priority="1299">
      <formula>L215="NO CUMPLE"</formula>
    </cfRule>
    <cfRule type="expression" dxfId="1434" priority="1300">
      <formula>L215="CUMPLE"</formula>
    </cfRule>
  </conditionalFormatting>
  <conditionalFormatting sqref="K217">
    <cfRule type="expression" dxfId="1433" priority="1297">
      <formula>J217="NO CUMPLE"</formula>
    </cfRule>
    <cfRule type="expression" dxfId="1432" priority="1298">
      <formula>J217="CUMPLE"</formula>
    </cfRule>
  </conditionalFormatting>
  <conditionalFormatting sqref="M217">
    <cfRule type="expression" dxfId="1431" priority="1295">
      <formula>L217="NO CUMPLE"</formula>
    </cfRule>
    <cfRule type="expression" dxfId="1430" priority="1296">
      <formula>L217="CUMPLE"</formula>
    </cfRule>
  </conditionalFormatting>
  <conditionalFormatting sqref="J217">
    <cfRule type="cellIs" dxfId="1429" priority="1293" operator="equal">
      <formula>"NO CUMPLE"</formula>
    </cfRule>
    <cfRule type="cellIs" dxfId="1428" priority="1294" operator="equal">
      <formula>"CUMPLE"</formula>
    </cfRule>
  </conditionalFormatting>
  <conditionalFormatting sqref="L217:L219">
    <cfRule type="cellIs" dxfId="1427" priority="1291" operator="equal">
      <formula>"NO CUMPLE"</formula>
    </cfRule>
    <cfRule type="cellIs" dxfId="1426" priority="1292" operator="equal">
      <formula>"CUMPLE"</formula>
    </cfRule>
  </conditionalFormatting>
  <conditionalFormatting sqref="K218:K219">
    <cfRule type="expression" dxfId="1425" priority="1289">
      <formula>J218="NO CUMPLE"</formula>
    </cfRule>
    <cfRule type="expression" dxfId="1424" priority="1290">
      <formula>J218="CUMPLE"</formula>
    </cfRule>
  </conditionalFormatting>
  <conditionalFormatting sqref="J218:J219">
    <cfRule type="cellIs" dxfId="1423" priority="1287" operator="equal">
      <formula>"NO CUMPLE"</formula>
    </cfRule>
    <cfRule type="cellIs" dxfId="1422" priority="1288" operator="equal">
      <formula>"CUMPLE"</formula>
    </cfRule>
  </conditionalFormatting>
  <conditionalFormatting sqref="M218">
    <cfRule type="expression" dxfId="1421" priority="1285">
      <formula>L218="NO CUMPLE"</formula>
    </cfRule>
    <cfRule type="expression" dxfId="1420" priority="1286">
      <formula>L218="CUMPLE"</formula>
    </cfRule>
  </conditionalFormatting>
  <conditionalFormatting sqref="K220">
    <cfRule type="expression" dxfId="1419" priority="1283">
      <formula>J220="NO CUMPLE"</formula>
    </cfRule>
    <cfRule type="expression" dxfId="1418" priority="1284">
      <formula>J220="CUMPLE"</formula>
    </cfRule>
  </conditionalFormatting>
  <conditionalFormatting sqref="M220">
    <cfRule type="expression" dxfId="1417" priority="1281">
      <formula>L220="NO CUMPLE"</formula>
    </cfRule>
    <cfRule type="expression" dxfId="1416" priority="1282">
      <formula>L220="CUMPLE"</formula>
    </cfRule>
  </conditionalFormatting>
  <conditionalFormatting sqref="J220">
    <cfRule type="cellIs" dxfId="1415" priority="1279" operator="equal">
      <formula>"NO CUMPLE"</formula>
    </cfRule>
    <cfRule type="cellIs" dxfId="1414" priority="1280" operator="equal">
      <formula>"CUMPLE"</formula>
    </cfRule>
  </conditionalFormatting>
  <conditionalFormatting sqref="L220:L222">
    <cfRule type="cellIs" dxfId="1413" priority="1277" operator="equal">
      <formula>"NO CUMPLE"</formula>
    </cfRule>
    <cfRule type="cellIs" dxfId="1412" priority="1278" operator="equal">
      <formula>"CUMPLE"</formula>
    </cfRule>
  </conditionalFormatting>
  <conditionalFormatting sqref="K221:K222">
    <cfRule type="expression" dxfId="1411" priority="1275">
      <formula>J221="NO CUMPLE"</formula>
    </cfRule>
    <cfRule type="expression" dxfId="1410" priority="1276">
      <formula>J221="CUMPLE"</formula>
    </cfRule>
  </conditionalFormatting>
  <conditionalFormatting sqref="J221:J222">
    <cfRule type="cellIs" dxfId="1409" priority="1273" operator="equal">
      <formula>"NO CUMPLE"</formula>
    </cfRule>
    <cfRule type="cellIs" dxfId="1408" priority="1274" operator="equal">
      <formula>"CUMPLE"</formula>
    </cfRule>
  </conditionalFormatting>
  <conditionalFormatting sqref="M221">
    <cfRule type="expression" dxfId="1407" priority="1271">
      <formula>L221="NO CUMPLE"</formula>
    </cfRule>
    <cfRule type="expression" dxfId="1406" priority="1272">
      <formula>L221="CUMPLE"</formula>
    </cfRule>
  </conditionalFormatting>
  <conditionalFormatting sqref="K223">
    <cfRule type="expression" dxfId="1405" priority="1269">
      <formula>J223="NO CUMPLE"</formula>
    </cfRule>
    <cfRule type="expression" dxfId="1404" priority="1270">
      <formula>J223="CUMPLE"</formula>
    </cfRule>
  </conditionalFormatting>
  <conditionalFormatting sqref="M223">
    <cfRule type="expression" dxfId="1403" priority="1267">
      <formula>L223="NO CUMPLE"</formula>
    </cfRule>
    <cfRule type="expression" dxfId="1402" priority="1268">
      <formula>L223="CUMPLE"</formula>
    </cfRule>
  </conditionalFormatting>
  <conditionalFormatting sqref="J223">
    <cfRule type="cellIs" dxfId="1401" priority="1265" operator="equal">
      <formula>"NO CUMPLE"</formula>
    </cfRule>
    <cfRule type="cellIs" dxfId="1400" priority="1266" operator="equal">
      <formula>"CUMPLE"</formula>
    </cfRule>
  </conditionalFormatting>
  <conditionalFormatting sqref="L223:L225">
    <cfRule type="cellIs" dxfId="1399" priority="1263" operator="equal">
      <formula>"NO CUMPLE"</formula>
    </cfRule>
    <cfRule type="cellIs" dxfId="1398" priority="1264" operator="equal">
      <formula>"CUMPLE"</formula>
    </cfRule>
  </conditionalFormatting>
  <conditionalFormatting sqref="K224:K225">
    <cfRule type="expression" dxfId="1397" priority="1261">
      <formula>J224="NO CUMPLE"</formula>
    </cfRule>
    <cfRule type="expression" dxfId="1396" priority="1262">
      <formula>J224="CUMPLE"</formula>
    </cfRule>
  </conditionalFormatting>
  <conditionalFormatting sqref="J224:J225">
    <cfRule type="cellIs" dxfId="1395" priority="1259" operator="equal">
      <formula>"NO CUMPLE"</formula>
    </cfRule>
    <cfRule type="cellIs" dxfId="1394" priority="1260" operator="equal">
      <formula>"CUMPLE"</formula>
    </cfRule>
  </conditionalFormatting>
  <conditionalFormatting sqref="M224">
    <cfRule type="expression" dxfId="1393" priority="1257">
      <formula>L224="NO CUMPLE"</formula>
    </cfRule>
    <cfRule type="expression" dxfId="1392" priority="1258">
      <formula>L224="CUMPLE"</formula>
    </cfRule>
  </conditionalFormatting>
  <conditionalFormatting sqref="K233">
    <cfRule type="expression" dxfId="1391" priority="1255">
      <formula>J233="NO CUMPLE"</formula>
    </cfRule>
    <cfRule type="expression" dxfId="1390" priority="1256">
      <formula>J233="CUMPLE"</formula>
    </cfRule>
  </conditionalFormatting>
  <conditionalFormatting sqref="M233">
    <cfRule type="expression" dxfId="1389" priority="1253">
      <formula>L233="NO CUMPLE"</formula>
    </cfRule>
    <cfRule type="expression" dxfId="1388" priority="1254">
      <formula>L233="CUMPLE"</formula>
    </cfRule>
  </conditionalFormatting>
  <conditionalFormatting sqref="J233">
    <cfRule type="cellIs" dxfId="1387" priority="1251" operator="equal">
      <formula>"NO CUMPLE"</formula>
    </cfRule>
    <cfRule type="cellIs" dxfId="1386" priority="1252" operator="equal">
      <formula>"CUMPLE"</formula>
    </cfRule>
  </conditionalFormatting>
  <conditionalFormatting sqref="L233:L235">
    <cfRule type="cellIs" dxfId="1385" priority="1249" operator="equal">
      <formula>"NO CUMPLE"</formula>
    </cfRule>
    <cfRule type="cellIs" dxfId="1384" priority="1250" operator="equal">
      <formula>"CUMPLE"</formula>
    </cfRule>
  </conditionalFormatting>
  <conditionalFormatting sqref="K234:K235">
    <cfRule type="expression" dxfId="1383" priority="1247">
      <formula>J234="NO CUMPLE"</formula>
    </cfRule>
    <cfRule type="expression" dxfId="1382" priority="1248">
      <formula>J234="CUMPLE"</formula>
    </cfRule>
  </conditionalFormatting>
  <conditionalFormatting sqref="J234:J235">
    <cfRule type="cellIs" dxfId="1381" priority="1245" operator="equal">
      <formula>"NO CUMPLE"</formula>
    </cfRule>
    <cfRule type="cellIs" dxfId="1380" priority="1246" operator="equal">
      <formula>"CUMPLE"</formula>
    </cfRule>
  </conditionalFormatting>
  <conditionalFormatting sqref="M234">
    <cfRule type="expression" dxfId="1379" priority="1243">
      <formula>L234="NO CUMPLE"</formula>
    </cfRule>
    <cfRule type="expression" dxfId="1378" priority="1244">
      <formula>L234="CUMPLE"</formula>
    </cfRule>
  </conditionalFormatting>
  <conditionalFormatting sqref="K236">
    <cfRule type="expression" dxfId="1377" priority="1241">
      <formula>J236="NO CUMPLE"</formula>
    </cfRule>
    <cfRule type="expression" dxfId="1376" priority="1242">
      <formula>J236="CUMPLE"</formula>
    </cfRule>
  </conditionalFormatting>
  <conditionalFormatting sqref="M236">
    <cfRule type="expression" dxfId="1375" priority="1239">
      <formula>L236="NO CUMPLE"</formula>
    </cfRule>
    <cfRule type="expression" dxfId="1374" priority="1240">
      <formula>L236="CUMPLE"</formula>
    </cfRule>
  </conditionalFormatting>
  <conditionalFormatting sqref="J236">
    <cfRule type="cellIs" dxfId="1373" priority="1237" operator="equal">
      <formula>"NO CUMPLE"</formula>
    </cfRule>
    <cfRule type="cellIs" dxfId="1372" priority="1238" operator="equal">
      <formula>"CUMPLE"</formula>
    </cfRule>
  </conditionalFormatting>
  <conditionalFormatting sqref="L236:L238">
    <cfRule type="cellIs" dxfId="1371" priority="1235" operator="equal">
      <formula>"NO CUMPLE"</formula>
    </cfRule>
    <cfRule type="cellIs" dxfId="1370" priority="1236" operator="equal">
      <formula>"CUMPLE"</formula>
    </cfRule>
  </conditionalFormatting>
  <conditionalFormatting sqref="K237:K238">
    <cfRule type="expression" dxfId="1369" priority="1233">
      <formula>J237="NO CUMPLE"</formula>
    </cfRule>
    <cfRule type="expression" dxfId="1368" priority="1234">
      <formula>J237="CUMPLE"</formula>
    </cfRule>
  </conditionalFormatting>
  <conditionalFormatting sqref="J237:J238">
    <cfRule type="cellIs" dxfId="1367" priority="1231" operator="equal">
      <formula>"NO CUMPLE"</formula>
    </cfRule>
    <cfRule type="cellIs" dxfId="1366" priority="1232" operator="equal">
      <formula>"CUMPLE"</formula>
    </cfRule>
  </conditionalFormatting>
  <conditionalFormatting sqref="M237">
    <cfRule type="expression" dxfId="1365" priority="1229">
      <formula>L237="NO CUMPLE"</formula>
    </cfRule>
    <cfRule type="expression" dxfId="1364" priority="1230">
      <formula>L237="CUMPLE"</formula>
    </cfRule>
  </conditionalFormatting>
  <conditionalFormatting sqref="K239">
    <cfRule type="expression" dxfId="1363" priority="1227">
      <formula>J239="NO CUMPLE"</formula>
    </cfRule>
    <cfRule type="expression" dxfId="1362" priority="1228">
      <formula>J239="CUMPLE"</formula>
    </cfRule>
  </conditionalFormatting>
  <conditionalFormatting sqref="M239">
    <cfRule type="expression" dxfId="1361" priority="1225">
      <formula>L239="NO CUMPLE"</formula>
    </cfRule>
    <cfRule type="expression" dxfId="1360" priority="1226">
      <formula>L239="CUMPLE"</formula>
    </cfRule>
  </conditionalFormatting>
  <conditionalFormatting sqref="J239">
    <cfRule type="cellIs" dxfId="1359" priority="1223" operator="equal">
      <formula>"NO CUMPLE"</formula>
    </cfRule>
    <cfRule type="cellIs" dxfId="1358" priority="1224" operator="equal">
      <formula>"CUMPLE"</formula>
    </cfRule>
  </conditionalFormatting>
  <conditionalFormatting sqref="L239:L241">
    <cfRule type="cellIs" dxfId="1357" priority="1221" operator="equal">
      <formula>"NO CUMPLE"</formula>
    </cfRule>
    <cfRule type="cellIs" dxfId="1356" priority="1222" operator="equal">
      <formula>"CUMPLE"</formula>
    </cfRule>
  </conditionalFormatting>
  <conditionalFormatting sqref="K240:K241">
    <cfRule type="expression" dxfId="1355" priority="1219">
      <formula>J240="NO CUMPLE"</formula>
    </cfRule>
    <cfRule type="expression" dxfId="1354" priority="1220">
      <formula>J240="CUMPLE"</formula>
    </cfRule>
  </conditionalFormatting>
  <conditionalFormatting sqref="J240:J241">
    <cfRule type="cellIs" dxfId="1353" priority="1217" operator="equal">
      <formula>"NO CUMPLE"</formula>
    </cfRule>
    <cfRule type="cellIs" dxfId="1352" priority="1218" operator="equal">
      <formula>"CUMPLE"</formula>
    </cfRule>
  </conditionalFormatting>
  <conditionalFormatting sqref="M240">
    <cfRule type="expression" dxfId="1351" priority="1215">
      <formula>L240="NO CUMPLE"</formula>
    </cfRule>
    <cfRule type="expression" dxfId="1350" priority="1216">
      <formula>L240="CUMPLE"</formula>
    </cfRule>
  </conditionalFormatting>
  <conditionalFormatting sqref="K242">
    <cfRule type="expression" dxfId="1349" priority="1213">
      <formula>J242="NO CUMPLE"</formula>
    </cfRule>
    <cfRule type="expression" dxfId="1348" priority="1214">
      <formula>J242="CUMPLE"</formula>
    </cfRule>
  </conditionalFormatting>
  <conditionalFormatting sqref="M242">
    <cfRule type="expression" dxfId="1347" priority="1211">
      <formula>L242="NO CUMPLE"</formula>
    </cfRule>
    <cfRule type="expression" dxfId="1346" priority="1212">
      <formula>L242="CUMPLE"</formula>
    </cfRule>
  </conditionalFormatting>
  <conditionalFormatting sqref="J242">
    <cfRule type="cellIs" dxfId="1345" priority="1209" operator="equal">
      <formula>"NO CUMPLE"</formula>
    </cfRule>
    <cfRule type="cellIs" dxfId="1344" priority="1210" operator="equal">
      <formula>"CUMPLE"</formula>
    </cfRule>
  </conditionalFormatting>
  <conditionalFormatting sqref="L242:L244">
    <cfRule type="cellIs" dxfId="1343" priority="1207" operator="equal">
      <formula>"NO CUMPLE"</formula>
    </cfRule>
    <cfRule type="cellIs" dxfId="1342" priority="1208" operator="equal">
      <formula>"CUMPLE"</formula>
    </cfRule>
  </conditionalFormatting>
  <conditionalFormatting sqref="K243:K244">
    <cfRule type="expression" dxfId="1341" priority="1205">
      <formula>J243="NO CUMPLE"</formula>
    </cfRule>
    <cfRule type="expression" dxfId="1340" priority="1206">
      <formula>J243="CUMPLE"</formula>
    </cfRule>
  </conditionalFormatting>
  <conditionalFormatting sqref="J243:J244">
    <cfRule type="cellIs" dxfId="1339" priority="1203" operator="equal">
      <formula>"NO CUMPLE"</formula>
    </cfRule>
    <cfRule type="cellIs" dxfId="1338" priority="1204" operator="equal">
      <formula>"CUMPLE"</formula>
    </cfRule>
  </conditionalFormatting>
  <conditionalFormatting sqref="M243">
    <cfRule type="expression" dxfId="1337" priority="1201">
      <formula>L243="NO CUMPLE"</formula>
    </cfRule>
    <cfRule type="expression" dxfId="1336" priority="1202">
      <formula>L243="CUMPLE"</formula>
    </cfRule>
  </conditionalFormatting>
  <conditionalFormatting sqref="K245">
    <cfRule type="expression" dxfId="1335" priority="1199">
      <formula>J245="NO CUMPLE"</formula>
    </cfRule>
    <cfRule type="expression" dxfId="1334" priority="1200">
      <formula>J245="CUMPLE"</formula>
    </cfRule>
  </conditionalFormatting>
  <conditionalFormatting sqref="M245">
    <cfRule type="expression" dxfId="1333" priority="1197">
      <formula>L245="NO CUMPLE"</formula>
    </cfRule>
    <cfRule type="expression" dxfId="1332" priority="1198">
      <formula>L245="CUMPLE"</formula>
    </cfRule>
  </conditionalFormatting>
  <conditionalFormatting sqref="J245">
    <cfRule type="cellIs" dxfId="1331" priority="1195" operator="equal">
      <formula>"NO CUMPLE"</formula>
    </cfRule>
    <cfRule type="cellIs" dxfId="1330" priority="1196" operator="equal">
      <formula>"CUMPLE"</formula>
    </cfRule>
  </conditionalFormatting>
  <conditionalFormatting sqref="L245:L247">
    <cfRule type="cellIs" dxfId="1329" priority="1193" operator="equal">
      <formula>"NO CUMPLE"</formula>
    </cfRule>
    <cfRule type="cellIs" dxfId="1328" priority="1194" operator="equal">
      <formula>"CUMPLE"</formula>
    </cfRule>
  </conditionalFormatting>
  <conditionalFormatting sqref="K246:K247">
    <cfRule type="expression" dxfId="1327" priority="1191">
      <formula>J246="NO CUMPLE"</formula>
    </cfRule>
    <cfRule type="expression" dxfId="1326" priority="1192">
      <formula>J246="CUMPLE"</formula>
    </cfRule>
  </conditionalFormatting>
  <conditionalFormatting sqref="J246:J247">
    <cfRule type="cellIs" dxfId="1325" priority="1189" operator="equal">
      <formula>"NO CUMPLE"</formula>
    </cfRule>
    <cfRule type="cellIs" dxfId="1324" priority="1190" operator="equal">
      <formula>"CUMPLE"</formula>
    </cfRule>
  </conditionalFormatting>
  <conditionalFormatting sqref="M246">
    <cfRule type="expression" dxfId="1323" priority="1187">
      <formula>L246="NO CUMPLE"</formula>
    </cfRule>
    <cfRule type="expression" dxfId="1322" priority="1188">
      <formula>L246="CUMPLE"</formula>
    </cfRule>
  </conditionalFormatting>
  <conditionalFormatting sqref="K255">
    <cfRule type="expression" dxfId="1321" priority="1185">
      <formula>J255="NO CUMPLE"</formula>
    </cfRule>
    <cfRule type="expression" dxfId="1320" priority="1186">
      <formula>J255="CUMPLE"</formula>
    </cfRule>
  </conditionalFormatting>
  <conditionalFormatting sqref="M255">
    <cfRule type="expression" dxfId="1319" priority="1183">
      <formula>L255="NO CUMPLE"</formula>
    </cfRule>
    <cfRule type="expression" dxfId="1318" priority="1184">
      <formula>L255="CUMPLE"</formula>
    </cfRule>
  </conditionalFormatting>
  <conditionalFormatting sqref="J255">
    <cfRule type="cellIs" dxfId="1317" priority="1181" operator="equal">
      <formula>"NO CUMPLE"</formula>
    </cfRule>
    <cfRule type="cellIs" dxfId="1316" priority="1182" operator="equal">
      <formula>"CUMPLE"</formula>
    </cfRule>
  </conditionalFormatting>
  <conditionalFormatting sqref="L255:L257">
    <cfRule type="cellIs" dxfId="1315" priority="1179" operator="equal">
      <formula>"NO CUMPLE"</formula>
    </cfRule>
    <cfRule type="cellIs" dxfId="1314" priority="1180" operator="equal">
      <formula>"CUMPLE"</formula>
    </cfRule>
  </conditionalFormatting>
  <conditionalFormatting sqref="K256:K257">
    <cfRule type="expression" dxfId="1313" priority="1177">
      <formula>J256="NO CUMPLE"</formula>
    </cfRule>
    <cfRule type="expression" dxfId="1312" priority="1178">
      <formula>J256="CUMPLE"</formula>
    </cfRule>
  </conditionalFormatting>
  <conditionalFormatting sqref="J256:J257">
    <cfRule type="cellIs" dxfId="1311" priority="1175" operator="equal">
      <formula>"NO CUMPLE"</formula>
    </cfRule>
    <cfRule type="cellIs" dxfId="1310" priority="1176" operator="equal">
      <formula>"CUMPLE"</formula>
    </cfRule>
  </conditionalFormatting>
  <conditionalFormatting sqref="M256">
    <cfRule type="expression" dxfId="1309" priority="1173">
      <formula>L256="NO CUMPLE"</formula>
    </cfRule>
    <cfRule type="expression" dxfId="1308" priority="1174">
      <formula>L256="CUMPLE"</formula>
    </cfRule>
  </conditionalFormatting>
  <conditionalFormatting sqref="K258">
    <cfRule type="expression" dxfId="1307" priority="1171">
      <formula>J258="NO CUMPLE"</formula>
    </cfRule>
    <cfRule type="expression" dxfId="1306" priority="1172">
      <formula>J258="CUMPLE"</formula>
    </cfRule>
  </conditionalFormatting>
  <conditionalFormatting sqref="M258">
    <cfRule type="expression" dxfId="1305" priority="1169">
      <formula>L258="NO CUMPLE"</formula>
    </cfRule>
    <cfRule type="expression" dxfId="1304" priority="1170">
      <formula>L258="CUMPLE"</formula>
    </cfRule>
  </conditionalFormatting>
  <conditionalFormatting sqref="J258">
    <cfRule type="cellIs" dxfId="1303" priority="1167" operator="equal">
      <formula>"NO CUMPLE"</formula>
    </cfRule>
    <cfRule type="cellIs" dxfId="1302" priority="1168" operator="equal">
      <formula>"CUMPLE"</formula>
    </cfRule>
  </conditionalFormatting>
  <conditionalFormatting sqref="L258:L260">
    <cfRule type="cellIs" dxfId="1301" priority="1165" operator="equal">
      <formula>"NO CUMPLE"</formula>
    </cfRule>
    <cfRule type="cellIs" dxfId="1300" priority="1166" operator="equal">
      <formula>"CUMPLE"</formula>
    </cfRule>
  </conditionalFormatting>
  <conditionalFormatting sqref="K259:K260">
    <cfRule type="expression" dxfId="1299" priority="1163">
      <formula>J259="NO CUMPLE"</formula>
    </cfRule>
    <cfRule type="expression" dxfId="1298" priority="1164">
      <formula>J259="CUMPLE"</formula>
    </cfRule>
  </conditionalFormatting>
  <conditionalFormatting sqref="J259:J260">
    <cfRule type="cellIs" dxfId="1297" priority="1161" operator="equal">
      <formula>"NO CUMPLE"</formula>
    </cfRule>
    <cfRule type="cellIs" dxfId="1296" priority="1162" operator="equal">
      <formula>"CUMPLE"</formula>
    </cfRule>
  </conditionalFormatting>
  <conditionalFormatting sqref="M259">
    <cfRule type="expression" dxfId="1295" priority="1159">
      <formula>L259="NO CUMPLE"</formula>
    </cfRule>
    <cfRule type="expression" dxfId="1294" priority="1160">
      <formula>L259="CUMPLE"</formula>
    </cfRule>
  </conditionalFormatting>
  <conditionalFormatting sqref="K261">
    <cfRule type="expression" dxfId="1293" priority="1157">
      <formula>J261="NO CUMPLE"</formula>
    </cfRule>
    <cfRule type="expression" dxfId="1292" priority="1158">
      <formula>J261="CUMPLE"</formula>
    </cfRule>
  </conditionalFormatting>
  <conditionalFormatting sqref="M261">
    <cfRule type="expression" dxfId="1291" priority="1155">
      <formula>L261="NO CUMPLE"</formula>
    </cfRule>
    <cfRule type="expression" dxfId="1290" priority="1156">
      <formula>L261="CUMPLE"</formula>
    </cfRule>
  </conditionalFormatting>
  <conditionalFormatting sqref="J261">
    <cfRule type="cellIs" dxfId="1289" priority="1153" operator="equal">
      <formula>"NO CUMPLE"</formula>
    </cfRule>
    <cfRule type="cellIs" dxfId="1288" priority="1154" operator="equal">
      <formula>"CUMPLE"</formula>
    </cfRule>
  </conditionalFormatting>
  <conditionalFormatting sqref="L261:L263">
    <cfRule type="cellIs" dxfId="1287" priority="1151" operator="equal">
      <formula>"NO CUMPLE"</formula>
    </cfRule>
    <cfRule type="cellIs" dxfId="1286" priority="1152" operator="equal">
      <formula>"CUMPLE"</formula>
    </cfRule>
  </conditionalFormatting>
  <conditionalFormatting sqref="K262:K263">
    <cfRule type="expression" dxfId="1285" priority="1149">
      <formula>J262="NO CUMPLE"</formula>
    </cfRule>
    <cfRule type="expression" dxfId="1284" priority="1150">
      <formula>J262="CUMPLE"</formula>
    </cfRule>
  </conditionalFormatting>
  <conditionalFormatting sqref="J262:J263">
    <cfRule type="cellIs" dxfId="1283" priority="1147" operator="equal">
      <formula>"NO CUMPLE"</formula>
    </cfRule>
    <cfRule type="cellIs" dxfId="1282" priority="1148" operator="equal">
      <formula>"CUMPLE"</formula>
    </cfRule>
  </conditionalFormatting>
  <conditionalFormatting sqref="M262">
    <cfRule type="expression" dxfId="1281" priority="1145">
      <formula>L262="NO CUMPLE"</formula>
    </cfRule>
    <cfRule type="expression" dxfId="1280" priority="1146">
      <formula>L262="CUMPLE"</formula>
    </cfRule>
  </conditionalFormatting>
  <conditionalFormatting sqref="K264">
    <cfRule type="expression" dxfId="1279" priority="1143">
      <formula>J264="NO CUMPLE"</formula>
    </cfRule>
    <cfRule type="expression" dxfId="1278" priority="1144">
      <formula>J264="CUMPLE"</formula>
    </cfRule>
  </conditionalFormatting>
  <conditionalFormatting sqref="M264">
    <cfRule type="expression" dxfId="1277" priority="1141">
      <formula>L264="NO CUMPLE"</formula>
    </cfRule>
    <cfRule type="expression" dxfId="1276" priority="1142">
      <formula>L264="CUMPLE"</formula>
    </cfRule>
  </conditionalFormatting>
  <conditionalFormatting sqref="J264">
    <cfRule type="cellIs" dxfId="1275" priority="1139" operator="equal">
      <formula>"NO CUMPLE"</formula>
    </cfRule>
    <cfRule type="cellIs" dxfId="1274" priority="1140" operator="equal">
      <formula>"CUMPLE"</formula>
    </cfRule>
  </conditionalFormatting>
  <conditionalFormatting sqref="L264:L266">
    <cfRule type="cellIs" dxfId="1273" priority="1137" operator="equal">
      <formula>"NO CUMPLE"</formula>
    </cfRule>
    <cfRule type="cellIs" dxfId="1272" priority="1138" operator="equal">
      <formula>"CUMPLE"</formula>
    </cfRule>
  </conditionalFormatting>
  <conditionalFormatting sqref="K265:K266">
    <cfRule type="expression" dxfId="1271" priority="1135">
      <formula>J265="NO CUMPLE"</formula>
    </cfRule>
    <cfRule type="expression" dxfId="1270" priority="1136">
      <formula>J265="CUMPLE"</formula>
    </cfRule>
  </conditionalFormatting>
  <conditionalFormatting sqref="J265:J266">
    <cfRule type="cellIs" dxfId="1269" priority="1133" operator="equal">
      <formula>"NO CUMPLE"</formula>
    </cfRule>
    <cfRule type="cellIs" dxfId="1268" priority="1134" operator="equal">
      <formula>"CUMPLE"</formula>
    </cfRule>
  </conditionalFormatting>
  <conditionalFormatting sqref="M265">
    <cfRule type="expression" dxfId="1267" priority="1131">
      <formula>L265="NO CUMPLE"</formula>
    </cfRule>
    <cfRule type="expression" dxfId="1266" priority="1132">
      <formula>L265="CUMPLE"</formula>
    </cfRule>
  </conditionalFormatting>
  <conditionalFormatting sqref="K267">
    <cfRule type="expression" dxfId="1265" priority="1129">
      <formula>J267="NO CUMPLE"</formula>
    </cfRule>
    <cfRule type="expression" dxfId="1264" priority="1130">
      <formula>J267="CUMPLE"</formula>
    </cfRule>
  </conditionalFormatting>
  <conditionalFormatting sqref="M267">
    <cfRule type="expression" dxfId="1263" priority="1127">
      <formula>L267="NO CUMPLE"</formula>
    </cfRule>
    <cfRule type="expression" dxfId="1262" priority="1128">
      <formula>L267="CUMPLE"</formula>
    </cfRule>
  </conditionalFormatting>
  <conditionalFormatting sqref="J267">
    <cfRule type="cellIs" dxfId="1261" priority="1125" operator="equal">
      <formula>"NO CUMPLE"</formula>
    </cfRule>
    <cfRule type="cellIs" dxfId="1260" priority="1126" operator="equal">
      <formula>"CUMPLE"</formula>
    </cfRule>
  </conditionalFormatting>
  <conditionalFormatting sqref="L267:L269">
    <cfRule type="cellIs" dxfId="1259" priority="1123" operator="equal">
      <formula>"NO CUMPLE"</formula>
    </cfRule>
    <cfRule type="cellIs" dxfId="1258" priority="1124" operator="equal">
      <formula>"CUMPLE"</formula>
    </cfRule>
  </conditionalFormatting>
  <conditionalFormatting sqref="K268:K269">
    <cfRule type="expression" dxfId="1257" priority="1121">
      <formula>J268="NO CUMPLE"</formula>
    </cfRule>
    <cfRule type="expression" dxfId="1256" priority="1122">
      <formula>J268="CUMPLE"</formula>
    </cfRule>
  </conditionalFormatting>
  <conditionalFormatting sqref="J268:J269">
    <cfRule type="cellIs" dxfId="1255" priority="1119" operator="equal">
      <formula>"NO CUMPLE"</formula>
    </cfRule>
    <cfRule type="cellIs" dxfId="1254" priority="1120" operator="equal">
      <formula>"CUMPLE"</formula>
    </cfRule>
  </conditionalFormatting>
  <conditionalFormatting sqref="M268">
    <cfRule type="expression" dxfId="1253" priority="1117">
      <formula>L268="NO CUMPLE"</formula>
    </cfRule>
    <cfRule type="expression" dxfId="1252" priority="1118">
      <formula>L268="CUMPLE"</formula>
    </cfRule>
  </conditionalFormatting>
  <conditionalFormatting sqref="K277">
    <cfRule type="expression" dxfId="1251" priority="1115">
      <formula>J277="NO CUMPLE"</formula>
    </cfRule>
    <cfRule type="expression" dxfId="1250" priority="1116">
      <formula>J277="CUMPLE"</formula>
    </cfRule>
  </conditionalFormatting>
  <conditionalFormatting sqref="M277">
    <cfRule type="expression" dxfId="1249" priority="1113">
      <formula>L277="NO CUMPLE"</formula>
    </cfRule>
    <cfRule type="expression" dxfId="1248" priority="1114">
      <formula>L277="CUMPLE"</formula>
    </cfRule>
  </conditionalFormatting>
  <conditionalFormatting sqref="J277">
    <cfRule type="cellIs" dxfId="1247" priority="1111" operator="equal">
      <formula>"NO CUMPLE"</formula>
    </cfRule>
    <cfRule type="cellIs" dxfId="1246" priority="1112" operator="equal">
      <formula>"CUMPLE"</formula>
    </cfRule>
  </conditionalFormatting>
  <conditionalFormatting sqref="L277:L279">
    <cfRule type="cellIs" dxfId="1245" priority="1109" operator="equal">
      <formula>"NO CUMPLE"</formula>
    </cfRule>
    <cfRule type="cellIs" dxfId="1244" priority="1110" operator="equal">
      <formula>"CUMPLE"</formula>
    </cfRule>
  </conditionalFormatting>
  <conditionalFormatting sqref="K278:K279">
    <cfRule type="expression" dxfId="1243" priority="1107">
      <formula>J278="NO CUMPLE"</formula>
    </cfRule>
    <cfRule type="expression" dxfId="1242" priority="1108">
      <formula>J278="CUMPLE"</formula>
    </cfRule>
  </conditionalFormatting>
  <conditionalFormatting sqref="J278:J279">
    <cfRule type="cellIs" dxfId="1241" priority="1105" operator="equal">
      <formula>"NO CUMPLE"</formula>
    </cfRule>
    <cfRule type="cellIs" dxfId="1240" priority="1106" operator="equal">
      <formula>"CUMPLE"</formula>
    </cfRule>
  </conditionalFormatting>
  <conditionalFormatting sqref="M278">
    <cfRule type="expression" dxfId="1239" priority="1103">
      <formula>L278="NO CUMPLE"</formula>
    </cfRule>
    <cfRule type="expression" dxfId="1238" priority="1104">
      <formula>L278="CUMPLE"</formula>
    </cfRule>
  </conditionalFormatting>
  <conditionalFormatting sqref="K280">
    <cfRule type="expression" dxfId="1237" priority="1101">
      <formula>J280="NO CUMPLE"</formula>
    </cfRule>
    <cfRule type="expression" dxfId="1236" priority="1102">
      <formula>J280="CUMPLE"</formula>
    </cfRule>
  </conditionalFormatting>
  <conditionalFormatting sqref="M280">
    <cfRule type="expression" dxfId="1235" priority="1099">
      <formula>L280="NO CUMPLE"</formula>
    </cfRule>
    <cfRule type="expression" dxfId="1234" priority="1100">
      <formula>L280="CUMPLE"</formula>
    </cfRule>
  </conditionalFormatting>
  <conditionalFormatting sqref="J280">
    <cfRule type="cellIs" dxfId="1233" priority="1097" operator="equal">
      <formula>"NO CUMPLE"</formula>
    </cfRule>
    <cfRule type="cellIs" dxfId="1232" priority="1098" operator="equal">
      <formula>"CUMPLE"</formula>
    </cfRule>
  </conditionalFormatting>
  <conditionalFormatting sqref="L280:L282">
    <cfRule type="cellIs" dxfId="1231" priority="1095" operator="equal">
      <formula>"NO CUMPLE"</formula>
    </cfRule>
    <cfRule type="cellIs" dxfId="1230" priority="1096" operator="equal">
      <formula>"CUMPLE"</formula>
    </cfRule>
  </conditionalFormatting>
  <conditionalFormatting sqref="K281:K282">
    <cfRule type="expression" dxfId="1229" priority="1093">
      <formula>J281="NO CUMPLE"</formula>
    </cfRule>
    <cfRule type="expression" dxfId="1228" priority="1094">
      <formula>J281="CUMPLE"</formula>
    </cfRule>
  </conditionalFormatting>
  <conditionalFormatting sqref="J281:J282">
    <cfRule type="cellIs" dxfId="1227" priority="1091" operator="equal">
      <formula>"NO CUMPLE"</formula>
    </cfRule>
    <cfRule type="cellIs" dxfId="1226" priority="1092" operator="equal">
      <formula>"CUMPLE"</formula>
    </cfRule>
  </conditionalFormatting>
  <conditionalFormatting sqref="M281">
    <cfRule type="expression" dxfId="1225" priority="1089">
      <formula>L281="NO CUMPLE"</formula>
    </cfRule>
    <cfRule type="expression" dxfId="1224" priority="1090">
      <formula>L281="CUMPLE"</formula>
    </cfRule>
  </conditionalFormatting>
  <conditionalFormatting sqref="K283">
    <cfRule type="expression" dxfId="1223" priority="1087">
      <formula>J283="NO CUMPLE"</formula>
    </cfRule>
    <cfRule type="expression" dxfId="1222" priority="1088">
      <formula>J283="CUMPLE"</formula>
    </cfRule>
  </conditionalFormatting>
  <conditionalFormatting sqref="M283">
    <cfRule type="expression" dxfId="1221" priority="1085">
      <formula>L283="NO CUMPLE"</formula>
    </cfRule>
    <cfRule type="expression" dxfId="1220" priority="1086">
      <formula>L283="CUMPLE"</formula>
    </cfRule>
  </conditionalFormatting>
  <conditionalFormatting sqref="J283">
    <cfRule type="cellIs" dxfId="1219" priority="1083" operator="equal">
      <formula>"NO CUMPLE"</formula>
    </cfRule>
    <cfRule type="cellIs" dxfId="1218" priority="1084" operator="equal">
      <formula>"CUMPLE"</formula>
    </cfRule>
  </conditionalFormatting>
  <conditionalFormatting sqref="L283:L285">
    <cfRule type="cellIs" dxfId="1217" priority="1081" operator="equal">
      <formula>"NO CUMPLE"</formula>
    </cfRule>
    <cfRule type="cellIs" dxfId="1216" priority="1082" operator="equal">
      <formula>"CUMPLE"</formula>
    </cfRule>
  </conditionalFormatting>
  <conditionalFormatting sqref="K284:K285">
    <cfRule type="expression" dxfId="1215" priority="1079">
      <formula>J284="NO CUMPLE"</formula>
    </cfRule>
    <cfRule type="expression" dxfId="1214" priority="1080">
      <formula>J284="CUMPLE"</formula>
    </cfRule>
  </conditionalFormatting>
  <conditionalFormatting sqref="J284:J285">
    <cfRule type="cellIs" dxfId="1213" priority="1077" operator="equal">
      <formula>"NO CUMPLE"</formula>
    </cfRule>
    <cfRule type="cellIs" dxfId="1212" priority="1078" operator="equal">
      <formula>"CUMPLE"</formula>
    </cfRule>
  </conditionalFormatting>
  <conditionalFormatting sqref="J286">
    <cfRule type="cellIs" dxfId="1211" priority="1069" operator="equal">
      <formula>"NO CUMPLE"</formula>
    </cfRule>
    <cfRule type="cellIs" dxfId="1210" priority="1070" operator="equal">
      <formula>"CUMPLE"</formula>
    </cfRule>
  </conditionalFormatting>
  <conditionalFormatting sqref="L286:L288">
    <cfRule type="cellIs" dxfId="1209" priority="1067" operator="equal">
      <formula>"NO CUMPLE"</formula>
    </cfRule>
    <cfRule type="cellIs" dxfId="1208" priority="1068" operator="equal">
      <formula>"CUMPLE"</formula>
    </cfRule>
  </conditionalFormatting>
  <conditionalFormatting sqref="J287:J288">
    <cfRule type="cellIs" dxfId="1207" priority="1063" operator="equal">
      <formula>"NO CUMPLE"</formula>
    </cfRule>
    <cfRule type="cellIs" dxfId="1206" priority="1064" operator="equal">
      <formula>"CUMPLE"</formula>
    </cfRule>
  </conditionalFormatting>
  <conditionalFormatting sqref="J289">
    <cfRule type="cellIs" dxfId="1205" priority="1055" operator="equal">
      <formula>"NO CUMPLE"</formula>
    </cfRule>
    <cfRule type="cellIs" dxfId="1204" priority="1056" operator="equal">
      <formula>"CUMPLE"</formula>
    </cfRule>
  </conditionalFormatting>
  <conditionalFormatting sqref="L289:L291">
    <cfRule type="cellIs" dxfId="1203" priority="1053" operator="equal">
      <formula>"NO CUMPLE"</formula>
    </cfRule>
    <cfRule type="cellIs" dxfId="1202" priority="1054" operator="equal">
      <formula>"CUMPLE"</formula>
    </cfRule>
  </conditionalFormatting>
  <conditionalFormatting sqref="K290:K291">
    <cfRule type="expression" dxfId="1201" priority="1051">
      <formula>J290="NO CUMPLE"</formula>
    </cfRule>
    <cfRule type="expression" dxfId="1200" priority="1052">
      <formula>J290="CUMPLE"</formula>
    </cfRule>
  </conditionalFormatting>
  <conditionalFormatting sqref="J290:J291">
    <cfRule type="cellIs" dxfId="1199" priority="1049" operator="equal">
      <formula>"NO CUMPLE"</formula>
    </cfRule>
    <cfRule type="cellIs" dxfId="1198" priority="1050" operator="equal">
      <formula>"CUMPLE"</formula>
    </cfRule>
  </conditionalFormatting>
  <conditionalFormatting sqref="M290">
    <cfRule type="expression" dxfId="1197" priority="1047">
      <formula>L290="NO CUMPLE"</formula>
    </cfRule>
    <cfRule type="expression" dxfId="1196" priority="1048">
      <formula>L290="CUMPLE"</formula>
    </cfRule>
  </conditionalFormatting>
  <conditionalFormatting sqref="K299">
    <cfRule type="expression" dxfId="1195" priority="1045">
      <formula>J299="NO CUMPLE"</formula>
    </cfRule>
    <cfRule type="expression" dxfId="1194" priority="1046">
      <formula>J299="CUMPLE"</formula>
    </cfRule>
  </conditionalFormatting>
  <conditionalFormatting sqref="M299">
    <cfRule type="expression" dxfId="1193" priority="1043">
      <formula>L299="NO CUMPLE"</formula>
    </cfRule>
    <cfRule type="expression" dxfId="1192" priority="1044">
      <formula>L299="CUMPLE"</formula>
    </cfRule>
  </conditionalFormatting>
  <conditionalFormatting sqref="J299">
    <cfRule type="cellIs" dxfId="1191" priority="1041" operator="equal">
      <formula>"NO CUMPLE"</formula>
    </cfRule>
    <cfRule type="cellIs" dxfId="1190" priority="1042" operator="equal">
      <formula>"CUMPLE"</formula>
    </cfRule>
  </conditionalFormatting>
  <conditionalFormatting sqref="L299:L301">
    <cfRule type="cellIs" dxfId="1189" priority="1039" operator="equal">
      <formula>"NO CUMPLE"</formula>
    </cfRule>
    <cfRule type="cellIs" dxfId="1188" priority="1040" operator="equal">
      <formula>"CUMPLE"</formula>
    </cfRule>
  </conditionalFormatting>
  <conditionalFormatting sqref="K300:K301">
    <cfRule type="expression" dxfId="1187" priority="1037">
      <formula>J300="NO CUMPLE"</formula>
    </cfRule>
    <cfRule type="expression" dxfId="1186" priority="1038">
      <formula>J300="CUMPLE"</formula>
    </cfRule>
  </conditionalFormatting>
  <conditionalFormatting sqref="J300:J301">
    <cfRule type="cellIs" dxfId="1185" priority="1035" operator="equal">
      <formula>"NO CUMPLE"</formula>
    </cfRule>
    <cfRule type="cellIs" dxfId="1184" priority="1036" operator="equal">
      <formula>"CUMPLE"</formula>
    </cfRule>
  </conditionalFormatting>
  <conditionalFormatting sqref="M300">
    <cfRule type="expression" dxfId="1183" priority="1033">
      <formula>L300="NO CUMPLE"</formula>
    </cfRule>
    <cfRule type="expression" dxfId="1182" priority="1034">
      <formula>L300="CUMPLE"</formula>
    </cfRule>
  </conditionalFormatting>
  <conditionalFormatting sqref="K302">
    <cfRule type="expression" dxfId="1181" priority="1031">
      <formula>J302="NO CUMPLE"</formula>
    </cfRule>
    <cfRule type="expression" dxfId="1180" priority="1032">
      <formula>J302="CUMPLE"</formula>
    </cfRule>
  </conditionalFormatting>
  <conditionalFormatting sqref="M302">
    <cfRule type="expression" dxfId="1179" priority="1029">
      <formula>L302="NO CUMPLE"</formula>
    </cfRule>
    <cfRule type="expression" dxfId="1178" priority="1030">
      <formula>L302="CUMPLE"</formula>
    </cfRule>
  </conditionalFormatting>
  <conditionalFormatting sqref="J302">
    <cfRule type="cellIs" dxfId="1177" priority="1027" operator="equal">
      <formula>"NO CUMPLE"</formula>
    </cfRule>
    <cfRule type="cellIs" dxfId="1176" priority="1028" operator="equal">
      <formula>"CUMPLE"</formula>
    </cfRule>
  </conditionalFormatting>
  <conditionalFormatting sqref="L302:L304">
    <cfRule type="cellIs" dxfId="1175" priority="1025" operator="equal">
      <formula>"NO CUMPLE"</formula>
    </cfRule>
    <cfRule type="cellIs" dxfId="1174" priority="1026" operator="equal">
      <formula>"CUMPLE"</formula>
    </cfRule>
  </conditionalFormatting>
  <conditionalFormatting sqref="J303:J304">
    <cfRule type="cellIs" dxfId="1173" priority="1021" operator="equal">
      <formula>"NO CUMPLE"</formula>
    </cfRule>
    <cfRule type="cellIs" dxfId="1172" priority="1022" operator="equal">
      <formula>"CUMPLE"</formula>
    </cfRule>
  </conditionalFormatting>
  <conditionalFormatting sqref="J305">
    <cfRule type="cellIs" dxfId="1171" priority="1013" operator="equal">
      <formula>"NO CUMPLE"</formula>
    </cfRule>
    <cfRule type="cellIs" dxfId="1170" priority="1014" operator="equal">
      <formula>"CUMPLE"</formula>
    </cfRule>
  </conditionalFormatting>
  <conditionalFormatting sqref="L305:L307">
    <cfRule type="cellIs" dxfId="1169" priority="1011" operator="equal">
      <formula>"NO CUMPLE"</formula>
    </cfRule>
    <cfRule type="cellIs" dxfId="1168" priority="1012" operator="equal">
      <formula>"CUMPLE"</formula>
    </cfRule>
  </conditionalFormatting>
  <conditionalFormatting sqref="J306:J307">
    <cfRule type="cellIs" dxfId="1167" priority="1007" operator="equal">
      <formula>"NO CUMPLE"</formula>
    </cfRule>
    <cfRule type="cellIs" dxfId="1166" priority="1008" operator="equal">
      <formula>"CUMPLE"</formula>
    </cfRule>
  </conditionalFormatting>
  <conditionalFormatting sqref="M306">
    <cfRule type="expression" dxfId="1165" priority="1005">
      <formula>L306="NO CUMPLE"</formula>
    </cfRule>
    <cfRule type="expression" dxfId="1164" priority="1006">
      <formula>L306="CUMPLE"</formula>
    </cfRule>
  </conditionalFormatting>
  <conditionalFormatting sqref="K308">
    <cfRule type="expression" dxfId="1163" priority="1003">
      <formula>J308="NO CUMPLE"</formula>
    </cfRule>
    <cfRule type="expression" dxfId="1162" priority="1004">
      <formula>J308="CUMPLE"</formula>
    </cfRule>
  </conditionalFormatting>
  <conditionalFormatting sqref="M308">
    <cfRule type="expression" dxfId="1161" priority="1001">
      <formula>L308="NO CUMPLE"</formula>
    </cfRule>
    <cfRule type="expression" dxfId="1160" priority="1002">
      <formula>L308="CUMPLE"</formula>
    </cfRule>
  </conditionalFormatting>
  <conditionalFormatting sqref="J308">
    <cfRule type="cellIs" dxfId="1159" priority="999" operator="equal">
      <formula>"NO CUMPLE"</formula>
    </cfRule>
    <cfRule type="cellIs" dxfId="1158" priority="1000" operator="equal">
      <formula>"CUMPLE"</formula>
    </cfRule>
  </conditionalFormatting>
  <conditionalFormatting sqref="L308:L310">
    <cfRule type="cellIs" dxfId="1157" priority="997" operator="equal">
      <formula>"NO CUMPLE"</formula>
    </cfRule>
    <cfRule type="cellIs" dxfId="1156" priority="998" operator="equal">
      <formula>"CUMPLE"</formula>
    </cfRule>
  </conditionalFormatting>
  <conditionalFormatting sqref="K309:K310">
    <cfRule type="expression" dxfId="1155" priority="995">
      <formula>J309="NO CUMPLE"</formula>
    </cfRule>
    <cfRule type="expression" dxfId="1154" priority="996">
      <formula>J309="CUMPLE"</formula>
    </cfRule>
  </conditionalFormatting>
  <conditionalFormatting sqref="J309:J310">
    <cfRule type="cellIs" dxfId="1153" priority="993" operator="equal">
      <formula>"NO CUMPLE"</formula>
    </cfRule>
    <cfRule type="cellIs" dxfId="1152" priority="994" operator="equal">
      <formula>"CUMPLE"</formula>
    </cfRule>
  </conditionalFormatting>
  <conditionalFormatting sqref="M309">
    <cfRule type="expression" dxfId="1151" priority="991">
      <formula>L309="NO CUMPLE"</formula>
    </cfRule>
    <cfRule type="expression" dxfId="1150" priority="992">
      <formula>L309="CUMPLE"</formula>
    </cfRule>
  </conditionalFormatting>
  <conditionalFormatting sqref="K311">
    <cfRule type="expression" dxfId="1149" priority="989">
      <formula>J311="NO CUMPLE"</formula>
    </cfRule>
    <cfRule type="expression" dxfId="1148" priority="990">
      <formula>J311="CUMPLE"</formula>
    </cfRule>
  </conditionalFormatting>
  <conditionalFormatting sqref="M311">
    <cfRule type="expression" dxfId="1147" priority="987">
      <formula>L311="NO CUMPLE"</formula>
    </cfRule>
    <cfRule type="expression" dxfId="1146" priority="988">
      <formula>L311="CUMPLE"</formula>
    </cfRule>
  </conditionalFormatting>
  <conditionalFormatting sqref="J311">
    <cfRule type="cellIs" dxfId="1145" priority="985" operator="equal">
      <formula>"NO CUMPLE"</formula>
    </cfRule>
    <cfRule type="cellIs" dxfId="1144" priority="986" operator="equal">
      <formula>"CUMPLE"</formula>
    </cfRule>
  </conditionalFormatting>
  <conditionalFormatting sqref="L311:L313">
    <cfRule type="cellIs" dxfId="1143" priority="983" operator="equal">
      <formula>"NO CUMPLE"</formula>
    </cfRule>
    <cfRule type="cellIs" dxfId="1142" priority="984" operator="equal">
      <formula>"CUMPLE"</formula>
    </cfRule>
  </conditionalFormatting>
  <conditionalFormatting sqref="K312:K313">
    <cfRule type="expression" dxfId="1141" priority="981">
      <formula>J312="NO CUMPLE"</formula>
    </cfRule>
    <cfRule type="expression" dxfId="1140" priority="982">
      <formula>J312="CUMPLE"</formula>
    </cfRule>
  </conditionalFormatting>
  <conditionalFormatting sqref="J312:J313">
    <cfRule type="cellIs" dxfId="1139" priority="979" operator="equal">
      <formula>"NO CUMPLE"</formula>
    </cfRule>
    <cfRule type="cellIs" dxfId="1138" priority="980" operator="equal">
      <formula>"CUMPLE"</formula>
    </cfRule>
  </conditionalFormatting>
  <conditionalFormatting sqref="M312">
    <cfRule type="expression" dxfId="1137" priority="977">
      <formula>L312="NO CUMPLE"</formula>
    </cfRule>
    <cfRule type="expression" dxfId="1136" priority="978">
      <formula>L312="CUMPLE"</formula>
    </cfRule>
  </conditionalFormatting>
  <conditionalFormatting sqref="J321">
    <cfRule type="cellIs" dxfId="1135" priority="971" operator="equal">
      <formula>"NO CUMPLE"</formula>
    </cfRule>
    <cfRule type="cellIs" dxfId="1134" priority="972" operator="equal">
      <formula>"CUMPLE"</formula>
    </cfRule>
  </conditionalFormatting>
  <conditionalFormatting sqref="L321:L323">
    <cfRule type="cellIs" dxfId="1133" priority="969" operator="equal">
      <formula>"NO CUMPLE"</formula>
    </cfRule>
    <cfRule type="cellIs" dxfId="1132" priority="970" operator="equal">
      <formula>"CUMPLE"</formula>
    </cfRule>
  </conditionalFormatting>
  <conditionalFormatting sqref="J322:J323">
    <cfRule type="cellIs" dxfId="1131" priority="965" operator="equal">
      <formula>"NO CUMPLE"</formula>
    </cfRule>
    <cfRule type="cellIs" dxfId="1130" priority="966" operator="equal">
      <formula>"CUMPLE"</formula>
    </cfRule>
  </conditionalFormatting>
  <conditionalFormatting sqref="J324">
    <cfRule type="cellIs" dxfId="1129" priority="957" operator="equal">
      <formula>"NO CUMPLE"</formula>
    </cfRule>
    <cfRule type="cellIs" dxfId="1128" priority="958" operator="equal">
      <formula>"CUMPLE"</formula>
    </cfRule>
  </conditionalFormatting>
  <conditionalFormatting sqref="L324:L326">
    <cfRule type="cellIs" dxfId="1127" priority="955" operator="equal">
      <formula>"NO CUMPLE"</formula>
    </cfRule>
    <cfRule type="cellIs" dxfId="1126" priority="956" operator="equal">
      <formula>"CUMPLE"</formula>
    </cfRule>
  </conditionalFormatting>
  <conditionalFormatting sqref="K325:K326">
    <cfRule type="expression" dxfId="1125" priority="953">
      <formula>J325="NO CUMPLE"</formula>
    </cfRule>
    <cfRule type="expression" dxfId="1124" priority="954">
      <formula>J325="CUMPLE"</formula>
    </cfRule>
  </conditionalFormatting>
  <conditionalFormatting sqref="J325:J326">
    <cfRule type="cellIs" dxfId="1123" priority="951" operator="equal">
      <formula>"NO CUMPLE"</formula>
    </cfRule>
    <cfRule type="cellIs" dxfId="1122" priority="952" operator="equal">
      <formula>"CUMPLE"</formula>
    </cfRule>
  </conditionalFormatting>
  <conditionalFormatting sqref="M325">
    <cfRule type="expression" dxfId="1121" priority="949">
      <formula>L325="NO CUMPLE"</formula>
    </cfRule>
    <cfRule type="expression" dxfId="1120" priority="950">
      <formula>L325="CUMPLE"</formula>
    </cfRule>
  </conditionalFormatting>
  <conditionalFormatting sqref="K327">
    <cfRule type="expression" dxfId="1119" priority="947">
      <formula>J327="NO CUMPLE"</formula>
    </cfRule>
    <cfRule type="expression" dxfId="1118" priority="948">
      <formula>J327="CUMPLE"</formula>
    </cfRule>
  </conditionalFormatting>
  <conditionalFormatting sqref="M327">
    <cfRule type="expression" dxfId="1117" priority="945">
      <formula>L327="NO CUMPLE"</formula>
    </cfRule>
    <cfRule type="expression" dxfId="1116" priority="946">
      <formula>L327="CUMPLE"</formula>
    </cfRule>
  </conditionalFormatting>
  <conditionalFormatting sqref="J327">
    <cfRule type="cellIs" dxfId="1115" priority="943" operator="equal">
      <formula>"NO CUMPLE"</formula>
    </cfRule>
    <cfRule type="cellIs" dxfId="1114" priority="944" operator="equal">
      <formula>"CUMPLE"</formula>
    </cfRule>
  </conditionalFormatting>
  <conditionalFormatting sqref="L327:L329">
    <cfRule type="cellIs" dxfId="1113" priority="941" operator="equal">
      <formula>"NO CUMPLE"</formula>
    </cfRule>
    <cfRule type="cellIs" dxfId="1112" priority="942" operator="equal">
      <formula>"CUMPLE"</formula>
    </cfRule>
  </conditionalFormatting>
  <conditionalFormatting sqref="K328:K329">
    <cfRule type="expression" dxfId="1111" priority="939">
      <formula>J328="NO CUMPLE"</formula>
    </cfRule>
    <cfRule type="expression" dxfId="1110" priority="940">
      <formula>J328="CUMPLE"</formula>
    </cfRule>
  </conditionalFormatting>
  <conditionalFormatting sqref="J328:J329">
    <cfRule type="cellIs" dxfId="1109" priority="937" operator="equal">
      <formula>"NO CUMPLE"</formula>
    </cfRule>
    <cfRule type="cellIs" dxfId="1108" priority="938" operator="equal">
      <formula>"CUMPLE"</formula>
    </cfRule>
  </conditionalFormatting>
  <conditionalFormatting sqref="M328">
    <cfRule type="expression" dxfId="1107" priority="935">
      <formula>L328="NO CUMPLE"</formula>
    </cfRule>
    <cfRule type="expression" dxfId="1106" priority="936">
      <formula>L328="CUMPLE"</formula>
    </cfRule>
  </conditionalFormatting>
  <conditionalFormatting sqref="K330">
    <cfRule type="expression" dxfId="1105" priority="933">
      <formula>J330="NO CUMPLE"</formula>
    </cfRule>
    <cfRule type="expression" dxfId="1104" priority="934">
      <formula>J330="CUMPLE"</formula>
    </cfRule>
  </conditionalFormatting>
  <conditionalFormatting sqref="M330">
    <cfRule type="expression" dxfId="1103" priority="931">
      <formula>L330="NO CUMPLE"</formula>
    </cfRule>
    <cfRule type="expression" dxfId="1102" priority="932">
      <formula>L330="CUMPLE"</formula>
    </cfRule>
  </conditionalFormatting>
  <conditionalFormatting sqref="J330">
    <cfRule type="cellIs" dxfId="1101" priority="929" operator="equal">
      <formula>"NO CUMPLE"</formula>
    </cfRule>
    <cfRule type="cellIs" dxfId="1100" priority="930" operator="equal">
      <formula>"CUMPLE"</formula>
    </cfRule>
  </conditionalFormatting>
  <conditionalFormatting sqref="L330:L332">
    <cfRule type="cellIs" dxfId="1099" priority="927" operator="equal">
      <formula>"NO CUMPLE"</formula>
    </cfRule>
    <cfRule type="cellIs" dxfId="1098" priority="928" operator="equal">
      <formula>"CUMPLE"</formula>
    </cfRule>
  </conditionalFormatting>
  <conditionalFormatting sqref="J331:J332">
    <cfRule type="cellIs" dxfId="1097" priority="923" operator="equal">
      <formula>"NO CUMPLE"</formula>
    </cfRule>
    <cfRule type="cellIs" dxfId="1096" priority="924" operator="equal">
      <formula>"CUMPLE"</formula>
    </cfRule>
  </conditionalFormatting>
  <conditionalFormatting sqref="J333">
    <cfRule type="cellIs" dxfId="1095" priority="915" operator="equal">
      <formula>"NO CUMPLE"</formula>
    </cfRule>
    <cfRule type="cellIs" dxfId="1094" priority="916" operator="equal">
      <formula>"CUMPLE"</formula>
    </cfRule>
  </conditionalFormatting>
  <conditionalFormatting sqref="L333:L335">
    <cfRule type="cellIs" dxfId="1093" priority="913" operator="equal">
      <formula>"NO CUMPLE"</formula>
    </cfRule>
    <cfRule type="cellIs" dxfId="1092" priority="914" operator="equal">
      <formula>"CUMPLE"</formula>
    </cfRule>
  </conditionalFormatting>
  <conditionalFormatting sqref="J334:J335">
    <cfRule type="cellIs" dxfId="1091" priority="909" operator="equal">
      <formula>"NO CUMPLE"</formula>
    </cfRule>
    <cfRule type="cellIs" dxfId="1090" priority="910" operator="equal">
      <formula>"CUMPLE"</formula>
    </cfRule>
  </conditionalFormatting>
  <conditionalFormatting sqref="N343">
    <cfRule type="expression" dxfId="1089" priority="904">
      <formula>N343=" "</formula>
    </cfRule>
    <cfRule type="expression" dxfId="1088" priority="905">
      <formula>N343="NO PRESENTÓ CERTIFICADO"</formula>
    </cfRule>
    <cfRule type="expression" dxfId="1087" priority="906">
      <formula>N343="PRESENTÓ CERTIFICADO"</formula>
    </cfRule>
  </conditionalFormatting>
  <conditionalFormatting sqref="P343">
    <cfRule type="expression" dxfId="1086" priority="889">
      <formula>Q343="NO SUBSANABLE"</formula>
    </cfRule>
    <cfRule type="expression" dxfId="1085" priority="891">
      <formula>Q343="REQUERIMIENTOS SUBSANADOS"</formula>
    </cfRule>
    <cfRule type="expression" dxfId="1084" priority="892">
      <formula>Q343="PENDIENTES POR SUBSANAR"</formula>
    </cfRule>
    <cfRule type="expression" dxfId="1083" priority="897">
      <formula>Q343="SIN OBSERVACIÓN"</formula>
    </cfRule>
    <cfRule type="containsBlanks" dxfId="1082" priority="898">
      <formula>LEN(TRIM(P343))=0</formula>
    </cfRule>
  </conditionalFormatting>
  <conditionalFormatting sqref="O343">
    <cfRule type="cellIs" dxfId="1081" priority="890" operator="equal">
      <formula>"PENDIENTE POR DESCRIPCIÓN"</formula>
    </cfRule>
    <cfRule type="cellIs" dxfId="1080" priority="894" operator="equal">
      <formula>"DESCRIPCIÓN INSUFICIENTE"</formula>
    </cfRule>
    <cfRule type="cellIs" dxfId="1079" priority="895" operator="equal">
      <formula>"NO ESTÁ ACORDE A ITEM 5.2.1 (T.R.)"</formula>
    </cfRule>
    <cfRule type="cellIs" dxfId="1078" priority="896" operator="equal">
      <formula>"ACORDE A ITEM 5.2.1 (T.R.)"</formula>
    </cfRule>
  </conditionalFormatting>
  <conditionalFormatting sqref="Q343">
    <cfRule type="containsBlanks" dxfId="1077" priority="884">
      <formula>LEN(TRIM(Q343))=0</formula>
    </cfRule>
    <cfRule type="cellIs" dxfId="1076" priority="893" operator="equal">
      <formula>"REQUERIMIENTOS SUBSANADOS"</formula>
    </cfRule>
    <cfRule type="containsText" dxfId="1075" priority="899" operator="containsText" text="NO SUBSANABLE">
      <formula>NOT(ISERROR(SEARCH("NO SUBSANABLE",Q343)))</formula>
    </cfRule>
    <cfRule type="containsText" dxfId="1074" priority="900" operator="containsText" text="PENDIENTES POR SUBSANAR">
      <formula>NOT(ISERROR(SEARCH("PENDIENTES POR SUBSANAR",Q343)))</formula>
    </cfRule>
    <cfRule type="containsText" dxfId="1073" priority="901" operator="containsText" text="SIN OBSERVACIÓN">
      <formula>NOT(ISERROR(SEARCH("SIN OBSERVACIÓN",Q343)))</formula>
    </cfRule>
  </conditionalFormatting>
  <conditionalFormatting sqref="R343">
    <cfRule type="containsBlanks" dxfId="1072" priority="883">
      <formula>LEN(TRIM(R343))=0</formula>
    </cfRule>
    <cfRule type="cellIs" dxfId="1071" priority="885" operator="equal">
      <formula>"NO CUMPLEN CON LO SOLICITADO"</formula>
    </cfRule>
    <cfRule type="cellIs" dxfId="1070" priority="886" operator="equal">
      <formula>"CUMPLEN CON LO SOLICITADO"</formula>
    </cfRule>
    <cfRule type="cellIs" dxfId="1069" priority="887" operator="equal">
      <formula>"PENDIENTES"</formula>
    </cfRule>
    <cfRule type="cellIs" dxfId="1068" priority="888" operator="equal">
      <formula>"NINGUNO"</formula>
    </cfRule>
  </conditionalFormatting>
  <conditionalFormatting sqref="H343">
    <cfRule type="notContainsBlanks" dxfId="1067" priority="878">
      <formula>LEN(TRIM(H343))&gt;0</formula>
    </cfRule>
  </conditionalFormatting>
  <conditionalFormatting sqref="G343">
    <cfRule type="notContainsBlanks" dxfId="1066" priority="877">
      <formula>LEN(TRIM(G343))&gt;0</formula>
    </cfRule>
  </conditionalFormatting>
  <conditionalFormatting sqref="F343">
    <cfRule type="notContainsBlanks" dxfId="1065" priority="876">
      <formula>LEN(TRIM(F343))&gt;0</formula>
    </cfRule>
  </conditionalFormatting>
  <conditionalFormatting sqref="E343">
    <cfRule type="notContainsBlanks" dxfId="1064" priority="875">
      <formula>LEN(TRIM(E343))&gt;0</formula>
    </cfRule>
  </conditionalFormatting>
  <conditionalFormatting sqref="D343">
    <cfRule type="notContainsBlanks" dxfId="1063" priority="874">
      <formula>LEN(TRIM(D343))&gt;0</formula>
    </cfRule>
  </conditionalFormatting>
  <conditionalFormatting sqref="C343">
    <cfRule type="notContainsBlanks" dxfId="1062" priority="873">
      <formula>LEN(TRIM(C343))&gt;0</formula>
    </cfRule>
  </conditionalFormatting>
  <conditionalFormatting sqref="I343">
    <cfRule type="notContainsBlanks" dxfId="1061" priority="872">
      <formula>LEN(TRIM(I343))&gt;0</formula>
    </cfRule>
  </conditionalFormatting>
  <conditionalFormatting sqref="N346 N349">
    <cfRule type="expression" dxfId="1060" priority="869">
      <formula>N346=" "</formula>
    </cfRule>
    <cfRule type="expression" dxfId="1059" priority="870">
      <formula>N346="NO PRESENTÓ CERTIFICADO"</formula>
    </cfRule>
    <cfRule type="expression" dxfId="1058" priority="871">
      <formula>N346="PRESENTÓ CERTIFICADO"</formula>
    </cfRule>
  </conditionalFormatting>
  <conditionalFormatting sqref="P346 P349">
    <cfRule type="expression" dxfId="1057" priority="856">
      <formula>Q346="NO SUBSANABLE"</formula>
    </cfRule>
    <cfRule type="expression" dxfId="1056" priority="858">
      <formula>Q346="REQUERIMIENTOS SUBSANADOS"</formula>
    </cfRule>
    <cfRule type="expression" dxfId="1055" priority="859">
      <formula>Q346="PENDIENTES POR SUBSANAR"</formula>
    </cfRule>
    <cfRule type="expression" dxfId="1054" priority="864">
      <formula>Q346="SIN OBSERVACIÓN"</formula>
    </cfRule>
    <cfRule type="containsBlanks" dxfId="1053" priority="865">
      <formula>LEN(TRIM(P346))=0</formula>
    </cfRule>
  </conditionalFormatting>
  <conditionalFormatting sqref="O346 O349">
    <cfRule type="cellIs" dxfId="1052" priority="857" operator="equal">
      <formula>"PENDIENTE POR DESCRIPCIÓN"</formula>
    </cfRule>
    <cfRule type="cellIs" dxfId="1051" priority="861" operator="equal">
      <formula>"DESCRIPCIÓN INSUFICIENTE"</formula>
    </cfRule>
    <cfRule type="cellIs" dxfId="1050" priority="862" operator="equal">
      <formula>"NO ESTÁ ACORDE A ITEM 5.2.1 (T.R.)"</formula>
    </cfRule>
    <cfRule type="cellIs" dxfId="1049" priority="863" operator="equal">
      <formula>"ACORDE A ITEM 5.2.1 (T.R.)"</formula>
    </cfRule>
  </conditionalFormatting>
  <conditionalFormatting sqref="Q346 Q349">
    <cfRule type="containsBlanks" dxfId="1048" priority="851">
      <formula>LEN(TRIM(Q346))=0</formula>
    </cfRule>
    <cfRule type="cellIs" dxfId="1047" priority="860" operator="equal">
      <formula>"REQUERIMIENTOS SUBSANADOS"</formula>
    </cfRule>
    <cfRule type="containsText" dxfId="1046" priority="866" operator="containsText" text="NO SUBSANABLE">
      <formula>NOT(ISERROR(SEARCH("NO SUBSANABLE",Q346)))</formula>
    </cfRule>
    <cfRule type="containsText" dxfId="1045" priority="867" operator="containsText" text="PENDIENTES POR SUBSANAR">
      <formula>NOT(ISERROR(SEARCH("PENDIENTES POR SUBSANAR",Q346)))</formula>
    </cfRule>
    <cfRule type="containsText" dxfId="1044" priority="868" operator="containsText" text="SIN OBSERVACIÓN">
      <formula>NOT(ISERROR(SEARCH("SIN OBSERVACIÓN",Q346)))</formula>
    </cfRule>
  </conditionalFormatting>
  <conditionalFormatting sqref="R346 R349">
    <cfRule type="containsBlanks" dxfId="1043" priority="850">
      <formula>LEN(TRIM(R346))=0</formula>
    </cfRule>
    <cfRule type="cellIs" dxfId="1042" priority="852" operator="equal">
      <formula>"NO CUMPLEN CON LO SOLICITADO"</formula>
    </cfRule>
    <cfRule type="cellIs" dxfId="1041" priority="853" operator="equal">
      <formula>"CUMPLEN CON LO SOLICITADO"</formula>
    </cfRule>
    <cfRule type="cellIs" dxfId="1040" priority="854" operator="equal">
      <formula>"PENDIENTES"</formula>
    </cfRule>
    <cfRule type="cellIs" dxfId="1039" priority="855" operator="equal">
      <formula>"NINGUNO"</formula>
    </cfRule>
  </conditionalFormatting>
  <conditionalFormatting sqref="H346 H349">
    <cfRule type="notContainsBlanks" dxfId="1038" priority="849">
      <formula>LEN(TRIM(H346))&gt;0</formula>
    </cfRule>
  </conditionalFormatting>
  <conditionalFormatting sqref="G346 G349">
    <cfRule type="notContainsBlanks" dxfId="1037" priority="848">
      <formula>LEN(TRIM(G346))&gt;0</formula>
    </cfRule>
  </conditionalFormatting>
  <conditionalFormatting sqref="F346 F349">
    <cfRule type="notContainsBlanks" dxfId="1036" priority="847">
      <formula>LEN(TRIM(F346))&gt;0</formula>
    </cfRule>
  </conditionalFormatting>
  <conditionalFormatting sqref="E346 E349">
    <cfRule type="notContainsBlanks" dxfId="1035" priority="846">
      <formula>LEN(TRIM(E346))&gt;0</formula>
    </cfRule>
  </conditionalFormatting>
  <conditionalFormatting sqref="D346 D349">
    <cfRule type="notContainsBlanks" dxfId="1034" priority="845">
      <formula>LEN(TRIM(D346))&gt;0</formula>
    </cfRule>
  </conditionalFormatting>
  <conditionalFormatting sqref="C346 C349">
    <cfRule type="notContainsBlanks" dxfId="1033" priority="844">
      <formula>LEN(TRIM(C346))&gt;0</formula>
    </cfRule>
  </conditionalFormatting>
  <conditionalFormatting sqref="I346 I349">
    <cfRule type="notContainsBlanks" dxfId="1032" priority="843">
      <formula>LEN(TRIM(I346))&gt;0</formula>
    </cfRule>
  </conditionalFormatting>
  <conditionalFormatting sqref="N352">
    <cfRule type="expression" dxfId="1031" priority="840">
      <formula>N352=" "</formula>
    </cfRule>
    <cfRule type="expression" dxfId="1030" priority="841">
      <formula>N352="NO PRESENTÓ CERTIFICADO"</formula>
    </cfRule>
    <cfRule type="expression" dxfId="1029" priority="842">
      <formula>N352="PRESENTÓ CERTIFICADO"</formula>
    </cfRule>
  </conditionalFormatting>
  <conditionalFormatting sqref="P352">
    <cfRule type="expression" dxfId="1028" priority="827">
      <formula>Q352="NO SUBSANABLE"</formula>
    </cfRule>
    <cfRule type="expression" dxfId="1027" priority="829">
      <formula>Q352="REQUERIMIENTOS SUBSANADOS"</formula>
    </cfRule>
    <cfRule type="expression" dxfId="1026" priority="830">
      <formula>Q352="PENDIENTES POR SUBSANAR"</formula>
    </cfRule>
    <cfRule type="expression" dxfId="1025" priority="835">
      <formula>Q352="SIN OBSERVACIÓN"</formula>
    </cfRule>
    <cfRule type="containsBlanks" dxfId="1024" priority="836">
      <formula>LEN(TRIM(P352))=0</formula>
    </cfRule>
  </conditionalFormatting>
  <conditionalFormatting sqref="O352">
    <cfRule type="cellIs" dxfId="1023" priority="828" operator="equal">
      <formula>"PENDIENTE POR DESCRIPCIÓN"</formula>
    </cfRule>
    <cfRule type="cellIs" dxfId="1022" priority="832" operator="equal">
      <formula>"DESCRIPCIÓN INSUFICIENTE"</formula>
    </cfRule>
    <cfRule type="cellIs" dxfId="1021" priority="833" operator="equal">
      <formula>"NO ESTÁ ACORDE A ITEM 5.2.1 (T.R.)"</formula>
    </cfRule>
    <cfRule type="cellIs" dxfId="1020" priority="834" operator="equal">
      <formula>"ACORDE A ITEM 5.2.1 (T.R.)"</formula>
    </cfRule>
  </conditionalFormatting>
  <conditionalFormatting sqref="Q352">
    <cfRule type="containsBlanks" dxfId="1019" priority="822">
      <formula>LEN(TRIM(Q352))=0</formula>
    </cfRule>
    <cfRule type="cellIs" dxfId="1018" priority="831" operator="equal">
      <formula>"REQUERIMIENTOS SUBSANADOS"</formula>
    </cfRule>
    <cfRule type="containsText" dxfId="1017" priority="837" operator="containsText" text="NO SUBSANABLE">
      <formula>NOT(ISERROR(SEARCH("NO SUBSANABLE",Q352)))</formula>
    </cfRule>
    <cfRule type="containsText" dxfId="1016" priority="838" operator="containsText" text="PENDIENTES POR SUBSANAR">
      <formula>NOT(ISERROR(SEARCH("PENDIENTES POR SUBSANAR",Q352)))</formula>
    </cfRule>
    <cfRule type="containsText" dxfId="1015" priority="839" operator="containsText" text="SIN OBSERVACIÓN">
      <formula>NOT(ISERROR(SEARCH("SIN OBSERVACIÓN",Q352)))</formula>
    </cfRule>
  </conditionalFormatting>
  <conditionalFormatting sqref="R352">
    <cfRule type="containsBlanks" dxfId="1014" priority="821">
      <formula>LEN(TRIM(R352))=0</formula>
    </cfRule>
    <cfRule type="cellIs" dxfId="1013" priority="823" operator="equal">
      <formula>"NO CUMPLEN CON LO SOLICITADO"</formula>
    </cfRule>
    <cfRule type="cellIs" dxfId="1012" priority="824" operator="equal">
      <formula>"CUMPLEN CON LO SOLICITADO"</formula>
    </cfRule>
    <cfRule type="cellIs" dxfId="1011" priority="825" operator="equal">
      <formula>"PENDIENTES"</formula>
    </cfRule>
    <cfRule type="cellIs" dxfId="1010" priority="826" operator="equal">
      <formula>"NINGUNO"</formula>
    </cfRule>
  </conditionalFormatting>
  <conditionalFormatting sqref="H352">
    <cfRule type="notContainsBlanks" dxfId="1009" priority="820">
      <formula>LEN(TRIM(H352))&gt;0</formula>
    </cfRule>
  </conditionalFormatting>
  <conditionalFormatting sqref="G352">
    <cfRule type="notContainsBlanks" dxfId="1008" priority="819">
      <formula>LEN(TRIM(G352))&gt;0</formula>
    </cfRule>
  </conditionalFormatting>
  <conditionalFormatting sqref="F352">
    <cfRule type="notContainsBlanks" dxfId="1007" priority="818">
      <formula>LEN(TRIM(F352))&gt;0</formula>
    </cfRule>
  </conditionalFormatting>
  <conditionalFormatting sqref="E352">
    <cfRule type="notContainsBlanks" dxfId="1006" priority="817">
      <formula>LEN(TRIM(E352))&gt;0</formula>
    </cfRule>
  </conditionalFormatting>
  <conditionalFormatting sqref="D352">
    <cfRule type="notContainsBlanks" dxfId="1005" priority="816">
      <formula>LEN(TRIM(D352))&gt;0</formula>
    </cfRule>
  </conditionalFormatting>
  <conditionalFormatting sqref="C352">
    <cfRule type="notContainsBlanks" dxfId="1004" priority="815">
      <formula>LEN(TRIM(C352))&gt;0</formula>
    </cfRule>
  </conditionalFormatting>
  <conditionalFormatting sqref="I352">
    <cfRule type="notContainsBlanks" dxfId="1003" priority="814">
      <formula>LEN(TRIM(I352))&gt;0</formula>
    </cfRule>
  </conditionalFormatting>
  <conditionalFormatting sqref="T343">
    <cfRule type="cellIs" dxfId="1002" priority="812" operator="equal">
      <formula>"NO"</formula>
    </cfRule>
    <cfRule type="cellIs" dxfId="1001" priority="813" operator="equal">
      <formula>"SI"</formula>
    </cfRule>
  </conditionalFormatting>
  <conditionalFormatting sqref="N355">
    <cfRule type="expression" dxfId="1000" priority="807">
      <formula>N355=" "</formula>
    </cfRule>
    <cfRule type="expression" dxfId="999" priority="808">
      <formula>N355="NO PRESENTÓ CERTIFICADO"</formula>
    </cfRule>
    <cfRule type="expression" dxfId="998" priority="809">
      <formula>N355="PRESENTÓ CERTIFICADO"</formula>
    </cfRule>
  </conditionalFormatting>
  <conditionalFormatting sqref="P355">
    <cfRule type="expression" dxfId="997" priority="794">
      <formula>Q355="NO SUBSANABLE"</formula>
    </cfRule>
    <cfRule type="expression" dxfId="996" priority="796">
      <formula>Q355="REQUERIMIENTOS SUBSANADOS"</formula>
    </cfRule>
    <cfRule type="expression" dxfId="995" priority="797">
      <formula>Q355="PENDIENTES POR SUBSANAR"</formula>
    </cfRule>
    <cfRule type="expression" dxfId="994" priority="802">
      <formula>Q355="SIN OBSERVACIÓN"</formula>
    </cfRule>
    <cfRule type="containsBlanks" dxfId="993" priority="803">
      <formula>LEN(TRIM(P355))=0</formula>
    </cfRule>
  </conditionalFormatting>
  <conditionalFormatting sqref="O355">
    <cfRule type="cellIs" dxfId="992" priority="795" operator="equal">
      <formula>"PENDIENTE POR DESCRIPCIÓN"</formula>
    </cfRule>
    <cfRule type="cellIs" dxfId="991" priority="799" operator="equal">
      <formula>"DESCRIPCIÓN INSUFICIENTE"</formula>
    </cfRule>
    <cfRule type="cellIs" dxfId="990" priority="800" operator="equal">
      <formula>"NO ESTÁ ACORDE A ITEM 5.2.1 (T.R.)"</formula>
    </cfRule>
    <cfRule type="cellIs" dxfId="989" priority="801" operator="equal">
      <formula>"ACORDE A ITEM 5.2.1 (T.R.)"</formula>
    </cfRule>
  </conditionalFormatting>
  <conditionalFormatting sqref="Q355">
    <cfRule type="containsBlanks" dxfId="988" priority="789">
      <formula>LEN(TRIM(Q355))=0</formula>
    </cfRule>
    <cfRule type="cellIs" dxfId="987" priority="798" operator="equal">
      <formula>"REQUERIMIENTOS SUBSANADOS"</formula>
    </cfRule>
    <cfRule type="containsText" dxfId="986" priority="804" operator="containsText" text="NO SUBSANABLE">
      <formula>NOT(ISERROR(SEARCH("NO SUBSANABLE",Q355)))</formula>
    </cfRule>
    <cfRule type="containsText" dxfId="985" priority="805" operator="containsText" text="PENDIENTES POR SUBSANAR">
      <formula>NOT(ISERROR(SEARCH("PENDIENTES POR SUBSANAR",Q355)))</formula>
    </cfRule>
    <cfRule type="containsText" dxfId="984" priority="806" operator="containsText" text="SIN OBSERVACIÓN">
      <formula>NOT(ISERROR(SEARCH("SIN OBSERVACIÓN",Q355)))</formula>
    </cfRule>
  </conditionalFormatting>
  <conditionalFormatting sqref="R355">
    <cfRule type="containsBlanks" dxfId="983" priority="788">
      <formula>LEN(TRIM(R355))=0</formula>
    </cfRule>
    <cfRule type="cellIs" dxfId="982" priority="790" operator="equal">
      <formula>"NO CUMPLEN CON LO SOLICITADO"</formula>
    </cfRule>
    <cfRule type="cellIs" dxfId="981" priority="791" operator="equal">
      <formula>"CUMPLEN CON LO SOLICITADO"</formula>
    </cfRule>
    <cfRule type="cellIs" dxfId="980" priority="792" operator="equal">
      <formula>"PENDIENTES"</formula>
    </cfRule>
    <cfRule type="cellIs" dxfId="979" priority="793" operator="equal">
      <formula>"NINGUNO"</formula>
    </cfRule>
  </conditionalFormatting>
  <conditionalFormatting sqref="H355">
    <cfRule type="notContainsBlanks" dxfId="978" priority="787">
      <formula>LEN(TRIM(H355))&gt;0</formula>
    </cfRule>
  </conditionalFormatting>
  <conditionalFormatting sqref="G355">
    <cfRule type="notContainsBlanks" dxfId="977" priority="786">
      <formula>LEN(TRIM(G355))&gt;0</formula>
    </cfRule>
  </conditionalFormatting>
  <conditionalFormatting sqref="F355">
    <cfRule type="notContainsBlanks" dxfId="976" priority="785">
      <formula>LEN(TRIM(F355))&gt;0</formula>
    </cfRule>
  </conditionalFormatting>
  <conditionalFormatting sqref="E355">
    <cfRule type="notContainsBlanks" dxfId="975" priority="784">
      <formula>LEN(TRIM(E355))&gt;0</formula>
    </cfRule>
  </conditionalFormatting>
  <conditionalFormatting sqref="D355">
    <cfRule type="notContainsBlanks" dxfId="974" priority="783">
      <formula>LEN(TRIM(D355))&gt;0</formula>
    </cfRule>
  </conditionalFormatting>
  <conditionalFormatting sqref="C355">
    <cfRule type="notContainsBlanks" dxfId="973" priority="782">
      <formula>LEN(TRIM(C355))&gt;0</formula>
    </cfRule>
  </conditionalFormatting>
  <conditionalFormatting sqref="I355">
    <cfRule type="notContainsBlanks" dxfId="972" priority="781">
      <formula>LEN(TRIM(I355))&gt;0</formula>
    </cfRule>
  </conditionalFormatting>
  <conditionalFormatting sqref="K343">
    <cfRule type="expression" dxfId="971" priority="777">
      <formula>J343="NO CUMPLE"</formula>
    </cfRule>
    <cfRule type="expression" dxfId="970" priority="778">
      <formula>J343="CUMPLE"</formula>
    </cfRule>
  </conditionalFormatting>
  <conditionalFormatting sqref="J343">
    <cfRule type="cellIs" dxfId="969" priority="773" operator="equal">
      <formula>"NO CUMPLE"</formula>
    </cfRule>
    <cfRule type="cellIs" dxfId="968" priority="774" operator="equal">
      <formula>"CUMPLE"</formula>
    </cfRule>
  </conditionalFormatting>
  <conditionalFormatting sqref="L343:L345">
    <cfRule type="cellIs" dxfId="967" priority="771" operator="equal">
      <formula>"NO CUMPLE"</formula>
    </cfRule>
    <cfRule type="cellIs" dxfId="966" priority="772" operator="equal">
      <formula>"CUMPLE"</formula>
    </cfRule>
  </conditionalFormatting>
  <conditionalFormatting sqref="J344:J345">
    <cfRule type="cellIs" dxfId="965" priority="767" operator="equal">
      <formula>"NO CUMPLE"</formula>
    </cfRule>
    <cfRule type="cellIs" dxfId="964" priority="768" operator="equal">
      <formula>"CUMPLE"</formula>
    </cfRule>
  </conditionalFormatting>
  <conditionalFormatting sqref="J346">
    <cfRule type="cellIs" dxfId="963" priority="759" operator="equal">
      <formula>"NO CUMPLE"</formula>
    </cfRule>
    <cfRule type="cellIs" dxfId="962" priority="760" operator="equal">
      <formula>"CUMPLE"</formula>
    </cfRule>
  </conditionalFormatting>
  <conditionalFormatting sqref="L346:L348">
    <cfRule type="cellIs" dxfId="961" priority="757" operator="equal">
      <formula>"NO CUMPLE"</formula>
    </cfRule>
    <cfRule type="cellIs" dxfId="960" priority="758" operator="equal">
      <formula>"CUMPLE"</formula>
    </cfRule>
  </conditionalFormatting>
  <conditionalFormatting sqref="K347:K348">
    <cfRule type="expression" dxfId="959" priority="755">
      <formula>J347="NO CUMPLE"</formula>
    </cfRule>
    <cfRule type="expression" dxfId="958" priority="756">
      <formula>J347="CUMPLE"</formula>
    </cfRule>
  </conditionalFormatting>
  <conditionalFormatting sqref="J347:J348">
    <cfRule type="cellIs" dxfId="957" priority="753" operator="equal">
      <formula>"NO CUMPLE"</formula>
    </cfRule>
    <cfRule type="cellIs" dxfId="956" priority="754" operator="equal">
      <formula>"CUMPLE"</formula>
    </cfRule>
  </conditionalFormatting>
  <conditionalFormatting sqref="M347">
    <cfRule type="expression" dxfId="955" priority="751">
      <formula>L347="NO CUMPLE"</formula>
    </cfRule>
    <cfRule type="expression" dxfId="954" priority="752">
      <formula>L347="CUMPLE"</formula>
    </cfRule>
  </conditionalFormatting>
  <conditionalFormatting sqref="K349">
    <cfRule type="expression" dxfId="953" priority="749">
      <formula>J349="NO CUMPLE"</formula>
    </cfRule>
    <cfRule type="expression" dxfId="952" priority="750">
      <formula>J349="CUMPLE"</formula>
    </cfRule>
  </conditionalFormatting>
  <conditionalFormatting sqref="M349">
    <cfRule type="expression" dxfId="951" priority="747">
      <formula>L349="NO CUMPLE"</formula>
    </cfRule>
    <cfRule type="expression" dxfId="950" priority="748">
      <formula>L349="CUMPLE"</formula>
    </cfRule>
  </conditionalFormatting>
  <conditionalFormatting sqref="J349">
    <cfRule type="cellIs" dxfId="949" priority="745" operator="equal">
      <formula>"NO CUMPLE"</formula>
    </cfRule>
    <cfRule type="cellIs" dxfId="948" priority="746" operator="equal">
      <formula>"CUMPLE"</formula>
    </cfRule>
  </conditionalFormatting>
  <conditionalFormatting sqref="L349:L351">
    <cfRule type="cellIs" dxfId="947" priority="743" operator="equal">
      <formula>"NO CUMPLE"</formula>
    </cfRule>
    <cfRule type="cellIs" dxfId="946" priority="744" operator="equal">
      <formula>"CUMPLE"</formula>
    </cfRule>
  </conditionalFormatting>
  <conditionalFormatting sqref="K350:K351">
    <cfRule type="expression" dxfId="945" priority="741">
      <formula>J350="NO CUMPLE"</formula>
    </cfRule>
    <cfRule type="expression" dxfId="944" priority="742">
      <formula>J350="CUMPLE"</formula>
    </cfRule>
  </conditionalFormatting>
  <conditionalFormatting sqref="J350:J351">
    <cfRule type="cellIs" dxfId="943" priority="739" operator="equal">
      <formula>"NO CUMPLE"</formula>
    </cfRule>
    <cfRule type="cellIs" dxfId="942" priority="740" operator="equal">
      <formula>"CUMPLE"</formula>
    </cfRule>
  </conditionalFormatting>
  <conditionalFormatting sqref="M350">
    <cfRule type="expression" dxfId="941" priority="737">
      <formula>L350="NO CUMPLE"</formula>
    </cfRule>
    <cfRule type="expression" dxfId="940" priority="738">
      <formula>L350="CUMPLE"</formula>
    </cfRule>
  </conditionalFormatting>
  <conditionalFormatting sqref="K352">
    <cfRule type="expression" dxfId="939" priority="735">
      <formula>J352="NO CUMPLE"</formula>
    </cfRule>
    <cfRule type="expression" dxfId="938" priority="736">
      <formula>J352="CUMPLE"</formula>
    </cfRule>
  </conditionalFormatting>
  <conditionalFormatting sqref="M352">
    <cfRule type="expression" dxfId="937" priority="733">
      <formula>L352="NO CUMPLE"</formula>
    </cfRule>
    <cfRule type="expression" dxfId="936" priority="734">
      <formula>L352="CUMPLE"</formula>
    </cfRule>
  </conditionalFormatting>
  <conditionalFormatting sqref="J352">
    <cfRule type="cellIs" dxfId="935" priority="731" operator="equal">
      <formula>"NO CUMPLE"</formula>
    </cfRule>
    <cfRule type="cellIs" dxfId="934" priority="732" operator="equal">
      <formula>"CUMPLE"</formula>
    </cfRule>
  </conditionalFormatting>
  <conditionalFormatting sqref="L352:L354">
    <cfRule type="cellIs" dxfId="933" priority="729" operator="equal">
      <formula>"NO CUMPLE"</formula>
    </cfRule>
    <cfRule type="cellIs" dxfId="932" priority="730" operator="equal">
      <formula>"CUMPLE"</formula>
    </cfRule>
  </conditionalFormatting>
  <conditionalFormatting sqref="K353:K354">
    <cfRule type="expression" dxfId="931" priority="727">
      <formula>J353="NO CUMPLE"</formula>
    </cfRule>
    <cfRule type="expression" dxfId="930" priority="728">
      <formula>J353="CUMPLE"</formula>
    </cfRule>
  </conditionalFormatting>
  <conditionalFormatting sqref="J353:J354">
    <cfRule type="cellIs" dxfId="929" priority="725" operator="equal">
      <formula>"NO CUMPLE"</formula>
    </cfRule>
    <cfRule type="cellIs" dxfId="928" priority="726" operator="equal">
      <formula>"CUMPLE"</formula>
    </cfRule>
  </conditionalFormatting>
  <conditionalFormatting sqref="J355">
    <cfRule type="cellIs" dxfId="927" priority="717" operator="equal">
      <formula>"NO CUMPLE"</formula>
    </cfRule>
    <cfRule type="cellIs" dxfId="926" priority="718" operator="equal">
      <formula>"CUMPLE"</formula>
    </cfRule>
  </conditionalFormatting>
  <conditionalFormatting sqref="L355:L357">
    <cfRule type="cellIs" dxfId="925" priority="715" operator="equal">
      <formula>"NO CUMPLE"</formula>
    </cfRule>
    <cfRule type="cellIs" dxfId="924" priority="716" operator="equal">
      <formula>"CUMPLE"</formula>
    </cfRule>
  </conditionalFormatting>
  <conditionalFormatting sqref="J356:J357">
    <cfRule type="cellIs" dxfId="923" priority="711" operator="equal">
      <formula>"NO CUMPLE"</formula>
    </cfRule>
    <cfRule type="cellIs" dxfId="922" priority="712" operator="equal">
      <formula>"CUMPLE"</formula>
    </cfRule>
  </conditionalFormatting>
  <conditionalFormatting sqref="N365">
    <cfRule type="expression" dxfId="921" priority="706">
      <formula>N365=" "</formula>
    </cfRule>
    <cfRule type="expression" dxfId="920" priority="707">
      <formula>N365="NO PRESENTÓ CERTIFICADO"</formula>
    </cfRule>
    <cfRule type="expression" dxfId="919" priority="708">
      <formula>N365="PRESENTÓ CERTIFICADO"</formula>
    </cfRule>
  </conditionalFormatting>
  <conditionalFormatting sqref="P365">
    <cfRule type="expression" dxfId="918" priority="691">
      <formula>Q365="NO SUBSANABLE"</formula>
    </cfRule>
    <cfRule type="expression" dxfId="917" priority="693">
      <formula>Q365="REQUERIMIENTOS SUBSANADOS"</formula>
    </cfRule>
    <cfRule type="expression" dxfId="916" priority="694">
      <formula>Q365="PENDIENTES POR SUBSANAR"</formula>
    </cfRule>
    <cfRule type="expression" dxfId="915" priority="699">
      <formula>Q365="SIN OBSERVACIÓN"</formula>
    </cfRule>
    <cfRule type="containsBlanks" dxfId="914" priority="700">
      <formula>LEN(TRIM(P365))=0</formula>
    </cfRule>
  </conditionalFormatting>
  <conditionalFormatting sqref="O365">
    <cfRule type="cellIs" dxfId="913" priority="692" operator="equal">
      <formula>"PENDIENTE POR DESCRIPCIÓN"</formula>
    </cfRule>
    <cfRule type="cellIs" dxfId="912" priority="696" operator="equal">
      <formula>"DESCRIPCIÓN INSUFICIENTE"</formula>
    </cfRule>
    <cfRule type="cellIs" dxfId="911" priority="697" operator="equal">
      <formula>"NO ESTÁ ACORDE A ITEM 5.2.1 (T.R.)"</formula>
    </cfRule>
    <cfRule type="cellIs" dxfId="910" priority="698" operator="equal">
      <formula>"ACORDE A ITEM 5.2.1 (T.R.)"</formula>
    </cfRule>
  </conditionalFormatting>
  <conditionalFormatting sqref="Q365">
    <cfRule type="containsBlanks" dxfId="909" priority="686">
      <formula>LEN(TRIM(Q365))=0</formula>
    </cfRule>
    <cfRule type="cellIs" dxfId="908" priority="695" operator="equal">
      <formula>"REQUERIMIENTOS SUBSANADOS"</formula>
    </cfRule>
    <cfRule type="containsText" dxfId="907" priority="701" operator="containsText" text="NO SUBSANABLE">
      <formula>NOT(ISERROR(SEARCH("NO SUBSANABLE",Q365)))</formula>
    </cfRule>
    <cfRule type="containsText" dxfId="906" priority="702" operator="containsText" text="PENDIENTES POR SUBSANAR">
      <formula>NOT(ISERROR(SEARCH("PENDIENTES POR SUBSANAR",Q365)))</formula>
    </cfRule>
    <cfRule type="containsText" dxfId="905" priority="703" operator="containsText" text="SIN OBSERVACIÓN">
      <formula>NOT(ISERROR(SEARCH("SIN OBSERVACIÓN",Q365)))</formula>
    </cfRule>
  </conditionalFormatting>
  <conditionalFormatting sqref="R365">
    <cfRule type="containsBlanks" dxfId="904" priority="685">
      <formula>LEN(TRIM(R365))=0</formula>
    </cfRule>
    <cfRule type="cellIs" dxfId="903" priority="687" operator="equal">
      <formula>"NO CUMPLEN CON LO SOLICITADO"</formula>
    </cfRule>
    <cfRule type="cellIs" dxfId="902" priority="688" operator="equal">
      <formula>"CUMPLEN CON LO SOLICITADO"</formula>
    </cfRule>
    <cfRule type="cellIs" dxfId="901" priority="689" operator="equal">
      <formula>"PENDIENTES"</formula>
    </cfRule>
    <cfRule type="cellIs" dxfId="900" priority="690" operator="equal">
      <formula>"NINGUNO"</formula>
    </cfRule>
  </conditionalFormatting>
  <conditionalFormatting sqref="B380">
    <cfRule type="cellIs" dxfId="899" priority="681" operator="equal">
      <formula>"NO CUMPLE CON LA EXPERIENCIA REQUERIDA"</formula>
    </cfRule>
    <cfRule type="cellIs" dxfId="898" priority="682" operator="equal">
      <formula>"CUMPLE CON LA EXPERIENCIA REQUERIDA"</formula>
    </cfRule>
  </conditionalFormatting>
  <conditionalFormatting sqref="H365">
    <cfRule type="notContainsBlanks" dxfId="897" priority="680">
      <formula>LEN(TRIM(H365))&gt;0</formula>
    </cfRule>
  </conditionalFormatting>
  <conditionalFormatting sqref="G365">
    <cfRule type="notContainsBlanks" dxfId="896" priority="679">
      <formula>LEN(TRIM(G365))&gt;0</formula>
    </cfRule>
  </conditionalFormatting>
  <conditionalFormatting sqref="F365">
    <cfRule type="notContainsBlanks" dxfId="895" priority="678">
      <formula>LEN(TRIM(F365))&gt;0</formula>
    </cfRule>
  </conditionalFormatting>
  <conditionalFormatting sqref="E365">
    <cfRule type="notContainsBlanks" dxfId="894" priority="677">
      <formula>LEN(TRIM(E365))&gt;0</formula>
    </cfRule>
  </conditionalFormatting>
  <conditionalFormatting sqref="D365">
    <cfRule type="notContainsBlanks" dxfId="893" priority="676">
      <formula>LEN(TRIM(D365))&gt;0</formula>
    </cfRule>
  </conditionalFormatting>
  <conditionalFormatting sqref="C365">
    <cfRule type="notContainsBlanks" dxfId="892" priority="675">
      <formula>LEN(TRIM(C365))&gt;0</formula>
    </cfRule>
  </conditionalFormatting>
  <conditionalFormatting sqref="I365">
    <cfRule type="notContainsBlanks" dxfId="891" priority="674">
      <formula>LEN(TRIM(I365))&gt;0</formula>
    </cfRule>
  </conditionalFormatting>
  <conditionalFormatting sqref="N368 N371">
    <cfRule type="expression" dxfId="890" priority="671">
      <formula>N368=" "</formula>
    </cfRule>
    <cfRule type="expression" dxfId="889" priority="672">
      <formula>N368="NO PRESENTÓ CERTIFICADO"</formula>
    </cfRule>
    <cfRule type="expression" dxfId="888" priority="673">
      <formula>N368="PRESENTÓ CERTIFICADO"</formula>
    </cfRule>
  </conditionalFormatting>
  <conditionalFormatting sqref="P368 P371">
    <cfRule type="expression" dxfId="887" priority="658">
      <formula>Q368="NO SUBSANABLE"</formula>
    </cfRule>
    <cfRule type="expression" dxfId="886" priority="660">
      <formula>Q368="REQUERIMIENTOS SUBSANADOS"</formula>
    </cfRule>
    <cfRule type="expression" dxfId="885" priority="661">
      <formula>Q368="PENDIENTES POR SUBSANAR"</formula>
    </cfRule>
    <cfRule type="expression" dxfId="884" priority="666">
      <formula>Q368="SIN OBSERVACIÓN"</formula>
    </cfRule>
    <cfRule type="containsBlanks" dxfId="883" priority="667">
      <formula>LEN(TRIM(P368))=0</formula>
    </cfRule>
  </conditionalFormatting>
  <conditionalFormatting sqref="O368 O371">
    <cfRule type="cellIs" dxfId="882" priority="659" operator="equal">
      <formula>"PENDIENTE POR DESCRIPCIÓN"</formula>
    </cfRule>
    <cfRule type="cellIs" dxfId="881" priority="663" operator="equal">
      <formula>"DESCRIPCIÓN INSUFICIENTE"</formula>
    </cfRule>
    <cfRule type="cellIs" dxfId="880" priority="664" operator="equal">
      <formula>"NO ESTÁ ACORDE A ITEM 5.2.1 (T.R.)"</formula>
    </cfRule>
    <cfRule type="cellIs" dxfId="879" priority="665" operator="equal">
      <formula>"ACORDE A ITEM 5.2.1 (T.R.)"</formula>
    </cfRule>
  </conditionalFormatting>
  <conditionalFormatting sqref="Q368 Q371">
    <cfRule type="containsBlanks" dxfId="878" priority="653">
      <formula>LEN(TRIM(Q368))=0</formula>
    </cfRule>
    <cfRule type="cellIs" dxfId="877" priority="662" operator="equal">
      <formula>"REQUERIMIENTOS SUBSANADOS"</formula>
    </cfRule>
    <cfRule type="containsText" dxfId="876" priority="668" operator="containsText" text="NO SUBSANABLE">
      <formula>NOT(ISERROR(SEARCH("NO SUBSANABLE",Q368)))</formula>
    </cfRule>
    <cfRule type="containsText" dxfId="875" priority="669" operator="containsText" text="PENDIENTES POR SUBSANAR">
      <formula>NOT(ISERROR(SEARCH("PENDIENTES POR SUBSANAR",Q368)))</formula>
    </cfRule>
    <cfRule type="containsText" dxfId="874" priority="670" operator="containsText" text="SIN OBSERVACIÓN">
      <formula>NOT(ISERROR(SEARCH("SIN OBSERVACIÓN",Q368)))</formula>
    </cfRule>
  </conditionalFormatting>
  <conditionalFormatting sqref="R368 R371">
    <cfRule type="containsBlanks" dxfId="873" priority="652">
      <formula>LEN(TRIM(R368))=0</formula>
    </cfRule>
    <cfRule type="cellIs" dxfId="872" priority="654" operator="equal">
      <formula>"NO CUMPLEN CON LO SOLICITADO"</formula>
    </cfRule>
    <cfRule type="cellIs" dxfId="871" priority="655" operator="equal">
      <formula>"CUMPLEN CON LO SOLICITADO"</formula>
    </cfRule>
    <cfRule type="cellIs" dxfId="870" priority="656" operator="equal">
      <formula>"PENDIENTES"</formula>
    </cfRule>
    <cfRule type="cellIs" dxfId="869" priority="657" operator="equal">
      <formula>"NINGUNO"</formula>
    </cfRule>
  </conditionalFormatting>
  <conditionalFormatting sqref="H368 H371">
    <cfRule type="notContainsBlanks" dxfId="868" priority="651">
      <formula>LEN(TRIM(H368))&gt;0</formula>
    </cfRule>
  </conditionalFormatting>
  <conditionalFormatting sqref="G368 G371">
    <cfRule type="notContainsBlanks" dxfId="867" priority="650">
      <formula>LEN(TRIM(G368))&gt;0</formula>
    </cfRule>
  </conditionalFormatting>
  <conditionalFormatting sqref="F368 F371">
    <cfRule type="notContainsBlanks" dxfId="866" priority="649">
      <formula>LEN(TRIM(F368))&gt;0</formula>
    </cfRule>
  </conditionalFormatting>
  <conditionalFormatting sqref="E368 E371">
    <cfRule type="notContainsBlanks" dxfId="865" priority="648">
      <formula>LEN(TRIM(E368))&gt;0</formula>
    </cfRule>
  </conditionalFormatting>
  <conditionalFormatting sqref="D368 D371">
    <cfRule type="notContainsBlanks" dxfId="864" priority="647">
      <formula>LEN(TRIM(D368))&gt;0</formula>
    </cfRule>
  </conditionalFormatting>
  <conditionalFormatting sqref="C368 C371">
    <cfRule type="notContainsBlanks" dxfId="863" priority="646">
      <formula>LEN(TRIM(C368))&gt;0</formula>
    </cfRule>
  </conditionalFormatting>
  <conditionalFormatting sqref="I368 I371">
    <cfRule type="notContainsBlanks" dxfId="862" priority="645">
      <formula>LEN(TRIM(I368))&gt;0</formula>
    </cfRule>
  </conditionalFormatting>
  <conditionalFormatting sqref="N374">
    <cfRule type="expression" dxfId="861" priority="642">
      <formula>N374=" "</formula>
    </cfRule>
    <cfRule type="expression" dxfId="860" priority="643">
      <formula>N374="NO PRESENTÓ CERTIFICADO"</formula>
    </cfRule>
    <cfRule type="expression" dxfId="859" priority="644">
      <formula>N374="PRESENTÓ CERTIFICADO"</formula>
    </cfRule>
  </conditionalFormatting>
  <conditionalFormatting sqref="P374">
    <cfRule type="expression" dxfId="858" priority="629">
      <formula>Q374="NO SUBSANABLE"</formula>
    </cfRule>
    <cfRule type="expression" dxfId="857" priority="631">
      <formula>Q374="REQUERIMIENTOS SUBSANADOS"</formula>
    </cfRule>
    <cfRule type="expression" dxfId="856" priority="632">
      <formula>Q374="PENDIENTES POR SUBSANAR"</formula>
    </cfRule>
    <cfRule type="expression" dxfId="855" priority="637">
      <formula>Q374="SIN OBSERVACIÓN"</formula>
    </cfRule>
    <cfRule type="containsBlanks" dxfId="854" priority="638">
      <formula>LEN(TRIM(P374))=0</formula>
    </cfRule>
  </conditionalFormatting>
  <conditionalFormatting sqref="O374">
    <cfRule type="cellIs" dxfId="853" priority="630" operator="equal">
      <formula>"PENDIENTE POR DESCRIPCIÓN"</formula>
    </cfRule>
    <cfRule type="cellIs" dxfId="852" priority="634" operator="equal">
      <formula>"DESCRIPCIÓN INSUFICIENTE"</formula>
    </cfRule>
    <cfRule type="cellIs" dxfId="851" priority="635" operator="equal">
      <formula>"NO ESTÁ ACORDE A ITEM 5.2.1 (T.R.)"</formula>
    </cfRule>
    <cfRule type="cellIs" dxfId="850" priority="636" operator="equal">
      <formula>"ACORDE A ITEM 5.2.1 (T.R.)"</formula>
    </cfRule>
  </conditionalFormatting>
  <conditionalFormatting sqref="Q374">
    <cfRule type="containsBlanks" dxfId="849" priority="624">
      <formula>LEN(TRIM(Q374))=0</formula>
    </cfRule>
    <cfRule type="cellIs" dxfId="848" priority="633" operator="equal">
      <formula>"REQUERIMIENTOS SUBSANADOS"</formula>
    </cfRule>
    <cfRule type="containsText" dxfId="847" priority="639" operator="containsText" text="NO SUBSANABLE">
      <formula>NOT(ISERROR(SEARCH("NO SUBSANABLE",Q374)))</formula>
    </cfRule>
    <cfRule type="containsText" dxfId="846" priority="640" operator="containsText" text="PENDIENTES POR SUBSANAR">
      <formula>NOT(ISERROR(SEARCH("PENDIENTES POR SUBSANAR",Q374)))</formula>
    </cfRule>
    <cfRule type="containsText" dxfId="845" priority="641" operator="containsText" text="SIN OBSERVACIÓN">
      <formula>NOT(ISERROR(SEARCH("SIN OBSERVACIÓN",Q374)))</formula>
    </cfRule>
  </conditionalFormatting>
  <conditionalFormatting sqref="R374">
    <cfRule type="containsBlanks" dxfId="844" priority="623">
      <formula>LEN(TRIM(R374))=0</formula>
    </cfRule>
    <cfRule type="cellIs" dxfId="843" priority="625" operator="equal">
      <formula>"NO CUMPLEN CON LO SOLICITADO"</formula>
    </cfRule>
    <cfRule type="cellIs" dxfId="842" priority="626" operator="equal">
      <formula>"CUMPLEN CON LO SOLICITADO"</formula>
    </cfRule>
    <cfRule type="cellIs" dxfId="841" priority="627" operator="equal">
      <formula>"PENDIENTES"</formula>
    </cfRule>
    <cfRule type="cellIs" dxfId="840" priority="628" operator="equal">
      <formula>"NINGUNO"</formula>
    </cfRule>
  </conditionalFormatting>
  <conditionalFormatting sqref="H374">
    <cfRule type="notContainsBlanks" dxfId="839" priority="622">
      <formula>LEN(TRIM(H374))&gt;0</formula>
    </cfRule>
  </conditionalFormatting>
  <conditionalFormatting sqref="G374">
    <cfRule type="notContainsBlanks" dxfId="838" priority="621">
      <formula>LEN(TRIM(G374))&gt;0</formula>
    </cfRule>
  </conditionalFormatting>
  <conditionalFormatting sqref="F374">
    <cfRule type="notContainsBlanks" dxfId="837" priority="620">
      <formula>LEN(TRIM(F374))&gt;0</formula>
    </cfRule>
  </conditionalFormatting>
  <conditionalFormatting sqref="E374">
    <cfRule type="notContainsBlanks" dxfId="836" priority="619">
      <formula>LEN(TRIM(E374))&gt;0</formula>
    </cfRule>
  </conditionalFormatting>
  <conditionalFormatting sqref="D374">
    <cfRule type="notContainsBlanks" dxfId="835" priority="618">
      <formula>LEN(TRIM(D374))&gt;0</formula>
    </cfRule>
  </conditionalFormatting>
  <conditionalFormatting sqref="C374">
    <cfRule type="notContainsBlanks" dxfId="834" priority="617">
      <formula>LEN(TRIM(C374))&gt;0</formula>
    </cfRule>
  </conditionalFormatting>
  <conditionalFormatting sqref="I374">
    <cfRule type="notContainsBlanks" dxfId="833" priority="616">
      <formula>LEN(TRIM(I374))&gt;0</formula>
    </cfRule>
  </conditionalFormatting>
  <conditionalFormatting sqref="T365">
    <cfRule type="cellIs" dxfId="832" priority="614" operator="equal">
      <formula>"NO"</formula>
    </cfRule>
    <cfRule type="cellIs" dxfId="831" priority="615" operator="equal">
      <formula>"SI"</formula>
    </cfRule>
  </conditionalFormatting>
  <conditionalFormatting sqref="N377">
    <cfRule type="expression" dxfId="830" priority="609">
      <formula>N377=" "</formula>
    </cfRule>
    <cfRule type="expression" dxfId="829" priority="610">
      <formula>N377="NO PRESENTÓ CERTIFICADO"</formula>
    </cfRule>
    <cfRule type="expression" dxfId="828" priority="611">
      <formula>N377="PRESENTÓ CERTIFICADO"</formula>
    </cfRule>
  </conditionalFormatting>
  <conditionalFormatting sqref="P377">
    <cfRule type="expression" dxfId="827" priority="596">
      <formula>Q377="NO SUBSANABLE"</formula>
    </cfRule>
    <cfRule type="expression" dxfId="826" priority="598">
      <formula>Q377="REQUERIMIENTOS SUBSANADOS"</formula>
    </cfRule>
    <cfRule type="expression" dxfId="825" priority="599">
      <formula>Q377="PENDIENTES POR SUBSANAR"</formula>
    </cfRule>
    <cfRule type="expression" dxfId="824" priority="604">
      <formula>Q377="SIN OBSERVACIÓN"</formula>
    </cfRule>
    <cfRule type="containsBlanks" dxfId="823" priority="605">
      <formula>LEN(TRIM(P377))=0</formula>
    </cfRule>
  </conditionalFormatting>
  <conditionalFormatting sqref="O377">
    <cfRule type="cellIs" dxfId="822" priority="597" operator="equal">
      <formula>"PENDIENTE POR DESCRIPCIÓN"</formula>
    </cfRule>
    <cfRule type="cellIs" dxfId="821" priority="601" operator="equal">
      <formula>"DESCRIPCIÓN INSUFICIENTE"</formula>
    </cfRule>
    <cfRule type="cellIs" dxfId="820" priority="602" operator="equal">
      <formula>"NO ESTÁ ACORDE A ITEM 5.2.1 (T.R.)"</formula>
    </cfRule>
    <cfRule type="cellIs" dxfId="819" priority="603" operator="equal">
      <formula>"ACORDE A ITEM 5.2.1 (T.R.)"</formula>
    </cfRule>
  </conditionalFormatting>
  <conditionalFormatting sqref="Q377">
    <cfRule type="containsBlanks" dxfId="818" priority="591">
      <formula>LEN(TRIM(Q377))=0</formula>
    </cfRule>
    <cfRule type="cellIs" dxfId="817" priority="600" operator="equal">
      <formula>"REQUERIMIENTOS SUBSANADOS"</formula>
    </cfRule>
    <cfRule type="containsText" dxfId="816" priority="606" operator="containsText" text="NO SUBSANABLE">
      <formula>NOT(ISERROR(SEARCH("NO SUBSANABLE",Q377)))</formula>
    </cfRule>
    <cfRule type="containsText" dxfId="815" priority="607" operator="containsText" text="PENDIENTES POR SUBSANAR">
      <formula>NOT(ISERROR(SEARCH("PENDIENTES POR SUBSANAR",Q377)))</formula>
    </cfRule>
    <cfRule type="containsText" dxfId="814" priority="608" operator="containsText" text="SIN OBSERVACIÓN">
      <formula>NOT(ISERROR(SEARCH("SIN OBSERVACIÓN",Q377)))</formula>
    </cfRule>
  </conditionalFormatting>
  <conditionalFormatting sqref="R377">
    <cfRule type="containsBlanks" dxfId="813" priority="590">
      <formula>LEN(TRIM(R377))=0</formula>
    </cfRule>
    <cfRule type="cellIs" dxfId="812" priority="592" operator="equal">
      <formula>"NO CUMPLEN CON LO SOLICITADO"</formula>
    </cfRule>
    <cfRule type="cellIs" dxfId="811" priority="593" operator="equal">
      <formula>"CUMPLEN CON LO SOLICITADO"</formula>
    </cfRule>
    <cfRule type="cellIs" dxfId="810" priority="594" operator="equal">
      <formula>"PENDIENTES"</formula>
    </cfRule>
    <cfRule type="cellIs" dxfId="809" priority="595" operator="equal">
      <formula>"NINGUNO"</formula>
    </cfRule>
  </conditionalFormatting>
  <conditionalFormatting sqref="H377">
    <cfRule type="notContainsBlanks" dxfId="808" priority="589">
      <formula>LEN(TRIM(H377))&gt;0</formula>
    </cfRule>
  </conditionalFormatting>
  <conditionalFormatting sqref="G377">
    <cfRule type="notContainsBlanks" dxfId="807" priority="588">
      <formula>LEN(TRIM(G377))&gt;0</formula>
    </cfRule>
  </conditionalFormatting>
  <conditionalFormatting sqref="F377">
    <cfRule type="notContainsBlanks" dxfId="806" priority="587">
      <formula>LEN(TRIM(F377))&gt;0</formula>
    </cfRule>
  </conditionalFormatting>
  <conditionalFormatting sqref="E377">
    <cfRule type="notContainsBlanks" dxfId="805" priority="586">
      <formula>LEN(TRIM(E377))&gt;0</formula>
    </cfRule>
  </conditionalFormatting>
  <conditionalFormatting sqref="D377">
    <cfRule type="notContainsBlanks" dxfId="804" priority="585">
      <formula>LEN(TRIM(D377))&gt;0</formula>
    </cfRule>
  </conditionalFormatting>
  <conditionalFormatting sqref="C377">
    <cfRule type="notContainsBlanks" dxfId="803" priority="584">
      <formula>LEN(TRIM(C377))&gt;0</formula>
    </cfRule>
  </conditionalFormatting>
  <conditionalFormatting sqref="I377">
    <cfRule type="notContainsBlanks" dxfId="802" priority="583">
      <formula>LEN(TRIM(I377))&gt;0</formula>
    </cfRule>
  </conditionalFormatting>
  <conditionalFormatting sqref="K365">
    <cfRule type="expression" dxfId="801" priority="579">
      <formula>J365="NO CUMPLE"</formula>
    </cfRule>
    <cfRule type="expression" dxfId="800" priority="580">
      <formula>J365="CUMPLE"</formula>
    </cfRule>
  </conditionalFormatting>
  <conditionalFormatting sqref="M365">
    <cfRule type="expression" dxfId="799" priority="577">
      <formula>L365="NO CUMPLE"</formula>
    </cfRule>
    <cfRule type="expression" dxfId="798" priority="578">
      <formula>L365="CUMPLE"</formula>
    </cfRule>
  </conditionalFormatting>
  <conditionalFormatting sqref="J365">
    <cfRule type="cellIs" dxfId="797" priority="575" operator="equal">
      <formula>"NO CUMPLE"</formula>
    </cfRule>
    <cfRule type="cellIs" dxfId="796" priority="576" operator="equal">
      <formula>"CUMPLE"</formula>
    </cfRule>
  </conditionalFormatting>
  <conditionalFormatting sqref="L365:L367">
    <cfRule type="cellIs" dxfId="795" priority="573" operator="equal">
      <formula>"NO CUMPLE"</formula>
    </cfRule>
    <cfRule type="cellIs" dxfId="794" priority="574" operator="equal">
      <formula>"CUMPLE"</formula>
    </cfRule>
  </conditionalFormatting>
  <conditionalFormatting sqref="K366:K367">
    <cfRule type="expression" dxfId="793" priority="571">
      <formula>J366="NO CUMPLE"</formula>
    </cfRule>
    <cfRule type="expression" dxfId="792" priority="572">
      <formula>J366="CUMPLE"</formula>
    </cfRule>
  </conditionalFormatting>
  <conditionalFormatting sqref="J366:J367">
    <cfRule type="cellIs" dxfId="791" priority="569" operator="equal">
      <formula>"NO CUMPLE"</formula>
    </cfRule>
    <cfRule type="cellIs" dxfId="790" priority="570" operator="equal">
      <formula>"CUMPLE"</formula>
    </cfRule>
  </conditionalFormatting>
  <conditionalFormatting sqref="M366">
    <cfRule type="expression" dxfId="789" priority="567">
      <formula>L366="NO CUMPLE"</formula>
    </cfRule>
    <cfRule type="expression" dxfId="788" priority="568">
      <formula>L366="CUMPLE"</formula>
    </cfRule>
  </conditionalFormatting>
  <conditionalFormatting sqref="K368">
    <cfRule type="expression" dxfId="787" priority="565">
      <formula>J368="NO CUMPLE"</formula>
    </cfRule>
    <cfRule type="expression" dxfId="786" priority="566">
      <formula>J368="CUMPLE"</formula>
    </cfRule>
  </conditionalFormatting>
  <conditionalFormatting sqref="M368">
    <cfRule type="expression" dxfId="785" priority="563">
      <formula>L368="NO CUMPLE"</formula>
    </cfRule>
    <cfRule type="expression" dxfId="784" priority="564">
      <formula>L368="CUMPLE"</formula>
    </cfRule>
  </conditionalFormatting>
  <conditionalFormatting sqref="J368">
    <cfRule type="cellIs" dxfId="783" priority="561" operator="equal">
      <formula>"NO CUMPLE"</formula>
    </cfRule>
    <cfRule type="cellIs" dxfId="782" priority="562" operator="equal">
      <formula>"CUMPLE"</formula>
    </cfRule>
  </conditionalFormatting>
  <conditionalFormatting sqref="L368:L370">
    <cfRule type="cellIs" dxfId="781" priority="559" operator="equal">
      <formula>"NO CUMPLE"</formula>
    </cfRule>
    <cfRule type="cellIs" dxfId="780" priority="560" operator="equal">
      <formula>"CUMPLE"</formula>
    </cfRule>
  </conditionalFormatting>
  <conditionalFormatting sqref="K369:K370">
    <cfRule type="expression" dxfId="779" priority="557">
      <formula>J369="NO CUMPLE"</formula>
    </cfRule>
    <cfRule type="expression" dxfId="778" priority="558">
      <formula>J369="CUMPLE"</formula>
    </cfRule>
  </conditionalFormatting>
  <conditionalFormatting sqref="J369:J370">
    <cfRule type="cellIs" dxfId="777" priority="555" operator="equal">
      <formula>"NO CUMPLE"</formula>
    </cfRule>
    <cfRule type="cellIs" dxfId="776" priority="556" operator="equal">
      <formula>"CUMPLE"</formula>
    </cfRule>
  </conditionalFormatting>
  <conditionalFormatting sqref="M369">
    <cfRule type="expression" dxfId="775" priority="553">
      <formula>L369="NO CUMPLE"</formula>
    </cfRule>
    <cfRule type="expression" dxfId="774" priority="554">
      <formula>L369="CUMPLE"</formula>
    </cfRule>
  </conditionalFormatting>
  <conditionalFormatting sqref="K371">
    <cfRule type="expression" dxfId="773" priority="551">
      <formula>J371="NO CUMPLE"</formula>
    </cfRule>
    <cfRule type="expression" dxfId="772" priority="552">
      <formula>J371="CUMPLE"</formula>
    </cfRule>
  </conditionalFormatting>
  <conditionalFormatting sqref="M371">
    <cfRule type="expression" dxfId="771" priority="549">
      <formula>L371="NO CUMPLE"</formula>
    </cfRule>
    <cfRule type="expression" dxfId="770" priority="550">
      <formula>L371="CUMPLE"</formula>
    </cfRule>
  </conditionalFormatting>
  <conditionalFormatting sqref="J371">
    <cfRule type="cellIs" dxfId="769" priority="547" operator="equal">
      <formula>"NO CUMPLE"</formula>
    </cfRule>
    <cfRule type="cellIs" dxfId="768" priority="548" operator="equal">
      <formula>"CUMPLE"</formula>
    </cfRule>
  </conditionalFormatting>
  <conditionalFormatting sqref="L371:L373">
    <cfRule type="cellIs" dxfId="767" priority="545" operator="equal">
      <formula>"NO CUMPLE"</formula>
    </cfRule>
    <cfRule type="cellIs" dxfId="766" priority="546" operator="equal">
      <formula>"CUMPLE"</formula>
    </cfRule>
  </conditionalFormatting>
  <conditionalFormatting sqref="K372:K373">
    <cfRule type="expression" dxfId="765" priority="543">
      <formula>J372="NO CUMPLE"</formula>
    </cfRule>
    <cfRule type="expression" dxfId="764" priority="544">
      <formula>J372="CUMPLE"</formula>
    </cfRule>
  </conditionalFormatting>
  <conditionalFormatting sqref="J372:J373">
    <cfRule type="cellIs" dxfId="763" priority="541" operator="equal">
      <formula>"NO CUMPLE"</formula>
    </cfRule>
    <cfRule type="cellIs" dxfId="762" priority="542" operator="equal">
      <formula>"CUMPLE"</formula>
    </cfRule>
  </conditionalFormatting>
  <conditionalFormatting sqref="M372">
    <cfRule type="expression" dxfId="761" priority="539">
      <formula>L372="NO CUMPLE"</formula>
    </cfRule>
    <cfRule type="expression" dxfId="760" priority="540">
      <formula>L372="CUMPLE"</formula>
    </cfRule>
  </conditionalFormatting>
  <conditionalFormatting sqref="K374">
    <cfRule type="expression" dxfId="759" priority="537">
      <formula>J374="NO CUMPLE"</formula>
    </cfRule>
    <cfRule type="expression" dxfId="758" priority="538">
      <formula>J374="CUMPLE"</formula>
    </cfRule>
  </conditionalFormatting>
  <conditionalFormatting sqref="M374">
    <cfRule type="expression" dxfId="757" priority="535">
      <formula>L374="NO CUMPLE"</formula>
    </cfRule>
    <cfRule type="expression" dxfId="756" priority="536">
      <formula>L374="CUMPLE"</formula>
    </cfRule>
  </conditionalFormatting>
  <conditionalFormatting sqref="J374">
    <cfRule type="cellIs" dxfId="755" priority="533" operator="equal">
      <formula>"NO CUMPLE"</formula>
    </cfRule>
    <cfRule type="cellIs" dxfId="754" priority="534" operator="equal">
      <formula>"CUMPLE"</formula>
    </cfRule>
  </conditionalFormatting>
  <conditionalFormatting sqref="L374:L376">
    <cfRule type="cellIs" dxfId="753" priority="531" operator="equal">
      <formula>"NO CUMPLE"</formula>
    </cfRule>
    <cfRule type="cellIs" dxfId="752" priority="532" operator="equal">
      <formula>"CUMPLE"</formula>
    </cfRule>
  </conditionalFormatting>
  <conditionalFormatting sqref="K375:K376">
    <cfRule type="expression" dxfId="751" priority="529">
      <formula>J375="NO CUMPLE"</formula>
    </cfRule>
    <cfRule type="expression" dxfId="750" priority="530">
      <formula>J375="CUMPLE"</formula>
    </cfRule>
  </conditionalFormatting>
  <conditionalFormatting sqref="J375:J376">
    <cfRule type="cellIs" dxfId="749" priority="527" operator="equal">
      <formula>"NO CUMPLE"</formula>
    </cfRule>
    <cfRule type="cellIs" dxfId="748" priority="528" operator="equal">
      <formula>"CUMPLE"</formula>
    </cfRule>
  </conditionalFormatting>
  <conditionalFormatting sqref="M375">
    <cfRule type="expression" dxfId="747" priority="525">
      <formula>L375="NO CUMPLE"</formula>
    </cfRule>
    <cfRule type="expression" dxfId="746" priority="526">
      <formula>L375="CUMPLE"</formula>
    </cfRule>
  </conditionalFormatting>
  <conditionalFormatting sqref="K377">
    <cfRule type="expression" dxfId="745" priority="523">
      <formula>J377="NO CUMPLE"</formula>
    </cfRule>
    <cfRule type="expression" dxfId="744" priority="524">
      <formula>J377="CUMPLE"</formula>
    </cfRule>
  </conditionalFormatting>
  <conditionalFormatting sqref="M377">
    <cfRule type="expression" dxfId="743" priority="521">
      <formula>L377="NO CUMPLE"</formula>
    </cfRule>
    <cfRule type="expression" dxfId="742" priority="522">
      <formula>L377="CUMPLE"</formula>
    </cfRule>
  </conditionalFormatting>
  <conditionalFormatting sqref="J377">
    <cfRule type="cellIs" dxfId="741" priority="519" operator="equal">
      <formula>"NO CUMPLE"</formula>
    </cfRule>
    <cfRule type="cellIs" dxfId="740" priority="520" operator="equal">
      <formula>"CUMPLE"</formula>
    </cfRule>
  </conditionalFormatting>
  <conditionalFormatting sqref="L377:L379">
    <cfRule type="cellIs" dxfId="739" priority="517" operator="equal">
      <formula>"NO CUMPLE"</formula>
    </cfRule>
    <cfRule type="cellIs" dxfId="738" priority="518" operator="equal">
      <formula>"CUMPLE"</formula>
    </cfRule>
  </conditionalFormatting>
  <conditionalFormatting sqref="K378:K379">
    <cfRule type="expression" dxfId="737" priority="515">
      <formula>J378="NO CUMPLE"</formula>
    </cfRule>
    <cfRule type="expression" dxfId="736" priority="516">
      <formula>J378="CUMPLE"</formula>
    </cfRule>
  </conditionalFormatting>
  <conditionalFormatting sqref="J378:J379">
    <cfRule type="cellIs" dxfId="735" priority="513" operator="equal">
      <formula>"NO CUMPLE"</formula>
    </cfRule>
    <cfRule type="cellIs" dxfId="734" priority="514" operator="equal">
      <formula>"CUMPLE"</formula>
    </cfRule>
  </conditionalFormatting>
  <conditionalFormatting sqref="M378">
    <cfRule type="expression" dxfId="733" priority="511">
      <formula>L378="NO CUMPLE"</formula>
    </cfRule>
    <cfRule type="expression" dxfId="732" priority="512">
      <formula>L378="CUMPLE"</formula>
    </cfRule>
  </conditionalFormatting>
  <conditionalFormatting sqref="T50">
    <cfRule type="cellIs" dxfId="731" priority="509" operator="equal">
      <formula>"NO CUMPLE"</formula>
    </cfRule>
    <cfRule type="cellIs" dxfId="730" priority="510" operator="equal">
      <formula>"CUMPLE"</formula>
    </cfRule>
  </conditionalFormatting>
  <conditionalFormatting sqref="S16 S19 S22 S25">
    <cfRule type="cellIs" dxfId="729" priority="507" operator="greaterThan">
      <formula>0</formula>
    </cfRule>
    <cfRule type="cellIs" dxfId="728" priority="508" operator="equal">
      <formula>0</formula>
    </cfRule>
  </conditionalFormatting>
  <conditionalFormatting sqref="S35 S38 S41 S44 S47">
    <cfRule type="cellIs" dxfId="727" priority="505" operator="greaterThan">
      <formula>0</formula>
    </cfRule>
    <cfRule type="cellIs" dxfId="726" priority="506" operator="equal">
      <formula>0</formula>
    </cfRule>
  </conditionalFormatting>
  <conditionalFormatting sqref="S57 S60 S63 S66">
    <cfRule type="cellIs" dxfId="725" priority="503" operator="greaterThan">
      <formula>0</formula>
    </cfRule>
    <cfRule type="cellIs" dxfId="724" priority="504" operator="equal">
      <formula>0</formula>
    </cfRule>
  </conditionalFormatting>
  <conditionalFormatting sqref="S79 S82 S85 S88 S91">
    <cfRule type="cellIs" dxfId="723" priority="501" operator="greaterThan">
      <formula>0</formula>
    </cfRule>
    <cfRule type="cellIs" dxfId="722" priority="502" operator="equal">
      <formula>0</formula>
    </cfRule>
  </conditionalFormatting>
  <conditionalFormatting sqref="S101 S104 S107 S110 S113">
    <cfRule type="cellIs" dxfId="721" priority="499" operator="greaterThan">
      <formula>0</formula>
    </cfRule>
    <cfRule type="cellIs" dxfId="720" priority="500" operator="equal">
      <formula>0</formula>
    </cfRule>
  </conditionalFormatting>
  <conditionalFormatting sqref="S123 S126 S129 S132 S135">
    <cfRule type="cellIs" dxfId="719" priority="497" operator="greaterThan">
      <formula>0</formula>
    </cfRule>
    <cfRule type="cellIs" dxfId="718" priority="498" operator="equal">
      <formula>0</formula>
    </cfRule>
  </conditionalFormatting>
  <conditionalFormatting sqref="S145 S148 S151 S154 S157">
    <cfRule type="cellIs" dxfId="717" priority="495" operator="greaterThan">
      <formula>0</formula>
    </cfRule>
    <cfRule type="cellIs" dxfId="716" priority="496" operator="equal">
      <formula>0</formula>
    </cfRule>
  </conditionalFormatting>
  <conditionalFormatting sqref="S167 S170 S173 S176 S179">
    <cfRule type="cellIs" dxfId="715" priority="493" operator="greaterThan">
      <formula>0</formula>
    </cfRule>
    <cfRule type="cellIs" dxfId="714" priority="494" operator="equal">
      <formula>0</formula>
    </cfRule>
  </conditionalFormatting>
  <conditionalFormatting sqref="S189 S192 S195 S198 S201">
    <cfRule type="cellIs" dxfId="713" priority="491" operator="greaterThan">
      <formula>0</formula>
    </cfRule>
    <cfRule type="cellIs" dxfId="712" priority="492" operator="equal">
      <formula>0</formula>
    </cfRule>
  </conditionalFormatting>
  <conditionalFormatting sqref="S211 S214 S217 S220 S223">
    <cfRule type="cellIs" dxfId="711" priority="489" operator="greaterThan">
      <formula>0</formula>
    </cfRule>
    <cfRule type="cellIs" dxfId="710" priority="490" operator="equal">
      <formula>0</formula>
    </cfRule>
  </conditionalFormatting>
  <conditionalFormatting sqref="S233 S236 S239 S242 S245">
    <cfRule type="cellIs" dxfId="709" priority="487" operator="greaterThan">
      <formula>0</formula>
    </cfRule>
    <cfRule type="cellIs" dxfId="708" priority="488" operator="equal">
      <formula>0</formula>
    </cfRule>
  </conditionalFormatting>
  <conditionalFormatting sqref="S255 S258 S261 S264 S267">
    <cfRule type="cellIs" dxfId="707" priority="485" operator="greaterThan">
      <formula>0</formula>
    </cfRule>
    <cfRule type="cellIs" dxfId="706" priority="486" operator="equal">
      <formula>0</formula>
    </cfRule>
  </conditionalFormatting>
  <conditionalFormatting sqref="S277 S280 S283 S286 S289">
    <cfRule type="cellIs" dxfId="705" priority="483" operator="greaterThan">
      <formula>0</formula>
    </cfRule>
    <cfRule type="cellIs" dxfId="704" priority="484" operator="equal">
      <formula>0</formula>
    </cfRule>
  </conditionalFormatting>
  <conditionalFormatting sqref="S299 S302 S305 S308 S311">
    <cfRule type="cellIs" dxfId="703" priority="481" operator="greaterThan">
      <formula>0</formula>
    </cfRule>
    <cfRule type="cellIs" dxfId="702" priority="482" operator="equal">
      <formula>0</formula>
    </cfRule>
  </conditionalFormatting>
  <conditionalFormatting sqref="S321 S324 S327 S330 S333">
    <cfRule type="cellIs" dxfId="701" priority="479" operator="greaterThan">
      <formula>0</formula>
    </cfRule>
    <cfRule type="cellIs" dxfId="700" priority="480" operator="equal">
      <formula>0</formula>
    </cfRule>
  </conditionalFormatting>
  <conditionalFormatting sqref="S343 S346 S349 S352 S355">
    <cfRule type="cellIs" dxfId="699" priority="477" operator="greaterThan">
      <formula>0</formula>
    </cfRule>
    <cfRule type="cellIs" dxfId="698" priority="478" operator="equal">
      <formula>0</formula>
    </cfRule>
  </conditionalFormatting>
  <conditionalFormatting sqref="S365 S368 S371 S374 S377">
    <cfRule type="cellIs" dxfId="697" priority="475" operator="greaterThan">
      <formula>0</formula>
    </cfRule>
    <cfRule type="cellIs" dxfId="696" priority="476" operator="equal">
      <formula>0</formula>
    </cfRule>
  </conditionalFormatting>
  <conditionalFormatting sqref="T72">
    <cfRule type="cellIs" dxfId="695" priority="473" operator="equal">
      <formula>"NO CUMPLE"</formula>
    </cfRule>
    <cfRule type="cellIs" dxfId="694" priority="474" operator="equal">
      <formula>"CUMPLE"</formula>
    </cfRule>
  </conditionalFormatting>
  <conditionalFormatting sqref="T94">
    <cfRule type="cellIs" dxfId="693" priority="471" operator="equal">
      <formula>"NO CUMPLE"</formula>
    </cfRule>
    <cfRule type="cellIs" dxfId="692" priority="472" operator="equal">
      <formula>"CUMPLE"</formula>
    </cfRule>
  </conditionalFormatting>
  <conditionalFormatting sqref="T116">
    <cfRule type="cellIs" dxfId="691" priority="469" operator="equal">
      <formula>"NO CUMPLE"</formula>
    </cfRule>
    <cfRule type="cellIs" dxfId="690" priority="470" operator="equal">
      <formula>"CUMPLE"</formula>
    </cfRule>
  </conditionalFormatting>
  <conditionalFormatting sqref="T138">
    <cfRule type="cellIs" dxfId="689" priority="467" operator="equal">
      <formula>"NO CUMPLE"</formula>
    </cfRule>
    <cfRule type="cellIs" dxfId="688" priority="468" operator="equal">
      <formula>"CUMPLE"</formula>
    </cfRule>
  </conditionalFormatting>
  <conditionalFormatting sqref="T160">
    <cfRule type="cellIs" dxfId="687" priority="465" operator="equal">
      <formula>"NO CUMPLE"</formula>
    </cfRule>
    <cfRule type="cellIs" dxfId="686" priority="466" operator="equal">
      <formula>"CUMPLE"</formula>
    </cfRule>
  </conditionalFormatting>
  <conditionalFormatting sqref="T182">
    <cfRule type="cellIs" dxfId="685" priority="463" operator="equal">
      <formula>"NO CUMPLE"</formula>
    </cfRule>
    <cfRule type="cellIs" dxfId="684" priority="464" operator="equal">
      <formula>"CUMPLE"</formula>
    </cfRule>
  </conditionalFormatting>
  <conditionalFormatting sqref="T204">
    <cfRule type="cellIs" dxfId="683" priority="461" operator="equal">
      <formula>"NO CUMPLE"</formula>
    </cfRule>
    <cfRule type="cellIs" dxfId="682" priority="462" operator="equal">
      <formula>"CUMPLE"</formula>
    </cfRule>
  </conditionalFormatting>
  <conditionalFormatting sqref="T226">
    <cfRule type="cellIs" dxfId="681" priority="459" operator="equal">
      <formula>"NO CUMPLE"</formula>
    </cfRule>
    <cfRule type="cellIs" dxfId="680" priority="460" operator="equal">
      <formula>"CUMPLE"</formula>
    </cfRule>
  </conditionalFormatting>
  <conditionalFormatting sqref="T248">
    <cfRule type="cellIs" dxfId="679" priority="457" operator="equal">
      <formula>"NO CUMPLE"</formula>
    </cfRule>
    <cfRule type="cellIs" dxfId="678" priority="458" operator="equal">
      <formula>"CUMPLE"</formula>
    </cfRule>
  </conditionalFormatting>
  <conditionalFormatting sqref="T270">
    <cfRule type="cellIs" dxfId="677" priority="455" operator="equal">
      <formula>"NO CUMPLE"</formula>
    </cfRule>
    <cfRule type="cellIs" dxfId="676" priority="456" operator="equal">
      <formula>"CUMPLE"</formula>
    </cfRule>
  </conditionalFormatting>
  <conditionalFormatting sqref="T292">
    <cfRule type="cellIs" dxfId="675" priority="453" operator="equal">
      <formula>"NO CUMPLE"</formula>
    </cfRule>
    <cfRule type="cellIs" dxfId="674" priority="454" operator="equal">
      <formula>"CUMPLE"</formula>
    </cfRule>
  </conditionalFormatting>
  <conditionalFormatting sqref="T314">
    <cfRule type="cellIs" dxfId="673" priority="451" operator="equal">
      <formula>"NO CUMPLE"</formula>
    </cfRule>
    <cfRule type="cellIs" dxfId="672" priority="452" operator="equal">
      <formula>"CUMPLE"</formula>
    </cfRule>
  </conditionalFormatting>
  <conditionalFormatting sqref="T336">
    <cfRule type="cellIs" dxfId="671" priority="449" operator="equal">
      <formula>"NO CUMPLE"</formula>
    </cfRule>
    <cfRule type="cellIs" dxfId="670" priority="450" operator="equal">
      <formula>"CUMPLE"</formula>
    </cfRule>
  </conditionalFormatting>
  <conditionalFormatting sqref="T358">
    <cfRule type="cellIs" dxfId="669" priority="447" operator="equal">
      <formula>"NO CUMPLE"</formula>
    </cfRule>
    <cfRule type="cellIs" dxfId="668" priority="448" operator="equal">
      <formula>"CUMPLE"</formula>
    </cfRule>
  </conditionalFormatting>
  <conditionalFormatting sqref="T380">
    <cfRule type="cellIs" dxfId="667" priority="445" operator="equal">
      <formula>"NO CUMPLE"</formula>
    </cfRule>
    <cfRule type="cellIs" dxfId="666" priority="446" operator="equal">
      <formula>"CUMPLE"</formula>
    </cfRule>
  </conditionalFormatting>
  <conditionalFormatting sqref="B358">
    <cfRule type="cellIs" dxfId="665" priority="443" operator="equal">
      <formula>"NO CUMPLE CON LA EXPERIENCIA REQUERIDA"</formula>
    </cfRule>
    <cfRule type="cellIs" dxfId="664" priority="444" operator="equal">
      <formula>"CUMPLE CON LA EXPERIENCIA REQUERIDA"</formula>
    </cfRule>
  </conditionalFormatting>
  <conditionalFormatting sqref="B336">
    <cfRule type="cellIs" dxfId="663" priority="441" operator="equal">
      <formula>"NO CUMPLE CON LA EXPERIENCIA REQUERIDA"</formula>
    </cfRule>
    <cfRule type="cellIs" dxfId="662" priority="442" operator="equal">
      <formula>"CUMPLE CON LA EXPERIENCIA REQUERIDA"</formula>
    </cfRule>
  </conditionalFormatting>
  <conditionalFormatting sqref="B314">
    <cfRule type="cellIs" dxfId="661" priority="439" operator="equal">
      <formula>"NO CUMPLE CON LA EXPERIENCIA REQUERIDA"</formula>
    </cfRule>
    <cfRule type="cellIs" dxfId="660" priority="440" operator="equal">
      <formula>"CUMPLE CON LA EXPERIENCIA REQUERIDA"</formula>
    </cfRule>
  </conditionalFormatting>
  <conditionalFormatting sqref="B292">
    <cfRule type="cellIs" dxfId="659" priority="437" operator="equal">
      <formula>"NO CUMPLE CON LA EXPERIENCIA REQUERIDA"</formula>
    </cfRule>
    <cfRule type="cellIs" dxfId="658" priority="438" operator="equal">
      <formula>"CUMPLE CON LA EXPERIENCIA REQUERIDA"</formula>
    </cfRule>
  </conditionalFormatting>
  <conditionalFormatting sqref="B248">
    <cfRule type="cellIs" dxfId="657" priority="435" operator="equal">
      <formula>"NO CUMPLE CON LA EXPERIENCIA REQUERIDA"</formula>
    </cfRule>
    <cfRule type="cellIs" dxfId="656" priority="436" operator="equal">
      <formula>"CUMPLE CON LA EXPERIENCIA REQUERIDA"</formula>
    </cfRule>
  </conditionalFormatting>
  <conditionalFormatting sqref="B226">
    <cfRule type="cellIs" dxfId="655" priority="433" operator="equal">
      <formula>"NO CUMPLE CON LA EXPERIENCIA REQUERIDA"</formula>
    </cfRule>
    <cfRule type="cellIs" dxfId="654" priority="434" operator="equal">
      <formula>"CUMPLE CON LA EXPERIENCIA REQUERIDA"</formula>
    </cfRule>
  </conditionalFormatting>
  <conditionalFormatting sqref="B204">
    <cfRule type="cellIs" dxfId="653" priority="431" operator="equal">
      <formula>"NO CUMPLE CON LA EXPERIENCIA REQUERIDA"</formula>
    </cfRule>
    <cfRule type="cellIs" dxfId="652" priority="432" operator="equal">
      <formula>"CUMPLE CON LA EXPERIENCIA REQUERIDA"</formula>
    </cfRule>
  </conditionalFormatting>
  <conditionalFormatting sqref="B182">
    <cfRule type="cellIs" dxfId="651" priority="429" operator="equal">
      <formula>"NO CUMPLE CON LA EXPERIENCIA REQUERIDA"</formula>
    </cfRule>
    <cfRule type="cellIs" dxfId="650" priority="430" operator="equal">
      <formula>"CUMPLE CON LA EXPERIENCIA REQUERIDA"</formula>
    </cfRule>
  </conditionalFormatting>
  <conditionalFormatting sqref="B160">
    <cfRule type="cellIs" dxfId="649" priority="427" operator="equal">
      <formula>"NO CUMPLE CON LA EXPERIENCIA REQUERIDA"</formula>
    </cfRule>
    <cfRule type="cellIs" dxfId="648" priority="428" operator="equal">
      <formula>"CUMPLE CON LA EXPERIENCIA REQUERIDA"</formula>
    </cfRule>
  </conditionalFormatting>
  <conditionalFormatting sqref="B138">
    <cfRule type="cellIs" dxfId="647" priority="425" operator="equal">
      <formula>"NO CUMPLE CON LA EXPERIENCIA REQUERIDA"</formula>
    </cfRule>
    <cfRule type="cellIs" dxfId="646" priority="426" operator="equal">
      <formula>"CUMPLE CON LA EXPERIENCIA REQUERIDA"</formula>
    </cfRule>
  </conditionalFormatting>
  <conditionalFormatting sqref="B116">
    <cfRule type="cellIs" dxfId="645" priority="423" operator="equal">
      <formula>"NO CUMPLE CON LA EXPERIENCIA REQUERIDA"</formula>
    </cfRule>
    <cfRule type="cellIs" dxfId="644" priority="424" operator="equal">
      <formula>"CUMPLE CON LA EXPERIENCIA REQUERIDA"</formula>
    </cfRule>
  </conditionalFormatting>
  <conditionalFormatting sqref="B94">
    <cfRule type="cellIs" dxfId="643" priority="421" operator="equal">
      <formula>"NO CUMPLE CON LA EXPERIENCIA REQUERIDA"</formula>
    </cfRule>
    <cfRule type="cellIs" dxfId="642" priority="422" operator="equal">
      <formula>"CUMPLE CON LA EXPERIENCIA REQUERIDA"</formula>
    </cfRule>
  </conditionalFormatting>
  <conditionalFormatting sqref="B72">
    <cfRule type="cellIs" dxfId="641" priority="419" operator="equal">
      <formula>"NO CUMPLE CON LA EXPERIENCIA REQUERIDA"</formula>
    </cfRule>
    <cfRule type="cellIs" dxfId="640" priority="420" operator="equal">
      <formula>"CUMPLE CON LA EXPERIENCIA REQUERIDA"</formula>
    </cfRule>
  </conditionalFormatting>
  <conditionalFormatting sqref="B50">
    <cfRule type="cellIs" dxfId="639" priority="417" operator="equal">
      <formula>"NO CUMPLE CON LA EXPERIENCIA REQUERIDA"</formula>
    </cfRule>
    <cfRule type="cellIs" dxfId="638" priority="418" operator="equal">
      <formula>"CUMPLE CON LA EXPERIENCIA REQUERIDA"</formula>
    </cfRule>
  </conditionalFormatting>
  <conditionalFormatting sqref="B28">
    <cfRule type="cellIs" dxfId="637" priority="415" operator="equal">
      <formula>"NO CUMPLE CON LA EXPERIENCIA REQUERIDA"</formula>
    </cfRule>
    <cfRule type="cellIs" dxfId="636" priority="416" operator="equal">
      <formula>"CUMPLE CON LA EXPERIENCIA REQUERIDA"</formula>
    </cfRule>
  </conditionalFormatting>
  <conditionalFormatting sqref="K16">
    <cfRule type="expression" dxfId="635" priority="413">
      <formula>J16="NO CUMPLE"</formula>
    </cfRule>
    <cfRule type="expression" dxfId="634" priority="414">
      <formula>J16="CUMPLE"</formula>
    </cfRule>
  </conditionalFormatting>
  <conditionalFormatting sqref="M16">
    <cfRule type="expression" dxfId="633" priority="411">
      <formula>L16="NO CUMPLE"</formula>
    </cfRule>
    <cfRule type="expression" dxfId="632" priority="412">
      <formula>L16="CUMPLE"</formula>
    </cfRule>
  </conditionalFormatting>
  <conditionalFormatting sqref="J16">
    <cfRule type="cellIs" dxfId="631" priority="409" operator="equal">
      <formula>"NO CUMPLE"</formula>
    </cfRule>
    <cfRule type="cellIs" dxfId="630" priority="410" operator="equal">
      <formula>"CUMPLE"</formula>
    </cfRule>
  </conditionalFormatting>
  <conditionalFormatting sqref="L16:L18">
    <cfRule type="cellIs" dxfId="629" priority="407" operator="equal">
      <formula>"NO CUMPLE"</formula>
    </cfRule>
    <cfRule type="cellIs" dxfId="628" priority="408" operator="equal">
      <formula>"CUMPLE"</formula>
    </cfRule>
  </conditionalFormatting>
  <conditionalFormatting sqref="K17:K18">
    <cfRule type="expression" dxfId="627" priority="405">
      <formula>J17="NO CUMPLE"</formula>
    </cfRule>
    <cfRule type="expression" dxfId="626" priority="406">
      <formula>J17="CUMPLE"</formula>
    </cfRule>
  </conditionalFormatting>
  <conditionalFormatting sqref="J17:J18">
    <cfRule type="cellIs" dxfId="625" priority="403" operator="equal">
      <formula>"NO CUMPLE"</formula>
    </cfRule>
    <cfRule type="cellIs" dxfId="624" priority="404" operator="equal">
      <formula>"CUMPLE"</formula>
    </cfRule>
  </conditionalFormatting>
  <conditionalFormatting sqref="M17">
    <cfRule type="expression" dxfId="623" priority="401">
      <formula>L17="NO CUMPLE"</formula>
    </cfRule>
    <cfRule type="expression" dxfId="622" priority="402">
      <formula>L17="CUMPLE"</formula>
    </cfRule>
  </conditionalFormatting>
  <conditionalFormatting sqref="K19">
    <cfRule type="expression" dxfId="621" priority="399">
      <formula>J19="NO CUMPLE"</formula>
    </cfRule>
    <cfRule type="expression" dxfId="620" priority="400">
      <formula>J19="CUMPLE"</formula>
    </cfRule>
  </conditionalFormatting>
  <conditionalFormatting sqref="M19">
    <cfRule type="expression" dxfId="619" priority="397">
      <formula>L19="NO CUMPLE"</formula>
    </cfRule>
    <cfRule type="expression" dxfId="618" priority="398">
      <formula>L19="CUMPLE"</formula>
    </cfRule>
  </conditionalFormatting>
  <conditionalFormatting sqref="J19">
    <cfRule type="cellIs" dxfId="617" priority="395" operator="equal">
      <formula>"NO CUMPLE"</formula>
    </cfRule>
    <cfRule type="cellIs" dxfId="616" priority="396" operator="equal">
      <formula>"CUMPLE"</formula>
    </cfRule>
  </conditionalFormatting>
  <conditionalFormatting sqref="L19:L21">
    <cfRule type="cellIs" dxfId="615" priority="393" operator="equal">
      <formula>"NO CUMPLE"</formula>
    </cfRule>
    <cfRule type="cellIs" dxfId="614" priority="394" operator="equal">
      <formula>"CUMPLE"</formula>
    </cfRule>
  </conditionalFormatting>
  <conditionalFormatting sqref="K20:K21">
    <cfRule type="expression" dxfId="613" priority="391">
      <formula>J20="NO CUMPLE"</formula>
    </cfRule>
    <cfRule type="expression" dxfId="612" priority="392">
      <formula>J20="CUMPLE"</formula>
    </cfRule>
  </conditionalFormatting>
  <conditionalFormatting sqref="J20:J21">
    <cfRule type="cellIs" dxfId="611" priority="389" operator="equal">
      <formula>"NO CUMPLE"</formula>
    </cfRule>
    <cfRule type="cellIs" dxfId="610" priority="390" operator="equal">
      <formula>"CUMPLE"</formula>
    </cfRule>
  </conditionalFormatting>
  <conditionalFormatting sqref="M20">
    <cfRule type="expression" dxfId="609" priority="387">
      <formula>L20="NO CUMPLE"</formula>
    </cfRule>
    <cfRule type="expression" dxfId="608" priority="388">
      <formula>L20="CUMPLE"</formula>
    </cfRule>
  </conditionalFormatting>
  <conditionalFormatting sqref="K22">
    <cfRule type="expression" dxfId="607" priority="385">
      <formula>J22="NO CUMPLE"</formula>
    </cfRule>
    <cfRule type="expression" dxfId="606" priority="386">
      <formula>J22="CUMPLE"</formula>
    </cfRule>
  </conditionalFormatting>
  <conditionalFormatting sqref="M22">
    <cfRule type="expression" dxfId="605" priority="383">
      <formula>L22="NO CUMPLE"</formula>
    </cfRule>
    <cfRule type="expression" dxfId="604" priority="384">
      <formula>L22="CUMPLE"</formula>
    </cfRule>
  </conditionalFormatting>
  <conditionalFormatting sqref="J22">
    <cfRule type="cellIs" dxfId="603" priority="381" operator="equal">
      <formula>"NO CUMPLE"</formula>
    </cfRule>
    <cfRule type="cellIs" dxfId="602" priority="382" operator="equal">
      <formula>"CUMPLE"</formula>
    </cfRule>
  </conditionalFormatting>
  <conditionalFormatting sqref="L22:L24">
    <cfRule type="cellIs" dxfId="601" priority="379" operator="equal">
      <formula>"NO CUMPLE"</formula>
    </cfRule>
    <cfRule type="cellIs" dxfId="600" priority="380" operator="equal">
      <formula>"CUMPLE"</formula>
    </cfRule>
  </conditionalFormatting>
  <conditionalFormatting sqref="K23:K24">
    <cfRule type="expression" dxfId="599" priority="377">
      <formula>J23="NO CUMPLE"</formula>
    </cfRule>
    <cfRule type="expression" dxfId="598" priority="378">
      <formula>J23="CUMPLE"</formula>
    </cfRule>
  </conditionalFormatting>
  <conditionalFormatting sqref="J23:J24">
    <cfRule type="cellIs" dxfId="597" priority="375" operator="equal">
      <formula>"NO CUMPLE"</formula>
    </cfRule>
    <cfRule type="cellIs" dxfId="596" priority="376" operator="equal">
      <formula>"CUMPLE"</formula>
    </cfRule>
  </conditionalFormatting>
  <conditionalFormatting sqref="M23">
    <cfRule type="expression" dxfId="595" priority="373">
      <formula>L23="NO CUMPLE"</formula>
    </cfRule>
    <cfRule type="expression" dxfId="594" priority="374">
      <formula>L23="CUMPLE"</formula>
    </cfRule>
  </conditionalFormatting>
  <conditionalFormatting sqref="K25">
    <cfRule type="expression" dxfId="593" priority="371">
      <formula>J25="NO CUMPLE"</formula>
    </cfRule>
    <cfRule type="expression" dxfId="592" priority="372">
      <formula>J25="CUMPLE"</formula>
    </cfRule>
  </conditionalFormatting>
  <conditionalFormatting sqref="M25">
    <cfRule type="expression" dxfId="591" priority="369">
      <formula>L25="NO CUMPLE"</formula>
    </cfRule>
    <cfRule type="expression" dxfId="590" priority="370">
      <formula>L25="CUMPLE"</formula>
    </cfRule>
  </conditionalFormatting>
  <conditionalFormatting sqref="J25">
    <cfRule type="cellIs" dxfId="589" priority="367" operator="equal">
      <formula>"NO CUMPLE"</formula>
    </cfRule>
    <cfRule type="cellIs" dxfId="588" priority="368" operator="equal">
      <formula>"CUMPLE"</formula>
    </cfRule>
  </conditionalFormatting>
  <conditionalFormatting sqref="L25:L27">
    <cfRule type="cellIs" dxfId="587" priority="365" operator="equal">
      <formula>"NO CUMPLE"</formula>
    </cfRule>
    <cfRule type="cellIs" dxfId="586" priority="366" operator="equal">
      <formula>"CUMPLE"</formula>
    </cfRule>
  </conditionalFormatting>
  <conditionalFormatting sqref="K26:K27">
    <cfRule type="expression" dxfId="585" priority="363">
      <formula>J26="NO CUMPLE"</formula>
    </cfRule>
    <cfRule type="expression" dxfId="584" priority="364">
      <formula>J26="CUMPLE"</formula>
    </cfRule>
  </conditionalFormatting>
  <conditionalFormatting sqref="J26:J27">
    <cfRule type="cellIs" dxfId="583" priority="361" operator="equal">
      <formula>"NO CUMPLE"</formula>
    </cfRule>
    <cfRule type="cellIs" dxfId="582" priority="362" operator="equal">
      <formula>"CUMPLE"</formula>
    </cfRule>
  </conditionalFormatting>
  <conditionalFormatting sqref="M26">
    <cfRule type="expression" dxfId="581" priority="359">
      <formula>L26="NO CUMPLE"</formula>
    </cfRule>
    <cfRule type="expression" dxfId="580" priority="360">
      <formula>L26="CUMPLE"</formula>
    </cfRule>
  </conditionalFormatting>
  <conditionalFormatting sqref="K35">
    <cfRule type="expression" dxfId="579" priority="357">
      <formula>J35="NO CUMPLE"</formula>
    </cfRule>
    <cfRule type="expression" dxfId="578" priority="358">
      <formula>J35="CUMPLE"</formula>
    </cfRule>
  </conditionalFormatting>
  <conditionalFormatting sqref="M35">
    <cfRule type="expression" dxfId="577" priority="355">
      <formula>L35="NO CUMPLE"</formula>
    </cfRule>
    <cfRule type="expression" dxfId="576" priority="356">
      <formula>L35="CUMPLE"</formula>
    </cfRule>
  </conditionalFormatting>
  <conditionalFormatting sqref="J35">
    <cfRule type="cellIs" dxfId="575" priority="353" operator="equal">
      <formula>"NO CUMPLE"</formula>
    </cfRule>
    <cfRule type="cellIs" dxfId="574" priority="354" operator="equal">
      <formula>"CUMPLE"</formula>
    </cfRule>
  </conditionalFormatting>
  <conditionalFormatting sqref="L35:L37">
    <cfRule type="cellIs" dxfId="573" priority="351" operator="equal">
      <formula>"NO CUMPLE"</formula>
    </cfRule>
    <cfRule type="cellIs" dxfId="572" priority="352" operator="equal">
      <formula>"CUMPLE"</formula>
    </cfRule>
  </conditionalFormatting>
  <conditionalFormatting sqref="K36:K37">
    <cfRule type="expression" dxfId="571" priority="349">
      <formula>J36="NO CUMPLE"</formula>
    </cfRule>
    <cfRule type="expression" dxfId="570" priority="350">
      <formula>J36="CUMPLE"</formula>
    </cfRule>
  </conditionalFormatting>
  <conditionalFormatting sqref="J36:J37">
    <cfRule type="cellIs" dxfId="569" priority="347" operator="equal">
      <formula>"NO CUMPLE"</formula>
    </cfRule>
    <cfRule type="cellIs" dxfId="568" priority="348" operator="equal">
      <formula>"CUMPLE"</formula>
    </cfRule>
  </conditionalFormatting>
  <conditionalFormatting sqref="M36">
    <cfRule type="expression" dxfId="567" priority="345">
      <formula>L36="NO CUMPLE"</formula>
    </cfRule>
    <cfRule type="expression" dxfId="566" priority="346">
      <formula>L36="CUMPLE"</formula>
    </cfRule>
  </conditionalFormatting>
  <conditionalFormatting sqref="K38">
    <cfRule type="expression" dxfId="565" priority="343">
      <formula>J38="NO CUMPLE"</formula>
    </cfRule>
    <cfRule type="expression" dxfId="564" priority="344">
      <formula>J38="CUMPLE"</formula>
    </cfRule>
  </conditionalFormatting>
  <conditionalFormatting sqref="M38">
    <cfRule type="expression" dxfId="563" priority="341">
      <formula>L38="NO CUMPLE"</formula>
    </cfRule>
    <cfRule type="expression" dxfId="562" priority="342">
      <formula>L38="CUMPLE"</formula>
    </cfRule>
  </conditionalFormatting>
  <conditionalFormatting sqref="J38">
    <cfRule type="cellIs" dxfId="561" priority="339" operator="equal">
      <formula>"NO CUMPLE"</formula>
    </cfRule>
    <cfRule type="cellIs" dxfId="560" priority="340" operator="equal">
      <formula>"CUMPLE"</formula>
    </cfRule>
  </conditionalFormatting>
  <conditionalFormatting sqref="L38:L40">
    <cfRule type="cellIs" dxfId="559" priority="337" operator="equal">
      <formula>"NO CUMPLE"</formula>
    </cfRule>
    <cfRule type="cellIs" dxfId="558" priority="338" operator="equal">
      <formula>"CUMPLE"</formula>
    </cfRule>
  </conditionalFormatting>
  <conditionalFormatting sqref="K39:K40">
    <cfRule type="expression" dxfId="557" priority="335">
      <formula>J39="NO CUMPLE"</formula>
    </cfRule>
    <cfRule type="expression" dxfId="556" priority="336">
      <formula>J39="CUMPLE"</formula>
    </cfRule>
  </conditionalFormatting>
  <conditionalFormatting sqref="J39:J40">
    <cfRule type="cellIs" dxfId="555" priority="333" operator="equal">
      <formula>"NO CUMPLE"</formula>
    </cfRule>
    <cfRule type="cellIs" dxfId="554" priority="334" operator="equal">
      <formula>"CUMPLE"</formula>
    </cfRule>
  </conditionalFormatting>
  <conditionalFormatting sqref="M39">
    <cfRule type="expression" dxfId="553" priority="331">
      <formula>L39="NO CUMPLE"</formula>
    </cfRule>
    <cfRule type="expression" dxfId="552" priority="332">
      <formula>L39="CUMPLE"</formula>
    </cfRule>
  </conditionalFormatting>
  <conditionalFormatting sqref="K41">
    <cfRule type="expression" dxfId="551" priority="329">
      <formula>J41="NO CUMPLE"</formula>
    </cfRule>
    <cfRule type="expression" dxfId="550" priority="330">
      <formula>J41="CUMPLE"</formula>
    </cfRule>
  </conditionalFormatting>
  <conditionalFormatting sqref="M41">
    <cfRule type="expression" dxfId="549" priority="327">
      <formula>L41="NO CUMPLE"</formula>
    </cfRule>
    <cfRule type="expression" dxfId="548" priority="328">
      <formula>L41="CUMPLE"</formula>
    </cfRule>
  </conditionalFormatting>
  <conditionalFormatting sqref="J41">
    <cfRule type="cellIs" dxfId="547" priority="325" operator="equal">
      <formula>"NO CUMPLE"</formula>
    </cfRule>
    <cfRule type="cellIs" dxfId="546" priority="326" operator="equal">
      <formula>"CUMPLE"</formula>
    </cfRule>
  </conditionalFormatting>
  <conditionalFormatting sqref="L41:L43">
    <cfRule type="cellIs" dxfId="545" priority="323" operator="equal">
      <formula>"NO CUMPLE"</formula>
    </cfRule>
    <cfRule type="cellIs" dxfId="544" priority="324" operator="equal">
      <formula>"CUMPLE"</formula>
    </cfRule>
  </conditionalFormatting>
  <conditionalFormatting sqref="K42:K43">
    <cfRule type="expression" dxfId="543" priority="321">
      <formula>J42="NO CUMPLE"</formula>
    </cfRule>
    <cfRule type="expression" dxfId="542" priority="322">
      <formula>J42="CUMPLE"</formula>
    </cfRule>
  </conditionalFormatting>
  <conditionalFormatting sqref="J42:J43">
    <cfRule type="cellIs" dxfId="541" priority="319" operator="equal">
      <formula>"NO CUMPLE"</formula>
    </cfRule>
    <cfRule type="cellIs" dxfId="540" priority="320" operator="equal">
      <formula>"CUMPLE"</formula>
    </cfRule>
  </conditionalFormatting>
  <conditionalFormatting sqref="M42">
    <cfRule type="expression" dxfId="539" priority="317">
      <formula>L42="NO CUMPLE"</formula>
    </cfRule>
    <cfRule type="expression" dxfId="538" priority="318">
      <formula>L42="CUMPLE"</formula>
    </cfRule>
  </conditionalFormatting>
  <conditionalFormatting sqref="K44">
    <cfRule type="expression" dxfId="537" priority="315">
      <formula>J44="NO CUMPLE"</formula>
    </cfRule>
    <cfRule type="expression" dxfId="536" priority="316">
      <formula>J44="CUMPLE"</formula>
    </cfRule>
  </conditionalFormatting>
  <conditionalFormatting sqref="M44">
    <cfRule type="expression" dxfId="535" priority="313">
      <formula>L44="NO CUMPLE"</formula>
    </cfRule>
    <cfRule type="expression" dxfId="534" priority="314">
      <formula>L44="CUMPLE"</formula>
    </cfRule>
  </conditionalFormatting>
  <conditionalFormatting sqref="J44">
    <cfRule type="cellIs" dxfId="533" priority="311" operator="equal">
      <formula>"NO CUMPLE"</formula>
    </cfRule>
    <cfRule type="cellIs" dxfId="532" priority="312" operator="equal">
      <formula>"CUMPLE"</formula>
    </cfRule>
  </conditionalFormatting>
  <conditionalFormatting sqref="L44:L46">
    <cfRule type="cellIs" dxfId="531" priority="309" operator="equal">
      <formula>"NO CUMPLE"</formula>
    </cfRule>
    <cfRule type="cellIs" dxfId="530" priority="310" operator="equal">
      <formula>"CUMPLE"</formula>
    </cfRule>
  </conditionalFormatting>
  <conditionalFormatting sqref="K45:K46">
    <cfRule type="expression" dxfId="529" priority="307">
      <formula>J45="NO CUMPLE"</formula>
    </cfRule>
    <cfRule type="expression" dxfId="528" priority="308">
      <formula>J45="CUMPLE"</formula>
    </cfRule>
  </conditionalFormatting>
  <conditionalFormatting sqref="J45:J46">
    <cfRule type="cellIs" dxfId="527" priority="305" operator="equal">
      <formula>"NO CUMPLE"</formula>
    </cfRule>
    <cfRule type="cellIs" dxfId="526" priority="306" operator="equal">
      <formula>"CUMPLE"</formula>
    </cfRule>
  </conditionalFormatting>
  <conditionalFormatting sqref="M45">
    <cfRule type="expression" dxfId="525" priority="303">
      <formula>L45="NO CUMPLE"</formula>
    </cfRule>
    <cfRule type="expression" dxfId="524" priority="304">
      <formula>L45="CUMPLE"</formula>
    </cfRule>
  </conditionalFormatting>
  <conditionalFormatting sqref="K47">
    <cfRule type="expression" dxfId="523" priority="301">
      <formula>J47="NO CUMPLE"</formula>
    </cfRule>
    <cfRule type="expression" dxfId="522" priority="302">
      <formula>J47="CUMPLE"</formula>
    </cfRule>
  </conditionalFormatting>
  <conditionalFormatting sqref="M47">
    <cfRule type="expression" dxfId="521" priority="299">
      <formula>L47="NO CUMPLE"</formula>
    </cfRule>
    <cfRule type="expression" dxfId="520" priority="300">
      <formula>L47="CUMPLE"</formula>
    </cfRule>
  </conditionalFormatting>
  <conditionalFormatting sqref="J47">
    <cfRule type="cellIs" dxfId="519" priority="297" operator="equal">
      <formula>"NO CUMPLE"</formula>
    </cfRule>
    <cfRule type="cellIs" dxfId="518" priority="298" operator="equal">
      <formula>"CUMPLE"</formula>
    </cfRule>
  </conditionalFormatting>
  <conditionalFormatting sqref="L47:L49">
    <cfRule type="cellIs" dxfId="517" priority="295" operator="equal">
      <formula>"NO CUMPLE"</formula>
    </cfRule>
    <cfRule type="cellIs" dxfId="516" priority="296" operator="equal">
      <formula>"CUMPLE"</formula>
    </cfRule>
  </conditionalFormatting>
  <conditionalFormatting sqref="K48:K49">
    <cfRule type="expression" dxfId="515" priority="293">
      <formula>J48="NO CUMPLE"</formula>
    </cfRule>
    <cfRule type="expression" dxfId="514" priority="294">
      <formula>J48="CUMPLE"</formula>
    </cfRule>
  </conditionalFormatting>
  <conditionalFormatting sqref="J48:J49">
    <cfRule type="cellIs" dxfId="513" priority="291" operator="equal">
      <formula>"NO CUMPLE"</formula>
    </cfRule>
    <cfRule type="cellIs" dxfId="512" priority="292" operator="equal">
      <formula>"CUMPLE"</formula>
    </cfRule>
  </conditionalFormatting>
  <conditionalFormatting sqref="M48">
    <cfRule type="expression" dxfId="511" priority="289">
      <formula>L48="NO CUMPLE"</formula>
    </cfRule>
    <cfRule type="expression" dxfId="510" priority="290">
      <formula>L48="CUMPLE"</formula>
    </cfRule>
  </conditionalFormatting>
  <conditionalFormatting sqref="K57">
    <cfRule type="expression" dxfId="509" priority="287">
      <formula>J57="NO CUMPLE"</formula>
    </cfRule>
    <cfRule type="expression" dxfId="508" priority="288">
      <formula>J57="CUMPLE"</formula>
    </cfRule>
  </conditionalFormatting>
  <conditionalFormatting sqref="M57">
    <cfRule type="expression" dxfId="507" priority="285">
      <formula>L57="NO CUMPLE"</formula>
    </cfRule>
    <cfRule type="expression" dxfId="506" priority="286">
      <formula>L57="CUMPLE"</formula>
    </cfRule>
  </conditionalFormatting>
  <conditionalFormatting sqref="J57">
    <cfRule type="cellIs" dxfId="505" priority="283" operator="equal">
      <formula>"NO CUMPLE"</formula>
    </cfRule>
    <cfRule type="cellIs" dxfId="504" priority="284" operator="equal">
      <formula>"CUMPLE"</formula>
    </cfRule>
  </conditionalFormatting>
  <conditionalFormatting sqref="L57:L59">
    <cfRule type="cellIs" dxfId="503" priority="281" operator="equal">
      <formula>"NO CUMPLE"</formula>
    </cfRule>
    <cfRule type="cellIs" dxfId="502" priority="282" operator="equal">
      <formula>"CUMPLE"</formula>
    </cfRule>
  </conditionalFormatting>
  <conditionalFormatting sqref="K58:K59">
    <cfRule type="expression" dxfId="501" priority="279">
      <formula>J58="NO CUMPLE"</formula>
    </cfRule>
    <cfRule type="expression" dxfId="500" priority="280">
      <formula>J58="CUMPLE"</formula>
    </cfRule>
  </conditionalFormatting>
  <conditionalFormatting sqref="J58:J59">
    <cfRule type="cellIs" dxfId="499" priority="277" operator="equal">
      <formula>"NO CUMPLE"</formula>
    </cfRule>
    <cfRule type="cellIs" dxfId="498" priority="278" operator="equal">
      <formula>"CUMPLE"</formula>
    </cfRule>
  </conditionalFormatting>
  <conditionalFormatting sqref="M58">
    <cfRule type="expression" dxfId="497" priority="275">
      <formula>L58="NO CUMPLE"</formula>
    </cfRule>
    <cfRule type="expression" dxfId="496" priority="276">
      <formula>L58="CUMPLE"</formula>
    </cfRule>
  </conditionalFormatting>
  <conditionalFormatting sqref="K60">
    <cfRule type="expression" dxfId="495" priority="273">
      <formula>J60="NO CUMPLE"</formula>
    </cfRule>
    <cfRule type="expression" dxfId="494" priority="274">
      <formula>J60="CUMPLE"</formula>
    </cfRule>
  </conditionalFormatting>
  <conditionalFormatting sqref="M60">
    <cfRule type="expression" dxfId="493" priority="271">
      <formula>L60="NO CUMPLE"</formula>
    </cfRule>
    <cfRule type="expression" dxfId="492" priority="272">
      <formula>L60="CUMPLE"</formula>
    </cfRule>
  </conditionalFormatting>
  <conditionalFormatting sqref="J60">
    <cfRule type="cellIs" dxfId="491" priority="269" operator="equal">
      <formula>"NO CUMPLE"</formula>
    </cfRule>
    <cfRule type="cellIs" dxfId="490" priority="270" operator="equal">
      <formula>"CUMPLE"</formula>
    </cfRule>
  </conditionalFormatting>
  <conditionalFormatting sqref="L60:L62">
    <cfRule type="cellIs" dxfId="489" priority="267" operator="equal">
      <formula>"NO CUMPLE"</formula>
    </cfRule>
    <cfRule type="cellIs" dxfId="488" priority="268" operator="equal">
      <formula>"CUMPLE"</formula>
    </cfRule>
  </conditionalFormatting>
  <conditionalFormatting sqref="K61:K62">
    <cfRule type="expression" dxfId="487" priority="265">
      <formula>J61="NO CUMPLE"</formula>
    </cfRule>
    <cfRule type="expression" dxfId="486" priority="266">
      <formula>J61="CUMPLE"</formula>
    </cfRule>
  </conditionalFormatting>
  <conditionalFormatting sqref="J61:J62">
    <cfRule type="cellIs" dxfId="485" priority="263" operator="equal">
      <formula>"NO CUMPLE"</formula>
    </cfRule>
    <cfRule type="cellIs" dxfId="484" priority="264" operator="equal">
      <formula>"CUMPLE"</formula>
    </cfRule>
  </conditionalFormatting>
  <conditionalFormatting sqref="M61">
    <cfRule type="expression" dxfId="483" priority="261">
      <formula>L61="NO CUMPLE"</formula>
    </cfRule>
    <cfRule type="expression" dxfId="482" priority="262">
      <formula>L61="CUMPLE"</formula>
    </cfRule>
  </conditionalFormatting>
  <conditionalFormatting sqref="K63">
    <cfRule type="expression" dxfId="481" priority="259">
      <formula>J63="NO CUMPLE"</formula>
    </cfRule>
    <cfRule type="expression" dxfId="480" priority="260">
      <formula>J63="CUMPLE"</formula>
    </cfRule>
  </conditionalFormatting>
  <conditionalFormatting sqref="M63">
    <cfRule type="expression" dxfId="479" priority="257">
      <formula>L63="NO CUMPLE"</formula>
    </cfRule>
    <cfRule type="expression" dxfId="478" priority="258">
      <formula>L63="CUMPLE"</formula>
    </cfRule>
  </conditionalFormatting>
  <conditionalFormatting sqref="J63">
    <cfRule type="cellIs" dxfId="477" priority="255" operator="equal">
      <formula>"NO CUMPLE"</formula>
    </cfRule>
    <cfRule type="cellIs" dxfId="476" priority="256" operator="equal">
      <formula>"CUMPLE"</formula>
    </cfRule>
  </conditionalFormatting>
  <conditionalFormatting sqref="L63:L65">
    <cfRule type="cellIs" dxfId="475" priority="253" operator="equal">
      <formula>"NO CUMPLE"</formula>
    </cfRule>
    <cfRule type="cellIs" dxfId="474" priority="254" operator="equal">
      <formula>"CUMPLE"</formula>
    </cfRule>
  </conditionalFormatting>
  <conditionalFormatting sqref="K64:K65">
    <cfRule type="expression" dxfId="473" priority="251">
      <formula>J64="NO CUMPLE"</formula>
    </cfRule>
    <cfRule type="expression" dxfId="472" priority="252">
      <formula>J64="CUMPLE"</formula>
    </cfRule>
  </conditionalFormatting>
  <conditionalFormatting sqref="J64:J65">
    <cfRule type="cellIs" dxfId="471" priority="249" operator="equal">
      <formula>"NO CUMPLE"</formula>
    </cfRule>
    <cfRule type="cellIs" dxfId="470" priority="250" operator="equal">
      <formula>"CUMPLE"</formula>
    </cfRule>
  </conditionalFormatting>
  <conditionalFormatting sqref="M64">
    <cfRule type="expression" dxfId="469" priority="247">
      <formula>L64="NO CUMPLE"</formula>
    </cfRule>
    <cfRule type="expression" dxfId="468" priority="248">
      <formula>L64="CUMPLE"</formula>
    </cfRule>
  </conditionalFormatting>
  <conditionalFormatting sqref="K66">
    <cfRule type="expression" dxfId="467" priority="245">
      <formula>J66="NO CUMPLE"</formula>
    </cfRule>
    <cfRule type="expression" dxfId="466" priority="246">
      <formula>J66="CUMPLE"</formula>
    </cfRule>
  </conditionalFormatting>
  <conditionalFormatting sqref="M66">
    <cfRule type="expression" dxfId="465" priority="243">
      <formula>L66="NO CUMPLE"</formula>
    </cfRule>
    <cfRule type="expression" dxfId="464" priority="244">
      <formula>L66="CUMPLE"</formula>
    </cfRule>
  </conditionalFormatting>
  <conditionalFormatting sqref="J66">
    <cfRule type="cellIs" dxfId="463" priority="241" operator="equal">
      <formula>"NO CUMPLE"</formula>
    </cfRule>
    <cfRule type="cellIs" dxfId="462" priority="242" operator="equal">
      <formula>"CUMPLE"</formula>
    </cfRule>
  </conditionalFormatting>
  <conditionalFormatting sqref="L66:L68">
    <cfRule type="cellIs" dxfId="461" priority="239" operator="equal">
      <formula>"NO CUMPLE"</formula>
    </cfRule>
    <cfRule type="cellIs" dxfId="460" priority="240" operator="equal">
      <formula>"CUMPLE"</formula>
    </cfRule>
  </conditionalFormatting>
  <conditionalFormatting sqref="K67:K68">
    <cfRule type="expression" dxfId="459" priority="237">
      <formula>J67="NO CUMPLE"</formula>
    </cfRule>
    <cfRule type="expression" dxfId="458" priority="238">
      <formula>J67="CUMPLE"</formula>
    </cfRule>
  </conditionalFormatting>
  <conditionalFormatting sqref="J67:J68">
    <cfRule type="cellIs" dxfId="457" priority="235" operator="equal">
      <formula>"NO CUMPLE"</formula>
    </cfRule>
    <cfRule type="cellIs" dxfId="456" priority="236" operator="equal">
      <formula>"CUMPLE"</formula>
    </cfRule>
  </conditionalFormatting>
  <conditionalFormatting sqref="M67">
    <cfRule type="expression" dxfId="455" priority="233">
      <formula>L67="NO CUMPLE"</formula>
    </cfRule>
    <cfRule type="expression" dxfId="454" priority="234">
      <formula>L67="CUMPLE"</formula>
    </cfRule>
  </conditionalFormatting>
  <conditionalFormatting sqref="K69">
    <cfRule type="expression" dxfId="453" priority="231">
      <formula>J69="NO CUMPLE"</formula>
    </cfRule>
    <cfRule type="expression" dxfId="452" priority="232">
      <formula>J69="CUMPLE"</formula>
    </cfRule>
  </conditionalFormatting>
  <conditionalFormatting sqref="M69">
    <cfRule type="expression" dxfId="451" priority="229">
      <formula>L69="NO CUMPLE"</formula>
    </cfRule>
    <cfRule type="expression" dxfId="450" priority="230">
      <formula>L69="CUMPLE"</formula>
    </cfRule>
  </conditionalFormatting>
  <conditionalFormatting sqref="J69">
    <cfRule type="cellIs" dxfId="449" priority="227" operator="equal">
      <formula>"NO CUMPLE"</formula>
    </cfRule>
    <cfRule type="cellIs" dxfId="448" priority="228" operator="equal">
      <formula>"CUMPLE"</formula>
    </cfRule>
  </conditionalFormatting>
  <conditionalFormatting sqref="L69:L71">
    <cfRule type="cellIs" dxfId="447" priority="225" operator="equal">
      <formula>"NO CUMPLE"</formula>
    </cfRule>
    <cfRule type="cellIs" dxfId="446" priority="226" operator="equal">
      <formula>"CUMPLE"</formula>
    </cfRule>
  </conditionalFormatting>
  <conditionalFormatting sqref="K70:K71">
    <cfRule type="expression" dxfId="445" priority="223">
      <formula>J70="NO CUMPLE"</formula>
    </cfRule>
    <cfRule type="expression" dxfId="444" priority="224">
      <formula>J70="CUMPLE"</formula>
    </cfRule>
  </conditionalFormatting>
  <conditionalFormatting sqref="J70:J71">
    <cfRule type="cellIs" dxfId="443" priority="221" operator="equal">
      <formula>"NO CUMPLE"</formula>
    </cfRule>
    <cfRule type="cellIs" dxfId="442" priority="222" operator="equal">
      <formula>"CUMPLE"</formula>
    </cfRule>
  </conditionalFormatting>
  <conditionalFormatting sqref="M70">
    <cfRule type="expression" dxfId="441" priority="219">
      <formula>L70="NO CUMPLE"</formula>
    </cfRule>
    <cfRule type="expression" dxfId="440" priority="220">
      <formula>L70="CUMPLE"</formula>
    </cfRule>
  </conditionalFormatting>
  <conditionalFormatting sqref="K79">
    <cfRule type="expression" dxfId="439" priority="217">
      <formula>J79="NO CUMPLE"</formula>
    </cfRule>
    <cfRule type="expression" dxfId="438" priority="218">
      <formula>J79="CUMPLE"</formula>
    </cfRule>
  </conditionalFormatting>
  <conditionalFormatting sqref="M79">
    <cfRule type="expression" dxfId="437" priority="215">
      <formula>L79="NO CUMPLE"</formula>
    </cfRule>
    <cfRule type="expression" dxfId="436" priority="216">
      <formula>L79="CUMPLE"</formula>
    </cfRule>
  </conditionalFormatting>
  <conditionalFormatting sqref="J79">
    <cfRule type="cellIs" dxfId="435" priority="213" operator="equal">
      <formula>"NO CUMPLE"</formula>
    </cfRule>
    <cfRule type="cellIs" dxfId="434" priority="214" operator="equal">
      <formula>"CUMPLE"</formula>
    </cfRule>
  </conditionalFormatting>
  <conditionalFormatting sqref="L79:L81">
    <cfRule type="cellIs" dxfId="433" priority="211" operator="equal">
      <formula>"NO CUMPLE"</formula>
    </cfRule>
    <cfRule type="cellIs" dxfId="432" priority="212" operator="equal">
      <formula>"CUMPLE"</formula>
    </cfRule>
  </conditionalFormatting>
  <conditionalFormatting sqref="K80:K81">
    <cfRule type="expression" dxfId="431" priority="209">
      <formula>J80="NO CUMPLE"</formula>
    </cfRule>
    <cfRule type="expression" dxfId="430" priority="210">
      <formula>J80="CUMPLE"</formula>
    </cfRule>
  </conditionalFormatting>
  <conditionalFormatting sqref="J80:J81">
    <cfRule type="cellIs" dxfId="429" priority="207" operator="equal">
      <formula>"NO CUMPLE"</formula>
    </cfRule>
    <cfRule type="cellIs" dxfId="428" priority="208" operator="equal">
      <formula>"CUMPLE"</formula>
    </cfRule>
  </conditionalFormatting>
  <conditionalFormatting sqref="M80">
    <cfRule type="expression" dxfId="427" priority="205">
      <formula>L80="NO CUMPLE"</formula>
    </cfRule>
    <cfRule type="expression" dxfId="426" priority="206">
      <formula>L80="CUMPLE"</formula>
    </cfRule>
  </conditionalFormatting>
  <conditionalFormatting sqref="K82">
    <cfRule type="expression" dxfId="425" priority="203">
      <formula>J82="NO CUMPLE"</formula>
    </cfRule>
    <cfRule type="expression" dxfId="424" priority="204">
      <formula>J82="CUMPLE"</formula>
    </cfRule>
  </conditionalFormatting>
  <conditionalFormatting sqref="M82">
    <cfRule type="expression" dxfId="423" priority="201">
      <formula>L82="NO CUMPLE"</formula>
    </cfRule>
    <cfRule type="expression" dxfId="422" priority="202">
      <formula>L82="CUMPLE"</formula>
    </cfRule>
  </conditionalFormatting>
  <conditionalFormatting sqref="J82">
    <cfRule type="cellIs" dxfId="421" priority="199" operator="equal">
      <formula>"NO CUMPLE"</formula>
    </cfRule>
    <cfRule type="cellIs" dxfId="420" priority="200" operator="equal">
      <formula>"CUMPLE"</formula>
    </cfRule>
  </conditionalFormatting>
  <conditionalFormatting sqref="L82:L84">
    <cfRule type="cellIs" dxfId="419" priority="197" operator="equal">
      <formula>"NO CUMPLE"</formula>
    </cfRule>
    <cfRule type="cellIs" dxfId="418" priority="198" operator="equal">
      <formula>"CUMPLE"</formula>
    </cfRule>
  </conditionalFormatting>
  <conditionalFormatting sqref="K83:K84">
    <cfRule type="expression" dxfId="417" priority="195">
      <formula>J83="NO CUMPLE"</formula>
    </cfRule>
    <cfRule type="expression" dxfId="416" priority="196">
      <formula>J83="CUMPLE"</formula>
    </cfRule>
  </conditionalFormatting>
  <conditionalFormatting sqref="J83:J84">
    <cfRule type="cellIs" dxfId="415" priority="193" operator="equal">
      <formula>"NO CUMPLE"</formula>
    </cfRule>
    <cfRule type="cellIs" dxfId="414" priority="194" operator="equal">
      <formula>"CUMPLE"</formula>
    </cfRule>
  </conditionalFormatting>
  <conditionalFormatting sqref="M83">
    <cfRule type="expression" dxfId="413" priority="191">
      <formula>L83="NO CUMPLE"</formula>
    </cfRule>
    <cfRule type="expression" dxfId="412" priority="192">
      <formula>L83="CUMPLE"</formula>
    </cfRule>
  </conditionalFormatting>
  <conditionalFormatting sqref="K85">
    <cfRule type="expression" dxfId="411" priority="189">
      <formula>J85="NO CUMPLE"</formula>
    </cfRule>
    <cfRule type="expression" dxfId="410" priority="190">
      <formula>J85="CUMPLE"</formula>
    </cfRule>
  </conditionalFormatting>
  <conditionalFormatting sqref="M85">
    <cfRule type="expression" dxfId="409" priority="187">
      <formula>L85="NO CUMPLE"</formula>
    </cfRule>
    <cfRule type="expression" dxfId="408" priority="188">
      <formula>L85="CUMPLE"</formula>
    </cfRule>
  </conditionalFormatting>
  <conditionalFormatting sqref="J85">
    <cfRule type="cellIs" dxfId="407" priority="185" operator="equal">
      <formula>"NO CUMPLE"</formula>
    </cfRule>
    <cfRule type="cellIs" dxfId="406" priority="186" operator="equal">
      <formula>"CUMPLE"</formula>
    </cfRule>
  </conditionalFormatting>
  <conditionalFormatting sqref="L85:L87">
    <cfRule type="cellIs" dxfId="405" priority="183" operator="equal">
      <formula>"NO CUMPLE"</formula>
    </cfRule>
    <cfRule type="cellIs" dxfId="404" priority="184" operator="equal">
      <formula>"CUMPLE"</formula>
    </cfRule>
  </conditionalFormatting>
  <conditionalFormatting sqref="K86:K87">
    <cfRule type="expression" dxfId="403" priority="181">
      <formula>J86="NO CUMPLE"</formula>
    </cfRule>
    <cfRule type="expression" dxfId="402" priority="182">
      <formula>J86="CUMPLE"</formula>
    </cfRule>
  </conditionalFormatting>
  <conditionalFormatting sqref="J86:J87">
    <cfRule type="cellIs" dxfId="401" priority="179" operator="equal">
      <formula>"NO CUMPLE"</formula>
    </cfRule>
    <cfRule type="cellIs" dxfId="400" priority="180" operator="equal">
      <formula>"CUMPLE"</formula>
    </cfRule>
  </conditionalFormatting>
  <conditionalFormatting sqref="M86">
    <cfRule type="expression" dxfId="399" priority="177">
      <formula>L86="NO CUMPLE"</formula>
    </cfRule>
    <cfRule type="expression" dxfId="398" priority="178">
      <formula>L86="CUMPLE"</formula>
    </cfRule>
  </conditionalFormatting>
  <conditionalFormatting sqref="K88">
    <cfRule type="expression" dxfId="397" priority="175">
      <formula>J88="NO CUMPLE"</formula>
    </cfRule>
    <cfRule type="expression" dxfId="396" priority="176">
      <formula>J88="CUMPLE"</formula>
    </cfRule>
  </conditionalFormatting>
  <conditionalFormatting sqref="M88">
    <cfRule type="expression" dxfId="395" priority="173">
      <formula>L88="NO CUMPLE"</formula>
    </cfRule>
    <cfRule type="expression" dxfId="394" priority="174">
      <formula>L88="CUMPLE"</formula>
    </cfRule>
  </conditionalFormatting>
  <conditionalFormatting sqref="J88">
    <cfRule type="cellIs" dxfId="393" priority="171" operator="equal">
      <formula>"NO CUMPLE"</formula>
    </cfRule>
    <cfRule type="cellIs" dxfId="392" priority="172" operator="equal">
      <formula>"CUMPLE"</formula>
    </cfRule>
  </conditionalFormatting>
  <conditionalFormatting sqref="L88:L90">
    <cfRule type="cellIs" dxfId="391" priority="169" operator="equal">
      <formula>"NO CUMPLE"</formula>
    </cfRule>
    <cfRule type="cellIs" dxfId="390" priority="170" operator="equal">
      <formula>"CUMPLE"</formula>
    </cfRule>
  </conditionalFormatting>
  <conditionalFormatting sqref="K89:K90">
    <cfRule type="expression" dxfId="389" priority="167">
      <formula>J89="NO CUMPLE"</formula>
    </cfRule>
    <cfRule type="expression" dxfId="388" priority="168">
      <formula>J89="CUMPLE"</formula>
    </cfRule>
  </conditionalFormatting>
  <conditionalFormatting sqref="J89:J90">
    <cfRule type="cellIs" dxfId="387" priority="165" operator="equal">
      <formula>"NO CUMPLE"</formula>
    </cfRule>
    <cfRule type="cellIs" dxfId="386" priority="166" operator="equal">
      <formula>"CUMPLE"</formula>
    </cfRule>
  </conditionalFormatting>
  <conditionalFormatting sqref="M89">
    <cfRule type="expression" dxfId="385" priority="163">
      <formula>L89="NO CUMPLE"</formula>
    </cfRule>
    <cfRule type="expression" dxfId="384" priority="164">
      <formula>L89="CUMPLE"</formula>
    </cfRule>
  </conditionalFormatting>
  <conditionalFormatting sqref="K91">
    <cfRule type="expression" dxfId="383" priority="161">
      <formula>J91="NO CUMPLE"</formula>
    </cfRule>
    <cfRule type="expression" dxfId="382" priority="162">
      <formula>J91="CUMPLE"</formula>
    </cfRule>
  </conditionalFormatting>
  <conditionalFormatting sqref="M91">
    <cfRule type="expression" dxfId="381" priority="159">
      <formula>L91="NO CUMPLE"</formula>
    </cfRule>
    <cfRule type="expression" dxfId="380" priority="160">
      <formula>L91="CUMPLE"</formula>
    </cfRule>
  </conditionalFormatting>
  <conditionalFormatting sqref="J91">
    <cfRule type="cellIs" dxfId="379" priority="157" operator="equal">
      <formula>"NO CUMPLE"</formula>
    </cfRule>
    <cfRule type="cellIs" dxfId="378" priority="158" operator="equal">
      <formula>"CUMPLE"</formula>
    </cfRule>
  </conditionalFormatting>
  <conditionalFormatting sqref="L91:L93">
    <cfRule type="cellIs" dxfId="377" priority="155" operator="equal">
      <formula>"NO CUMPLE"</formula>
    </cfRule>
    <cfRule type="cellIs" dxfId="376" priority="156" operator="equal">
      <formula>"CUMPLE"</formula>
    </cfRule>
  </conditionalFormatting>
  <conditionalFormatting sqref="K92:K93">
    <cfRule type="expression" dxfId="375" priority="153">
      <formula>J92="NO CUMPLE"</formula>
    </cfRule>
    <cfRule type="expression" dxfId="374" priority="154">
      <formula>J92="CUMPLE"</formula>
    </cfRule>
  </conditionalFormatting>
  <conditionalFormatting sqref="J92:J93">
    <cfRule type="cellIs" dxfId="373" priority="151" operator="equal">
      <formula>"NO CUMPLE"</formula>
    </cfRule>
    <cfRule type="cellIs" dxfId="372" priority="152" operator="equal">
      <formula>"CUMPLE"</formula>
    </cfRule>
  </conditionalFormatting>
  <conditionalFormatting sqref="M92">
    <cfRule type="expression" dxfId="371" priority="149">
      <formula>L92="NO CUMPLE"</formula>
    </cfRule>
    <cfRule type="expression" dxfId="370" priority="150">
      <formula>L92="CUMPLE"</formula>
    </cfRule>
  </conditionalFormatting>
  <conditionalFormatting sqref="K101">
    <cfRule type="expression" dxfId="369" priority="147">
      <formula>J101="NO CUMPLE"</formula>
    </cfRule>
    <cfRule type="expression" dxfId="368" priority="148">
      <formula>J101="CUMPLE"</formula>
    </cfRule>
  </conditionalFormatting>
  <conditionalFormatting sqref="M101">
    <cfRule type="expression" dxfId="367" priority="145">
      <formula>L101="NO CUMPLE"</formula>
    </cfRule>
    <cfRule type="expression" dxfId="366" priority="146">
      <formula>L101="CUMPLE"</formula>
    </cfRule>
  </conditionalFormatting>
  <conditionalFormatting sqref="J101">
    <cfRule type="cellIs" dxfId="365" priority="143" operator="equal">
      <formula>"NO CUMPLE"</formula>
    </cfRule>
    <cfRule type="cellIs" dxfId="364" priority="144" operator="equal">
      <formula>"CUMPLE"</formula>
    </cfRule>
  </conditionalFormatting>
  <conditionalFormatting sqref="L101:L103">
    <cfRule type="cellIs" dxfId="363" priority="141" operator="equal">
      <formula>"NO CUMPLE"</formula>
    </cfRule>
    <cfRule type="cellIs" dxfId="362" priority="142" operator="equal">
      <formula>"CUMPLE"</formula>
    </cfRule>
  </conditionalFormatting>
  <conditionalFormatting sqref="K102:K103">
    <cfRule type="expression" dxfId="361" priority="139">
      <formula>J102="NO CUMPLE"</formula>
    </cfRule>
    <cfRule type="expression" dxfId="360" priority="140">
      <formula>J102="CUMPLE"</formula>
    </cfRule>
  </conditionalFormatting>
  <conditionalFormatting sqref="J102:J103">
    <cfRule type="cellIs" dxfId="359" priority="137" operator="equal">
      <formula>"NO CUMPLE"</formula>
    </cfRule>
    <cfRule type="cellIs" dxfId="358" priority="138" operator="equal">
      <formula>"CUMPLE"</formula>
    </cfRule>
  </conditionalFormatting>
  <conditionalFormatting sqref="M102">
    <cfRule type="expression" dxfId="357" priority="135">
      <formula>L102="NO CUMPLE"</formula>
    </cfRule>
    <cfRule type="expression" dxfId="356" priority="136">
      <formula>L102="CUMPLE"</formula>
    </cfRule>
  </conditionalFormatting>
  <conditionalFormatting sqref="K104">
    <cfRule type="expression" dxfId="355" priority="133">
      <formula>J104="NO CUMPLE"</formula>
    </cfRule>
    <cfRule type="expression" dxfId="354" priority="134">
      <formula>J104="CUMPLE"</formula>
    </cfRule>
  </conditionalFormatting>
  <conditionalFormatting sqref="M104">
    <cfRule type="expression" dxfId="353" priority="131">
      <formula>L104="NO CUMPLE"</formula>
    </cfRule>
    <cfRule type="expression" dxfId="352" priority="132">
      <formula>L104="CUMPLE"</formula>
    </cfRule>
  </conditionalFormatting>
  <conditionalFormatting sqref="J104">
    <cfRule type="cellIs" dxfId="351" priority="129" operator="equal">
      <formula>"NO CUMPLE"</formula>
    </cfRule>
    <cfRule type="cellIs" dxfId="350" priority="130" operator="equal">
      <formula>"CUMPLE"</formula>
    </cfRule>
  </conditionalFormatting>
  <conditionalFormatting sqref="L104:L106">
    <cfRule type="cellIs" dxfId="349" priority="127" operator="equal">
      <formula>"NO CUMPLE"</formula>
    </cfRule>
    <cfRule type="cellIs" dxfId="348" priority="128" operator="equal">
      <formula>"CUMPLE"</formula>
    </cfRule>
  </conditionalFormatting>
  <conditionalFormatting sqref="K105:K106">
    <cfRule type="expression" dxfId="347" priority="125">
      <formula>J105="NO CUMPLE"</formula>
    </cfRule>
    <cfRule type="expression" dxfId="346" priority="126">
      <formula>J105="CUMPLE"</formula>
    </cfRule>
  </conditionalFormatting>
  <conditionalFormatting sqref="J105:J106">
    <cfRule type="cellIs" dxfId="345" priority="123" operator="equal">
      <formula>"NO CUMPLE"</formula>
    </cfRule>
    <cfRule type="cellIs" dxfId="344" priority="124" operator="equal">
      <formula>"CUMPLE"</formula>
    </cfRule>
  </conditionalFormatting>
  <conditionalFormatting sqref="M105">
    <cfRule type="expression" dxfId="343" priority="121">
      <formula>L105="NO CUMPLE"</formula>
    </cfRule>
    <cfRule type="expression" dxfId="342" priority="122">
      <formula>L105="CUMPLE"</formula>
    </cfRule>
  </conditionalFormatting>
  <conditionalFormatting sqref="K107">
    <cfRule type="expression" dxfId="341" priority="119">
      <formula>J107="NO CUMPLE"</formula>
    </cfRule>
    <cfRule type="expression" dxfId="340" priority="120">
      <formula>J107="CUMPLE"</formula>
    </cfRule>
  </conditionalFormatting>
  <conditionalFormatting sqref="M107">
    <cfRule type="expression" dxfId="339" priority="117">
      <formula>L107="NO CUMPLE"</formula>
    </cfRule>
    <cfRule type="expression" dxfId="338" priority="118">
      <formula>L107="CUMPLE"</formula>
    </cfRule>
  </conditionalFormatting>
  <conditionalFormatting sqref="J107">
    <cfRule type="cellIs" dxfId="337" priority="115" operator="equal">
      <formula>"NO CUMPLE"</formula>
    </cfRule>
    <cfRule type="cellIs" dxfId="336" priority="116" operator="equal">
      <formula>"CUMPLE"</formula>
    </cfRule>
  </conditionalFormatting>
  <conditionalFormatting sqref="L107:L109">
    <cfRule type="cellIs" dxfId="335" priority="113" operator="equal">
      <formula>"NO CUMPLE"</formula>
    </cfRule>
    <cfRule type="cellIs" dxfId="334" priority="114" operator="equal">
      <formula>"CUMPLE"</formula>
    </cfRule>
  </conditionalFormatting>
  <conditionalFormatting sqref="K108:K109">
    <cfRule type="expression" dxfId="333" priority="111">
      <formula>J108="NO CUMPLE"</formula>
    </cfRule>
    <cfRule type="expression" dxfId="332" priority="112">
      <formula>J108="CUMPLE"</formula>
    </cfRule>
  </conditionalFormatting>
  <conditionalFormatting sqref="J108:J109">
    <cfRule type="cellIs" dxfId="331" priority="109" operator="equal">
      <formula>"NO CUMPLE"</formula>
    </cfRule>
    <cfRule type="cellIs" dxfId="330" priority="110" operator="equal">
      <formula>"CUMPLE"</formula>
    </cfRule>
  </conditionalFormatting>
  <conditionalFormatting sqref="M108">
    <cfRule type="expression" dxfId="329" priority="107">
      <formula>L108="NO CUMPLE"</formula>
    </cfRule>
    <cfRule type="expression" dxfId="328" priority="108">
      <formula>L108="CUMPLE"</formula>
    </cfRule>
  </conditionalFormatting>
  <conditionalFormatting sqref="K110">
    <cfRule type="expression" dxfId="327" priority="105">
      <formula>J110="NO CUMPLE"</formula>
    </cfRule>
    <cfRule type="expression" dxfId="326" priority="106">
      <formula>J110="CUMPLE"</formula>
    </cfRule>
  </conditionalFormatting>
  <conditionalFormatting sqref="M110">
    <cfRule type="expression" dxfId="325" priority="103">
      <formula>L110="NO CUMPLE"</formula>
    </cfRule>
    <cfRule type="expression" dxfId="324" priority="104">
      <formula>L110="CUMPLE"</formula>
    </cfRule>
  </conditionalFormatting>
  <conditionalFormatting sqref="J110">
    <cfRule type="cellIs" dxfId="323" priority="101" operator="equal">
      <formula>"NO CUMPLE"</formula>
    </cfRule>
    <cfRule type="cellIs" dxfId="322" priority="102" operator="equal">
      <formula>"CUMPLE"</formula>
    </cfRule>
  </conditionalFormatting>
  <conditionalFormatting sqref="L110:L112">
    <cfRule type="cellIs" dxfId="321" priority="99" operator="equal">
      <formula>"NO CUMPLE"</formula>
    </cfRule>
    <cfRule type="cellIs" dxfId="320" priority="100" operator="equal">
      <formula>"CUMPLE"</formula>
    </cfRule>
  </conditionalFormatting>
  <conditionalFormatting sqref="K111:K112">
    <cfRule type="expression" dxfId="319" priority="97">
      <formula>J111="NO CUMPLE"</formula>
    </cfRule>
    <cfRule type="expression" dxfId="318" priority="98">
      <formula>J111="CUMPLE"</formula>
    </cfRule>
  </conditionalFormatting>
  <conditionalFormatting sqref="J111:J112">
    <cfRule type="cellIs" dxfId="317" priority="95" operator="equal">
      <formula>"NO CUMPLE"</formula>
    </cfRule>
    <cfRule type="cellIs" dxfId="316" priority="96" operator="equal">
      <formula>"CUMPLE"</formula>
    </cfRule>
  </conditionalFormatting>
  <conditionalFormatting sqref="M111">
    <cfRule type="expression" dxfId="315" priority="93">
      <formula>L111="NO CUMPLE"</formula>
    </cfRule>
    <cfRule type="expression" dxfId="314" priority="94">
      <formula>L111="CUMPLE"</formula>
    </cfRule>
  </conditionalFormatting>
  <conditionalFormatting sqref="K113">
    <cfRule type="expression" dxfId="313" priority="91">
      <formula>J113="NO CUMPLE"</formula>
    </cfRule>
    <cfRule type="expression" dxfId="312" priority="92">
      <formula>J113="CUMPLE"</formula>
    </cfRule>
  </conditionalFormatting>
  <conditionalFormatting sqref="M113">
    <cfRule type="expression" dxfId="311" priority="89">
      <formula>L113="NO CUMPLE"</formula>
    </cfRule>
    <cfRule type="expression" dxfId="310" priority="90">
      <formula>L113="CUMPLE"</formula>
    </cfRule>
  </conditionalFormatting>
  <conditionalFormatting sqref="J113">
    <cfRule type="cellIs" dxfId="309" priority="87" operator="equal">
      <formula>"NO CUMPLE"</formula>
    </cfRule>
    <cfRule type="cellIs" dxfId="308" priority="88" operator="equal">
      <formula>"CUMPLE"</formula>
    </cfRule>
  </conditionalFormatting>
  <conditionalFormatting sqref="L113:L115">
    <cfRule type="cellIs" dxfId="307" priority="85" operator="equal">
      <formula>"NO CUMPLE"</formula>
    </cfRule>
    <cfRule type="cellIs" dxfId="306" priority="86" operator="equal">
      <formula>"CUMPLE"</formula>
    </cfRule>
  </conditionalFormatting>
  <conditionalFormatting sqref="K114:K115">
    <cfRule type="expression" dxfId="305" priority="83">
      <formula>J114="NO CUMPLE"</formula>
    </cfRule>
    <cfRule type="expression" dxfId="304" priority="84">
      <formula>J114="CUMPLE"</formula>
    </cfRule>
  </conditionalFormatting>
  <conditionalFormatting sqref="J114:J115">
    <cfRule type="cellIs" dxfId="303" priority="81" operator="equal">
      <formula>"NO CUMPLE"</formula>
    </cfRule>
    <cfRule type="cellIs" dxfId="302" priority="82" operator="equal">
      <formula>"CUMPLE"</formula>
    </cfRule>
  </conditionalFormatting>
  <conditionalFormatting sqref="M114">
    <cfRule type="expression" dxfId="301" priority="79">
      <formula>L114="NO CUMPLE"</formula>
    </cfRule>
    <cfRule type="expression" dxfId="300" priority="80">
      <formula>L114="CUMPLE"</formula>
    </cfRule>
  </conditionalFormatting>
  <conditionalFormatting sqref="K123">
    <cfRule type="expression" dxfId="299" priority="77">
      <formula>J123="NO CUMPLE"</formula>
    </cfRule>
    <cfRule type="expression" dxfId="298" priority="78">
      <formula>J123="CUMPLE"</formula>
    </cfRule>
  </conditionalFormatting>
  <conditionalFormatting sqref="M123">
    <cfRule type="expression" dxfId="297" priority="75">
      <formula>L123="NO CUMPLE"</formula>
    </cfRule>
    <cfRule type="expression" dxfId="296" priority="76">
      <formula>L123="CUMPLE"</formula>
    </cfRule>
  </conditionalFormatting>
  <conditionalFormatting sqref="J123">
    <cfRule type="cellIs" dxfId="295" priority="73" operator="equal">
      <formula>"NO CUMPLE"</formula>
    </cfRule>
    <cfRule type="cellIs" dxfId="294" priority="74" operator="equal">
      <formula>"CUMPLE"</formula>
    </cfRule>
  </conditionalFormatting>
  <conditionalFormatting sqref="L123:L125">
    <cfRule type="cellIs" dxfId="293" priority="71" operator="equal">
      <formula>"NO CUMPLE"</formula>
    </cfRule>
    <cfRule type="cellIs" dxfId="292" priority="72" operator="equal">
      <formula>"CUMPLE"</formula>
    </cfRule>
  </conditionalFormatting>
  <conditionalFormatting sqref="K124:K125">
    <cfRule type="expression" dxfId="291" priority="69">
      <formula>J124="NO CUMPLE"</formula>
    </cfRule>
    <cfRule type="expression" dxfId="290" priority="70">
      <formula>J124="CUMPLE"</formula>
    </cfRule>
  </conditionalFormatting>
  <conditionalFormatting sqref="J124:J125">
    <cfRule type="cellIs" dxfId="289" priority="67" operator="equal">
      <formula>"NO CUMPLE"</formula>
    </cfRule>
    <cfRule type="cellIs" dxfId="288" priority="68" operator="equal">
      <formula>"CUMPLE"</formula>
    </cfRule>
  </conditionalFormatting>
  <conditionalFormatting sqref="M124">
    <cfRule type="expression" dxfId="287" priority="65">
      <formula>L124="NO CUMPLE"</formula>
    </cfRule>
    <cfRule type="expression" dxfId="286" priority="66">
      <formula>L124="CUMPLE"</formula>
    </cfRule>
  </conditionalFormatting>
  <conditionalFormatting sqref="K126">
    <cfRule type="expression" dxfId="285" priority="63">
      <formula>J126="NO CUMPLE"</formula>
    </cfRule>
    <cfRule type="expression" dxfId="284" priority="64">
      <formula>J126="CUMPLE"</formula>
    </cfRule>
  </conditionalFormatting>
  <conditionalFormatting sqref="M126">
    <cfRule type="expression" dxfId="283" priority="61">
      <formula>L126="NO CUMPLE"</formula>
    </cfRule>
    <cfRule type="expression" dxfId="282" priority="62">
      <formula>L126="CUMPLE"</formula>
    </cfRule>
  </conditionalFormatting>
  <conditionalFormatting sqref="J126">
    <cfRule type="cellIs" dxfId="281" priority="59" operator="equal">
      <formula>"NO CUMPLE"</formula>
    </cfRule>
    <cfRule type="cellIs" dxfId="280" priority="60" operator="equal">
      <formula>"CUMPLE"</formula>
    </cfRule>
  </conditionalFormatting>
  <conditionalFormatting sqref="L126:L128">
    <cfRule type="cellIs" dxfId="279" priority="57" operator="equal">
      <formula>"NO CUMPLE"</formula>
    </cfRule>
    <cfRule type="cellIs" dxfId="278" priority="58" operator="equal">
      <formula>"CUMPLE"</formula>
    </cfRule>
  </conditionalFormatting>
  <conditionalFormatting sqref="K127:K128">
    <cfRule type="expression" dxfId="277" priority="55">
      <formula>J127="NO CUMPLE"</formula>
    </cfRule>
    <cfRule type="expression" dxfId="276" priority="56">
      <formula>J127="CUMPLE"</formula>
    </cfRule>
  </conditionalFormatting>
  <conditionalFormatting sqref="J127:J128">
    <cfRule type="cellIs" dxfId="275" priority="53" operator="equal">
      <formula>"NO CUMPLE"</formula>
    </cfRule>
    <cfRule type="cellIs" dxfId="274" priority="54" operator="equal">
      <formula>"CUMPLE"</formula>
    </cfRule>
  </conditionalFormatting>
  <conditionalFormatting sqref="M127">
    <cfRule type="expression" dxfId="273" priority="51">
      <formula>L127="NO CUMPLE"</formula>
    </cfRule>
    <cfRule type="expression" dxfId="272" priority="52">
      <formula>L127="CUMPLE"</formula>
    </cfRule>
  </conditionalFormatting>
  <conditionalFormatting sqref="J129">
    <cfRule type="cellIs" dxfId="271" priority="45" operator="equal">
      <formula>"NO CUMPLE"</formula>
    </cfRule>
    <cfRule type="cellIs" dxfId="270" priority="46" operator="equal">
      <formula>"CUMPLE"</formula>
    </cfRule>
  </conditionalFormatting>
  <conditionalFormatting sqref="L129:L131">
    <cfRule type="cellIs" dxfId="269" priority="43" operator="equal">
      <formula>"NO CUMPLE"</formula>
    </cfRule>
    <cfRule type="cellIs" dxfId="268" priority="44" operator="equal">
      <formula>"CUMPLE"</formula>
    </cfRule>
  </conditionalFormatting>
  <conditionalFormatting sqref="J130:J131">
    <cfRule type="cellIs" dxfId="267" priority="39" operator="equal">
      <formula>"NO CUMPLE"</formula>
    </cfRule>
    <cfRule type="cellIs" dxfId="266" priority="40" operator="equal">
      <formula>"CUMPLE"</formula>
    </cfRule>
  </conditionalFormatting>
  <conditionalFormatting sqref="K132">
    <cfRule type="expression" dxfId="265" priority="35">
      <formula>J132="NO CUMPLE"</formula>
    </cfRule>
    <cfRule type="expression" dxfId="264" priority="36">
      <formula>J132="CUMPLE"</formula>
    </cfRule>
  </conditionalFormatting>
  <conditionalFormatting sqref="M132">
    <cfRule type="expression" dxfId="263" priority="33">
      <formula>L132="NO CUMPLE"</formula>
    </cfRule>
    <cfRule type="expression" dxfId="262" priority="34">
      <formula>L132="CUMPLE"</formula>
    </cfRule>
  </conditionalFormatting>
  <conditionalFormatting sqref="J132">
    <cfRule type="cellIs" dxfId="261" priority="31" operator="equal">
      <formula>"NO CUMPLE"</formula>
    </cfRule>
    <cfRule type="cellIs" dxfId="260" priority="32" operator="equal">
      <formula>"CUMPLE"</formula>
    </cfRule>
  </conditionalFormatting>
  <conditionalFormatting sqref="L132:L134">
    <cfRule type="cellIs" dxfId="259" priority="29" operator="equal">
      <formula>"NO CUMPLE"</formula>
    </cfRule>
    <cfRule type="cellIs" dxfId="258" priority="30" operator="equal">
      <formula>"CUMPLE"</formula>
    </cfRule>
  </conditionalFormatting>
  <conditionalFormatting sqref="K133:K134">
    <cfRule type="expression" dxfId="257" priority="27">
      <formula>J133="NO CUMPLE"</formula>
    </cfRule>
    <cfRule type="expression" dxfId="256" priority="28">
      <formula>J133="CUMPLE"</formula>
    </cfRule>
  </conditionalFormatting>
  <conditionalFormatting sqref="J133:J134">
    <cfRule type="cellIs" dxfId="255" priority="25" operator="equal">
      <formula>"NO CUMPLE"</formula>
    </cfRule>
    <cfRule type="cellIs" dxfId="254" priority="26" operator="equal">
      <formula>"CUMPLE"</formula>
    </cfRule>
  </conditionalFormatting>
  <conditionalFormatting sqref="M133">
    <cfRule type="expression" dxfId="253" priority="23">
      <formula>L133="NO CUMPLE"</formula>
    </cfRule>
    <cfRule type="expression" dxfId="252" priority="24">
      <formula>L133="CUMPLE"</formula>
    </cfRule>
  </conditionalFormatting>
  <conditionalFormatting sqref="K135">
    <cfRule type="expression" dxfId="251" priority="21">
      <formula>J135="NO CUMPLE"</formula>
    </cfRule>
    <cfRule type="expression" dxfId="250" priority="22">
      <formula>J135="CUMPLE"</formula>
    </cfRule>
  </conditionalFormatting>
  <conditionalFormatting sqref="M135">
    <cfRule type="expression" dxfId="249" priority="19">
      <formula>L135="NO CUMPLE"</formula>
    </cfRule>
    <cfRule type="expression" dxfId="248" priority="20">
      <formula>L135="CUMPLE"</formula>
    </cfRule>
  </conditionalFormatting>
  <conditionalFormatting sqref="J135">
    <cfRule type="cellIs" dxfId="247" priority="17" operator="equal">
      <formula>"NO CUMPLE"</formula>
    </cfRule>
    <cfRule type="cellIs" dxfId="246" priority="18" operator="equal">
      <formula>"CUMPLE"</formula>
    </cfRule>
  </conditionalFormatting>
  <conditionalFormatting sqref="L135:L137">
    <cfRule type="cellIs" dxfId="245" priority="15" operator="equal">
      <formula>"NO CUMPLE"</formula>
    </cfRule>
    <cfRule type="cellIs" dxfId="244" priority="16" operator="equal">
      <formula>"CUMPLE"</formula>
    </cfRule>
  </conditionalFormatting>
  <conditionalFormatting sqref="K136:K137">
    <cfRule type="expression" dxfId="243" priority="13">
      <formula>J136="NO CUMPLE"</formula>
    </cfRule>
    <cfRule type="expression" dxfId="242" priority="14">
      <formula>J136="CUMPLE"</formula>
    </cfRule>
  </conditionalFormatting>
  <conditionalFormatting sqref="J136:J137">
    <cfRule type="cellIs" dxfId="241" priority="11" operator="equal">
      <formula>"NO CUMPLE"</formula>
    </cfRule>
    <cfRule type="cellIs" dxfId="240" priority="12" operator="equal">
      <formula>"CUMPLE"</formula>
    </cfRule>
  </conditionalFormatting>
  <conditionalFormatting sqref="M136">
    <cfRule type="expression" dxfId="239" priority="9">
      <formula>L136="NO CUMPLE"</formula>
    </cfRule>
    <cfRule type="expression" dxfId="238" priority="10">
      <formula>L136="CUMPLE"</formula>
    </cfRule>
  </conditionalFormatting>
  <conditionalFormatting sqref="K129">
    <cfRule type="expression" dxfId="237" priority="7">
      <formula>J129="NO CUMPLE"</formula>
    </cfRule>
    <cfRule type="expression" dxfId="236" priority="8">
      <formula>J129="CUMPLE"</formula>
    </cfRule>
  </conditionalFormatting>
  <conditionalFormatting sqref="K130:K131">
    <cfRule type="expression" dxfId="235" priority="5">
      <formula>J130="NO CUMPLE"</formula>
    </cfRule>
    <cfRule type="expression" dxfId="234" priority="6">
      <formula>J130="CUMPLE"</formula>
    </cfRule>
  </conditionalFormatting>
  <conditionalFormatting sqref="M129">
    <cfRule type="expression" dxfId="233" priority="3">
      <formula>L129="NO CUMPLE"</formula>
    </cfRule>
    <cfRule type="expression" dxfId="232" priority="4">
      <formula>L129="CUMPLE"</formula>
    </cfRule>
  </conditionalFormatting>
  <conditionalFormatting sqref="M130">
    <cfRule type="expression" dxfId="231" priority="1">
      <formula>L130="NO CUMPLE"</formula>
    </cfRule>
    <cfRule type="expression" dxfId="230" priority="2">
      <formula>L130="CUMPLE"</formula>
    </cfRule>
  </conditionalFormatting>
  <dataValidations count="8">
    <dataValidation type="list" allowBlank="1" showInputMessage="1" showErrorMessage="1" sqref="R13 R333 R16 R22 R25 R35 R41 R38 R44 R47 R57 R63 R60 R66 R69 R79 R85 R82 R88 R91 R101 R107 R104 R110 R113 R123 R129 R126 R132 R135 R145 R151 R148 R154 R157 R167 R173 R170 R176 R179 R189 R195 R192 R198 R201 R211 R217 R214 R220 R223 R233 R239 R236 R242 R245 R255 R261 R258 R264 R267 R277 R283 R280 R286 R289 R299 R305 R302 R308 R311 R321 R327 R324 R330 R19 R355 R343 R349 R346 R352 R377 R365 R371 R368 R374">
      <formula1>"NINGUNO, PENDIENTES, CUMPLEN CON LO SOLICITADO, NO CUMPLEN CON LO SOLICITADO"</formula1>
    </dataValidation>
    <dataValidation type="list" allowBlank="1" showInputMessage="1" showErrorMessage="1" sqref="Q13 Q333 Q16 Q22 Q25 Q35 Q41 Q38 Q44 Q47 Q57 Q63 Q60 Q19 Q69 Q79 Q85 Q82 Q88 Q91 Q101 Q107 Q104 Q110 Q113 Q123 Q129 Q126 Q132 Q135 Q145 Q151 Q148 Q154 Q157 Q167 Q173 Q170 Q176 Q179 Q189 Q195 Q192 Q198 Q201 Q211 Q217 Q214 Q220 Q223 Q233 Q239 Q236 Q242 Q245 Q255 Q261 Q258 Q264 Q267 Q277 Q283 Q280 Q286 Q289 Q299 Q305 Q302 Q308 Q311 Q321 Q327 Q324 Q330 Q66 Q355 Q343 Q349 Q346 Q352 Q377 Q365 Q371 Q368 Q374">
      <formula1>"SIN OBSERVACIÓN, PENDIENTES POR SUBSANAR, REQUERIMIENTOS SUBSANADOS, NO SUBSANABLE"</formula1>
    </dataValidation>
    <dataValidation type="list" allowBlank="1" showInputMessage="1" showErrorMessage="1" sqref="N13 N333 N16 N22 N25 N35 N330 N19 N44 N47 N57 N63 N60 N66 N69 N79 N85 N82 N88 N91 N101 N107 N104 N110 N113 N123 N129 N126 N132 N135 N145 N151 N148 N154 N157 N167 N173 N170 N176 N179 N189 N195 N192 N198 N201 N211 N217 N214 N220 N223 N233 N239 N236 N242 N245 N255 N261 N258 N264 N267 N277 N283 N280 N286 N289 N299 N305 N302 N308 N311 N321 N327 N324 N38 N41 N355 N352 N343 N349 N346 N377 N374 N365 N371 N368">
      <formula1>"PRESENTÓ CERTIFICADO,NO PRESENTÓ CERTIFICADO"</formula1>
    </dataValidation>
    <dataValidation type="list" allowBlank="1" showInputMessage="1" showErrorMessage="1" sqref="H13 H19 H16 H22 H25 H35 H41 H38 H44 H47 H57 H63 H60 H66 H69 H79 H85 H82 H88 H91 H101 H107 H104 H110 H113 H123 H129 H126 H132 H135 H145 H151 H148 H154 H157 H167 H173 H170 H176 H179 H189 H195 H192 H198 H201 H211 H217 H214 H220 H223 H233 H239 H236 H242 H245 H255 H261 H258 H264 H267 H277 H283 H280 H286 H289 H299 H305 H302 H308 H311 H321 H327 H324 H330 H333 H343 H349 H346 H352 H355 H365 H371 H368 H374 H377">
      <formula1>"I,C,UT"</formula1>
    </dataValidation>
    <dataValidation type="list" allowBlank="1" showInputMessage="1" showErrorMessage="1" sqref="L57:L71 L255:L269 L233:L247 L277:L291 J255:J269 L101:L115 L79:L93 L211:L225 L189:L203 L299:L313 L167:L181 J79:J93 L145:L159 J101:J115 L13:L27 J365:J379 J277:J291 J189:J203 J233:J247 J57:J71 L35:L49 J13:J27 J167:J181 J145:J159 J35:J49 J211:J225 J299:J313 L321:L335 J321:J335 L343:L357 J343:J357 L365:L379 L123:L137 J123:J137">
      <formula1>",CUMPLE,NO CUMPLE"</formula1>
    </dataValidation>
    <dataValidation type="list" allowBlank="1" showInputMessage="1" showErrorMessage="1" sqref="O13 O333 O16 O22 O25 O35 O330 O19 O44 O47 O57 O63 O60 O66 O69 O79 O85 O82 O88 O91 O101 O107 O104 O110 O113 O123 O129 O126 O132 O135 O145 O151 O148 O154 O157 O167 O173 O170 O176 O179 O189 O195 O192 O198 O201 O211 O217 O214 O220 O223 O233 O239 O236 O242 O245 O255 O261 O258 O264 O267 O277 O283 O280 O286 O289 O299 O305 O302 O308 O311 O321 O327 O324 O38 O41 O355 O352 O343 O349 O346 O377 O374 O365 O371 O368">
      <formula1>"ACORDE A ITEM 5.2.1 (T.R.),NO ESTÁ ACORDE A ITEM 5.2.1 (T.R.),DESCRIPCIÓN INSUFICIENTE,PENDIENTE POR DESCRIPCIÓN"</formula1>
    </dataValidation>
    <dataValidation type="list" allowBlank="1" showInputMessage="1" showErrorMessage="1" sqref="B10 B32 B54 B76 B98 B120 B142 B164 B186 B208 B230 B252 B274 B296 B318">
      <formula1>"1,2,3,4,5,6,7,8,9,10,11,12,13,14,15"</formula1>
    </dataValidation>
    <dataValidation type="list" allowBlank="1" showInputMessage="1" showErrorMessage="1" sqref="T13:T27 T35:T49 T57:T71 T79:T93 T101:T115 T123:T137 T145:T159 T167:T181 T189:T203 T211:T225 T233:T247 T255:T269 T277:T291 T299:T313 T321:T335 T343:T357 T365:T379">
      <formula1>"SI,NO"</formula1>
    </dataValidation>
  </dataValidations>
  <pageMargins left="0.7" right="0.7" top="0.75" bottom="0.75" header="0.3" footer="0.3"/>
  <pageSetup paperSize="9" orientation="portrait" horizontalDpi="4294967292"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22"/>
  <sheetViews>
    <sheetView workbookViewId="0">
      <selection activeCell="K6" sqref="K6"/>
    </sheetView>
  </sheetViews>
  <sheetFormatPr baseColWidth="10" defaultColWidth="11.42578125" defaultRowHeight="15"/>
  <cols>
    <col min="1" max="1" width="6.42578125" style="43" bestFit="1" customWidth="1"/>
    <col min="2" max="2" width="34.28515625" style="43" customWidth="1"/>
    <col min="3" max="4" width="16.42578125" style="43" bestFit="1" customWidth="1"/>
    <col min="5" max="5" width="7.42578125" style="77" bestFit="1" customWidth="1"/>
    <col min="6" max="6" width="14.85546875" style="77" customWidth="1"/>
    <col min="7" max="7" width="18" style="77" bestFit="1" customWidth="1"/>
    <col min="8" max="8" width="16.42578125" style="77" bestFit="1" customWidth="1"/>
    <col min="9" max="9" width="15.28515625" style="77" bestFit="1" customWidth="1"/>
    <col min="10" max="10" width="20.7109375" style="77" customWidth="1"/>
    <col min="11" max="11" width="16" style="43" customWidth="1"/>
    <col min="12" max="12" width="11.42578125" style="43"/>
    <col min="13" max="13" width="11.42578125" style="60"/>
    <col min="14" max="14" width="38" style="43" customWidth="1"/>
    <col min="15" max="15" width="14.85546875" style="61" customWidth="1"/>
    <col min="16" max="16384" width="11.42578125" style="43"/>
  </cols>
  <sheetData>
    <row r="1" spans="1:15" ht="24" customHeight="1">
      <c r="A1" s="724" t="s">
        <v>42</v>
      </c>
      <c r="B1" s="724"/>
      <c r="C1" s="724"/>
      <c r="D1" s="724"/>
      <c r="E1" s="724"/>
      <c r="F1" s="724"/>
      <c r="G1" s="724"/>
      <c r="H1" s="724"/>
      <c r="I1" s="724"/>
      <c r="J1" s="724"/>
    </row>
    <row r="2" spans="1:15" s="63" customFormat="1" ht="15.75" customHeight="1">
      <c r="A2" s="62"/>
      <c r="B2" s="62"/>
      <c r="C2" s="62"/>
      <c r="D2" s="62"/>
      <c r="E2" s="62"/>
      <c r="F2" s="62"/>
      <c r="G2" s="62"/>
      <c r="H2" s="62"/>
      <c r="I2" s="62"/>
      <c r="J2" s="62"/>
      <c r="M2" s="64"/>
      <c r="O2" s="65"/>
    </row>
    <row r="3" spans="1:15" ht="15.75" customHeight="1">
      <c r="A3" s="726" t="s">
        <v>25</v>
      </c>
      <c r="B3" s="726" t="s">
        <v>11</v>
      </c>
      <c r="C3" s="727" t="s">
        <v>7</v>
      </c>
      <c r="D3" s="727"/>
      <c r="E3" s="727"/>
      <c r="F3" s="727"/>
      <c r="G3" s="728" t="s">
        <v>8</v>
      </c>
      <c r="H3" s="728"/>
      <c r="I3" s="728"/>
      <c r="J3" s="728"/>
    </row>
    <row r="4" spans="1:15" ht="35.25" customHeight="1">
      <c r="A4" s="726"/>
      <c r="B4" s="726"/>
      <c r="C4" s="66" t="s">
        <v>134</v>
      </c>
      <c r="D4" s="729" t="s">
        <v>135</v>
      </c>
      <c r="E4" s="730"/>
      <c r="F4" s="2">
        <v>0.6</v>
      </c>
      <c r="G4" s="67" t="s">
        <v>47</v>
      </c>
      <c r="H4" s="731" t="s">
        <v>154</v>
      </c>
      <c r="I4" s="732"/>
      <c r="J4" s="244">
        <v>776707670</v>
      </c>
    </row>
    <row r="5" spans="1:15" s="46" customFormat="1" ht="27.75" customHeight="1">
      <c r="A5" s="726"/>
      <c r="B5" s="726"/>
      <c r="C5" s="66" t="s">
        <v>9</v>
      </c>
      <c r="D5" s="66" t="s">
        <v>10</v>
      </c>
      <c r="E5" s="66" t="s">
        <v>2</v>
      </c>
      <c r="F5" s="66" t="s">
        <v>71</v>
      </c>
      <c r="G5" s="69" t="s">
        <v>5</v>
      </c>
      <c r="H5" s="69" t="s">
        <v>6</v>
      </c>
      <c r="I5" s="69" t="s">
        <v>2</v>
      </c>
      <c r="J5" s="69" t="s">
        <v>71</v>
      </c>
      <c r="M5" s="725" t="s">
        <v>103</v>
      </c>
      <c r="N5" s="725"/>
      <c r="O5" s="70" t="s">
        <v>102</v>
      </c>
    </row>
    <row r="6" spans="1:15" s="46" customFormat="1" ht="15.75">
      <c r="A6" s="71">
        <f>IF('1_ENTREGA'!A8="","",'1_ENTREGA'!A8)</f>
        <v>1</v>
      </c>
      <c r="B6" s="72" t="str">
        <f t="shared" ref="B6:B19" si="0">IF(A6="","",VLOOKUP(A6,LISTA_OFERENTES,2,FALSE))</f>
        <v>WORLDTEK S.A.S.</v>
      </c>
      <c r="C6" s="1">
        <v>1786375556</v>
      </c>
      <c r="D6" s="1">
        <v>3813400651</v>
      </c>
      <c r="E6" s="250">
        <f>C6/D6</f>
        <v>0.46844685871954028</v>
      </c>
      <c r="F6" s="73" t="str">
        <f t="shared" ref="F6:F19" si="1">IF(B6="","",IF(E6&lt;=$F$4,"CUMPLE","NO CUMPLE"))</f>
        <v>CUMPLE</v>
      </c>
      <c r="G6" s="101">
        <v>2855995094</v>
      </c>
      <c r="H6" s="101">
        <v>422632142</v>
      </c>
      <c r="I6" s="68">
        <f>G6-H6</f>
        <v>2433362952</v>
      </c>
      <c r="J6" s="73" t="str">
        <f>IF(B6="","",IF(I6="","NO CUMPLE",IF(I6&gt;=$J$4,"CUMPLE","NO CUMPLE")))</f>
        <v>CUMPLE</v>
      </c>
      <c r="M6" s="74">
        <v>1</v>
      </c>
      <c r="N6" s="75" t="str">
        <f t="shared" ref="N6:N19" si="2">VLOOKUP(M6,LISTA_OFERENTES,2,FALSE)</f>
        <v>WORLDTEK S.A.S.</v>
      </c>
      <c r="O6" s="76" t="str">
        <f t="shared" ref="O6:O22" si="3">IF(OR(F6="NO CUMPLE",J6="NO CUMPLE"),"NH","H")</f>
        <v>H</v>
      </c>
    </row>
    <row r="7" spans="1:15" s="46" customFormat="1" ht="15.75">
      <c r="A7" s="71">
        <f>IF('1_ENTREGA'!A9="","",'1_ENTREGA'!A9)</f>
        <v>2</v>
      </c>
      <c r="B7" s="72" t="str">
        <f t="shared" si="0"/>
        <v>CIVILMAQ S.A.S.</v>
      </c>
      <c r="C7" s="1">
        <v>673973523</v>
      </c>
      <c r="D7" s="1">
        <v>2483265313</v>
      </c>
      <c r="E7" s="250">
        <f t="shared" ref="E7:E19" si="4">C7/D7</f>
        <v>0.27140616810927121</v>
      </c>
      <c r="F7" s="73" t="str">
        <f t="shared" si="1"/>
        <v>CUMPLE</v>
      </c>
      <c r="G7" s="101">
        <v>1376827274</v>
      </c>
      <c r="H7" s="101">
        <v>155820225</v>
      </c>
      <c r="I7" s="68">
        <f t="shared" ref="I7:I19" si="5">G7-H7</f>
        <v>1221007049</v>
      </c>
      <c r="J7" s="73" t="str">
        <f t="shared" ref="J7:J22" si="6">IF(B7="","",IF(I7="","NO CUMPLE",IF(I7&gt;=$J$4,"CUMPLE","NO CUMPLE")))</f>
        <v>CUMPLE</v>
      </c>
      <c r="M7" s="74">
        <v>2</v>
      </c>
      <c r="N7" s="75" t="str">
        <f t="shared" si="2"/>
        <v>CIVILMAQ S.A.S.</v>
      </c>
      <c r="O7" s="76" t="str">
        <f t="shared" si="3"/>
        <v>H</v>
      </c>
    </row>
    <row r="8" spans="1:15" s="46" customFormat="1" ht="15.75">
      <c r="A8" s="71">
        <f>IF('1_ENTREGA'!A10="","",'1_ENTREGA'!A10)</f>
        <v>3</v>
      </c>
      <c r="B8" s="72" t="str">
        <f t="shared" si="0"/>
        <v>GRUPO ELECTROCIVIL S.A.S.</v>
      </c>
      <c r="C8" s="1">
        <v>1716497000</v>
      </c>
      <c r="D8" s="1">
        <v>5967557000</v>
      </c>
      <c r="E8" s="250">
        <f t="shared" si="4"/>
        <v>0.28763814069978721</v>
      </c>
      <c r="F8" s="73" t="str">
        <f t="shared" si="1"/>
        <v>CUMPLE</v>
      </c>
      <c r="G8" s="101">
        <v>5303069000</v>
      </c>
      <c r="H8" s="101">
        <v>404569000</v>
      </c>
      <c r="I8" s="68">
        <f t="shared" si="5"/>
        <v>4898500000</v>
      </c>
      <c r="J8" s="73" t="str">
        <f t="shared" si="6"/>
        <v>CUMPLE</v>
      </c>
      <c r="M8" s="74">
        <v>3</v>
      </c>
      <c r="N8" s="75" t="str">
        <f t="shared" si="2"/>
        <v>GRUPO ELECTROCIVIL S.A.S.</v>
      </c>
      <c r="O8" s="76" t="str">
        <f t="shared" si="3"/>
        <v>H</v>
      </c>
    </row>
    <row r="9" spans="1:15" s="46" customFormat="1" ht="15.75">
      <c r="A9" s="71">
        <f>IF('1_ENTREGA'!A11="","",'1_ENTREGA'!A11)</f>
        <v>4</v>
      </c>
      <c r="B9" s="72" t="str">
        <f t="shared" si="0"/>
        <v>JORGE ENRIQUE MORA HENAO</v>
      </c>
      <c r="C9" s="1">
        <v>8376611841</v>
      </c>
      <c r="D9" s="1">
        <v>13339287924</v>
      </c>
      <c r="E9" s="250">
        <f t="shared" si="4"/>
        <v>0.62796544228787721</v>
      </c>
      <c r="F9" s="73" t="str">
        <f t="shared" si="1"/>
        <v>NO CUMPLE</v>
      </c>
      <c r="G9" s="101">
        <v>7906579728</v>
      </c>
      <c r="H9" s="101">
        <v>1074992581</v>
      </c>
      <c r="I9" s="68">
        <f t="shared" si="5"/>
        <v>6831587147</v>
      </c>
      <c r="J9" s="73" t="str">
        <f t="shared" si="6"/>
        <v>CUMPLE</v>
      </c>
      <c r="M9" s="74">
        <v>4</v>
      </c>
      <c r="N9" s="75" t="str">
        <f t="shared" si="2"/>
        <v>JORGE ENRIQUE MORA HENAO</v>
      </c>
      <c r="O9" s="76" t="str">
        <f t="shared" si="3"/>
        <v>NH</v>
      </c>
    </row>
    <row r="10" spans="1:15" s="46" customFormat="1" ht="15.75">
      <c r="A10" s="71">
        <f>IF('1_ENTREGA'!A12="","",'1_ENTREGA'!A12)</f>
        <v>5</v>
      </c>
      <c r="B10" s="72" t="str">
        <f t="shared" si="0"/>
        <v>ACEROS Y CONCRETOS S.A.S.</v>
      </c>
      <c r="C10" s="1">
        <v>1097312210</v>
      </c>
      <c r="D10" s="1">
        <v>3620091488</v>
      </c>
      <c r="E10" s="250">
        <f t="shared" si="4"/>
        <v>0.30311725922878113</v>
      </c>
      <c r="F10" s="73" t="str">
        <f t="shared" si="1"/>
        <v>CUMPLE</v>
      </c>
      <c r="G10" s="101">
        <v>1223843650</v>
      </c>
      <c r="H10" s="101">
        <v>95180513</v>
      </c>
      <c r="I10" s="68">
        <f t="shared" si="5"/>
        <v>1128663137</v>
      </c>
      <c r="J10" s="73" t="str">
        <f t="shared" si="6"/>
        <v>CUMPLE</v>
      </c>
      <c r="M10" s="74">
        <v>5</v>
      </c>
      <c r="N10" s="75" t="str">
        <f t="shared" si="2"/>
        <v>ACEROS Y CONCRETOS S.A.S.</v>
      </c>
      <c r="O10" s="76" t="str">
        <f t="shared" si="3"/>
        <v>H</v>
      </c>
    </row>
    <row r="11" spans="1:15" s="46" customFormat="1" ht="15.75">
      <c r="A11" s="71">
        <f>IF('1_ENTREGA'!A13="","",'1_ENTREGA'!A13)</f>
        <v>6</v>
      </c>
      <c r="B11" s="72" t="str">
        <f t="shared" si="0"/>
        <v>CONSTRUINTEGRALES S.A.S.</v>
      </c>
      <c r="C11" s="1">
        <v>5347557726</v>
      </c>
      <c r="D11" s="1">
        <v>9765368003</v>
      </c>
      <c r="E11" s="250">
        <f t="shared" si="4"/>
        <v>0.54760432216760158</v>
      </c>
      <c r="F11" s="73" t="str">
        <f t="shared" si="1"/>
        <v>CUMPLE</v>
      </c>
      <c r="G11" s="101">
        <v>8659674315</v>
      </c>
      <c r="H11" s="101">
        <v>3908561183</v>
      </c>
      <c r="I11" s="68">
        <f t="shared" si="5"/>
        <v>4751113132</v>
      </c>
      <c r="J11" s="73" t="str">
        <f t="shared" si="6"/>
        <v>CUMPLE</v>
      </c>
      <c r="M11" s="74">
        <v>6</v>
      </c>
      <c r="N11" s="75" t="str">
        <f t="shared" si="2"/>
        <v>CONSTRUINTEGRALES S.A.S.</v>
      </c>
      <c r="O11" s="76" t="str">
        <f t="shared" si="3"/>
        <v>H</v>
      </c>
    </row>
    <row r="12" spans="1:15" s="46" customFormat="1" ht="32.25" hidden="1" customHeight="1">
      <c r="A12" s="71">
        <f>IF('1_ENTREGA'!A14="","",'1_ENTREGA'!A14)</f>
        <v>7</v>
      </c>
      <c r="B12" s="72">
        <f t="shared" si="0"/>
        <v>0</v>
      </c>
      <c r="C12" s="137"/>
      <c r="D12" s="137"/>
      <c r="E12" s="250" t="e">
        <f t="shared" si="4"/>
        <v>#DIV/0!</v>
      </c>
      <c r="F12" s="73" t="e">
        <f t="shared" si="1"/>
        <v>#DIV/0!</v>
      </c>
      <c r="G12" s="138"/>
      <c r="H12" s="138"/>
      <c r="I12" s="68">
        <f t="shared" si="5"/>
        <v>0</v>
      </c>
      <c r="J12" s="73" t="str">
        <f t="shared" si="6"/>
        <v>NO CUMPLE</v>
      </c>
      <c r="M12" s="74">
        <v>7</v>
      </c>
      <c r="N12" s="75">
        <f t="shared" si="2"/>
        <v>0</v>
      </c>
      <c r="O12" s="76" t="e">
        <f t="shared" si="3"/>
        <v>#DIV/0!</v>
      </c>
    </row>
    <row r="13" spans="1:15" s="46" customFormat="1" ht="25.5" hidden="1" customHeight="1">
      <c r="A13" s="71">
        <f>IF('1_ENTREGA'!A15="","",'1_ENTREGA'!A15)</f>
        <v>8</v>
      </c>
      <c r="B13" s="72">
        <f t="shared" si="0"/>
        <v>0</v>
      </c>
      <c r="C13" s="137"/>
      <c r="D13" s="137"/>
      <c r="E13" s="250" t="e">
        <f t="shared" si="4"/>
        <v>#DIV/0!</v>
      </c>
      <c r="F13" s="73" t="e">
        <f t="shared" si="1"/>
        <v>#DIV/0!</v>
      </c>
      <c r="G13" s="138"/>
      <c r="H13" s="138"/>
      <c r="I13" s="68">
        <f t="shared" si="5"/>
        <v>0</v>
      </c>
      <c r="J13" s="73" t="str">
        <f t="shared" si="6"/>
        <v>NO CUMPLE</v>
      </c>
      <c r="M13" s="74">
        <v>8</v>
      </c>
      <c r="N13" s="75">
        <f t="shared" si="2"/>
        <v>0</v>
      </c>
      <c r="O13" s="76" t="e">
        <f t="shared" si="3"/>
        <v>#DIV/0!</v>
      </c>
    </row>
    <row r="14" spans="1:15" s="46" customFormat="1" ht="25.5" hidden="1" customHeight="1">
      <c r="A14" s="71">
        <f>IF('1_ENTREGA'!A16="","",'1_ENTREGA'!A16)</f>
        <v>9</v>
      </c>
      <c r="B14" s="72">
        <f t="shared" si="0"/>
        <v>0</v>
      </c>
      <c r="C14" s="137"/>
      <c r="D14" s="137"/>
      <c r="E14" s="250" t="e">
        <f t="shared" si="4"/>
        <v>#DIV/0!</v>
      </c>
      <c r="F14" s="73" t="e">
        <f t="shared" si="1"/>
        <v>#DIV/0!</v>
      </c>
      <c r="G14" s="138"/>
      <c r="H14" s="138"/>
      <c r="I14" s="68">
        <f t="shared" si="5"/>
        <v>0</v>
      </c>
      <c r="J14" s="73" t="str">
        <f t="shared" si="6"/>
        <v>NO CUMPLE</v>
      </c>
      <c r="M14" s="74">
        <v>9</v>
      </c>
      <c r="N14" s="75">
        <f t="shared" si="2"/>
        <v>0</v>
      </c>
      <c r="O14" s="76" t="e">
        <f t="shared" si="3"/>
        <v>#DIV/0!</v>
      </c>
    </row>
    <row r="15" spans="1:15" s="46" customFormat="1" ht="25.5" hidden="1" customHeight="1">
      <c r="A15" s="71">
        <f>IF('1_ENTREGA'!A17="","",'1_ENTREGA'!A17)</f>
        <v>10</v>
      </c>
      <c r="B15" s="72">
        <f t="shared" si="0"/>
        <v>0</v>
      </c>
      <c r="C15" s="137"/>
      <c r="D15" s="137"/>
      <c r="E15" s="250" t="e">
        <f t="shared" si="4"/>
        <v>#DIV/0!</v>
      </c>
      <c r="F15" s="73" t="e">
        <f t="shared" si="1"/>
        <v>#DIV/0!</v>
      </c>
      <c r="G15" s="138"/>
      <c r="H15" s="138"/>
      <c r="I15" s="68">
        <f t="shared" si="5"/>
        <v>0</v>
      </c>
      <c r="J15" s="73" t="str">
        <f t="shared" si="6"/>
        <v>NO CUMPLE</v>
      </c>
      <c r="M15" s="74">
        <v>10</v>
      </c>
      <c r="N15" s="75">
        <f t="shared" si="2"/>
        <v>0</v>
      </c>
      <c r="O15" s="76" t="e">
        <f t="shared" si="3"/>
        <v>#DIV/0!</v>
      </c>
    </row>
    <row r="16" spans="1:15" s="46" customFormat="1" ht="32.25" hidden="1" customHeight="1">
      <c r="A16" s="71">
        <f>IF('1_ENTREGA'!A18="","",'1_ENTREGA'!A18)</f>
        <v>11</v>
      </c>
      <c r="B16" s="72">
        <f t="shared" si="0"/>
        <v>0</v>
      </c>
      <c r="C16" s="137"/>
      <c r="D16" s="137"/>
      <c r="E16" s="250" t="e">
        <f t="shared" si="4"/>
        <v>#DIV/0!</v>
      </c>
      <c r="F16" s="73" t="e">
        <f t="shared" si="1"/>
        <v>#DIV/0!</v>
      </c>
      <c r="G16" s="138"/>
      <c r="H16" s="138"/>
      <c r="I16" s="68">
        <f t="shared" si="5"/>
        <v>0</v>
      </c>
      <c r="J16" s="73" t="str">
        <f t="shared" si="6"/>
        <v>NO CUMPLE</v>
      </c>
      <c r="M16" s="74">
        <v>11</v>
      </c>
      <c r="N16" s="75">
        <f t="shared" si="2"/>
        <v>0</v>
      </c>
      <c r="O16" s="76" t="e">
        <f t="shared" si="3"/>
        <v>#DIV/0!</v>
      </c>
    </row>
    <row r="17" spans="1:15" s="46" customFormat="1" ht="25.5" hidden="1" customHeight="1">
      <c r="A17" s="71">
        <f>IF('1_ENTREGA'!A19="","",'1_ENTREGA'!A19)</f>
        <v>12</v>
      </c>
      <c r="B17" s="72">
        <f t="shared" si="0"/>
        <v>0</v>
      </c>
      <c r="C17" s="137"/>
      <c r="D17" s="137"/>
      <c r="E17" s="250" t="e">
        <f t="shared" si="4"/>
        <v>#DIV/0!</v>
      </c>
      <c r="F17" s="73" t="e">
        <f t="shared" si="1"/>
        <v>#DIV/0!</v>
      </c>
      <c r="G17" s="138"/>
      <c r="H17" s="138"/>
      <c r="I17" s="68">
        <f t="shared" si="5"/>
        <v>0</v>
      </c>
      <c r="J17" s="73" t="str">
        <f t="shared" si="6"/>
        <v>NO CUMPLE</v>
      </c>
      <c r="M17" s="74">
        <v>12</v>
      </c>
      <c r="N17" s="75">
        <f t="shared" si="2"/>
        <v>0</v>
      </c>
      <c r="O17" s="76" t="e">
        <f t="shared" si="3"/>
        <v>#DIV/0!</v>
      </c>
    </row>
    <row r="18" spans="1:15" s="46" customFormat="1" ht="25.5" hidden="1" customHeight="1">
      <c r="A18" s="71">
        <f>IF('1_ENTREGA'!A20="","",'1_ENTREGA'!A20)</f>
        <v>13</v>
      </c>
      <c r="B18" s="72">
        <f t="shared" si="0"/>
        <v>0</v>
      </c>
      <c r="C18" s="137"/>
      <c r="D18" s="137"/>
      <c r="E18" s="250" t="e">
        <f t="shared" si="4"/>
        <v>#DIV/0!</v>
      </c>
      <c r="F18" s="73" t="e">
        <f t="shared" si="1"/>
        <v>#DIV/0!</v>
      </c>
      <c r="G18" s="138"/>
      <c r="H18" s="138"/>
      <c r="I18" s="68">
        <f t="shared" si="5"/>
        <v>0</v>
      </c>
      <c r="J18" s="73" t="str">
        <f t="shared" si="6"/>
        <v>NO CUMPLE</v>
      </c>
      <c r="M18" s="74">
        <v>13</v>
      </c>
      <c r="N18" s="75">
        <f t="shared" si="2"/>
        <v>0</v>
      </c>
      <c r="O18" s="76" t="e">
        <f t="shared" si="3"/>
        <v>#DIV/0!</v>
      </c>
    </row>
    <row r="19" spans="1:15" s="46" customFormat="1" ht="25.5" hidden="1" customHeight="1">
      <c r="A19" s="71">
        <f>IF('1_ENTREGA'!A21="","",'1_ENTREGA'!A21)</f>
        <v>14</v>
      </c>
      <c r="B19" s="72">
        <f t="shared" si="0"/>
        <v>0</v>
      </c>
      <c r="C19" s="137"/>
      <c r="D19" s="137"/>
      <c r="E19" s="250" t="e">
        <f t="shared" si="4"/>
        <v>#DIV/0!</v>
      </c>
      <c r="F19" s="73" t="e">
        <f t="shared" si="1"/>
        <v>#DIV/0!</v>
      </c>
      <c r="G19" s="138"/>
      <c r="H19" s="138"/>
      <c r="I19" s="68">
        <f t="shared" si="5"/>
        <v>0</v>
      </c>
      <c r="J19" s="73" t="str">
        <f t="shared" si="6"/>
        <v>NO CUMPLE</v>
      </c>
      <c r="M19" s="74">
        <v>14</v>
      </c>
      <c r="N19" s="75">
        <f t="shared" si="2"/>
        <v>0</v>
      </c>
      <c r="O19" s="76" t="e">
        <f t="shared" si="3"/>
        <v>#DIV/0!</v>
      </c>
    </row>
    <row r="20" spans="1:15" s="46" customFormat="1" ht="25.5" hidden="1" customHeight="1">
      <c r="A20" s="71">
        <f>IF('1_ENTREGA'!A22="","",'1_ENTREGA'!A22)</f>
        <v>15</v>
      </c>
      <c r="B20" s="72">
        <f t="shared" ref="B20:B22" si="7">IF(A20="","",VLOOKUP(A20,LISTA_OFERENTES,2,FALSE))</f>
        <v>0</v>
      </c>
      <c r="C20" s="137"/>
      <c r="D20" s="137"/>
      <c r="E20" s="250" t="e">
        <f t="shared" ref="E20:E22" si="8">C20/D20</f>
        <v>#DIV/0!</v>
      </c>
      <c r="F20" s="73" t="e">
        <f t="shared" ref="F20:F22" si="9">IF(B20="","",IF(E20&lt;=$F$4,"CUMPLE","NO CUMPLE"))</f>
        <v>#DIV/0!</v>
      </c>
      <c r="G20" s="138"/>
      <c r="H20" s="138"/>
      <c r="I20" s="68">
        <f t="shared" ref="I20:I22" si="10">G20-H20</f>
        <v>0</v>
      </c>
      <c r="J20" s="73" t="str">
        <f t="shared" si="6"/>
        <v>NO CUMPLE</v>
      </c>
      <c r="M20" s="74">
        <v>15</v>
      </c>
      <c r="N20" s="75">
        <f t="shared" ref="N20:N22" si="11">VLOOKUP(M20,LISTA_OFERENTES,2,FALSE)</f>
        <v>0</v>
      </c>
      <c r="O20" s="76" t="e">
        <f t="shared" si="3"/>
        <v>#DIV/0!</v>
      </c>
    </row>
    <row r="21" spans="1:15" s="46" customFormat="1" ht="25.5" hidden="1" customHeight="1">
      <c r="A21" s="71">
        <f>IF('1_ENTREGA'!A23="","",'1_ENTREGA'!A23)</f>
        <v>16</v>
      </c>
      <c r="B21" s="72">
        <f t="shared" si="7"/>
        <v>0</v>
      </c>
      <c r="C21" s="137"/>
      <c r="D21" s="137"/>
      <c r="E21" s="250" t="e">
        <f t="shared" si="8"/>
        <v>#DIV/0!</v>
      </c>
      <c r="F21" s="73" t="e">
        <f t="shared" si="9"/>
        <v>#DIV/0!</v>
      </c>
      <c r="G21" s="138"/>
      <c r="H21" s="138"/>
      <c r="I21" s="68">
        <f t="shared" si="10"/>
        <v>0</v>
      </c>
      <c r="J21" s="73" t="str">
        <f t="shared" si="6"/>
        <v>NO CUMPLE</v>
      </c>
      <c r="M21" s="74">
        <v>16</v>
      </c>
      <c r="N21" s="75">
        <f t="shared" si="11"/>
        <v>0</v>
      </c>
      <c r="O21" s="76" t="e">
        <f t="shared" si="3"/>
        <v>#DIV/0!</v>
      </c>
    </row>
    <row r="22" spans="1:15" s="46" customFormat="1" ht="25.5" hidden="1" customHeight="1">
      <c r="A22" s="71">
        <f>IF('1_ENTREGA'!A24="","",'1_ENTREGA'!A24)</f>
        <v>17</v>
      </c>
      <c r="B22" s="72">
        <f t="shared" si="7"/>
        <v>0</v>
      </c>
      <c r="C22" s="137"/>
      <c r="D22" s="137"/>
      <c r="E22" s="250" t="e">
        <f t="shared" si="8"/>
        <v>#DIV/0!</v>
      </c>
      <c r="F22" s="73" t="e">
        <f t="shared" si="9"/>
        <v>#DIV/0!</v>
      </c>
      <c r="G22" s="138"/>
      <c r="H22" s="138"/>
      <c r="I22" s="68">
        <f t="shared" si="10"/>
        <v>0</v>
      </c>
      <c r="J22" s="73" t="str">
        <f t="shared" si="6"/>
        <v>NO CUMPLE</v>
      </c>
      <c r="M22" s="74">
        <v>17</v>
      </c>
      <c r="N22" s="75">
        <f t="shared" si="11"/>
        <v>0</v>
      </c>
      <c r="O22" s="76" t="e">
        <f t="shared" si="3"/>
        <v>#DIV/0!</v>
      </c>
    </row>
  </sheetData>
  <sheetProtection algorithmName="SHA-512" hashValue="cs3pvDSPZ+KdBAwWSJfiwRHQKn6HqYU9nJaKxizIwt1NFKWbsGP1HFohhvlhJiqkcclR1QE3FUQ6x5WWLDZxNA==" saltValue="vmtuUKlXB1w/5r1Eo4kiOQ==" spinCount="100000" sheet="1" objects="1" scenarios="1" selectLockedCells="1" selectUnlockedCells="1"/>
  <mergeCells count="8">
    <mergeCell ref="A1:J1"/>
    <mergeCell ref="M5:N5"/>
    <mergeCell ref="A3:A5"/>
    <mergeCell ref="B3:B5"/>
    <mergeCell ref="C3:F3"/>
    <mergeCell ref="G3:J3"/>
    <mergeCell ref="D4:E4"/>
    <mergeCell ref="H4:I4"/>
  </mergeCells>
  <conditionalFormatting sqref="J6:J22">
    <cfRule type="cellIs" dxfId="229" priority="21" operator="equal">
      <formula>"NO CUMPLE"</formula>
    </cfRule>
  </conditionalFormatting>
  <conditionalFormatting sqref="F19:F22">
    <cfRule type="cellIs" dxfId="228" priority="18" operator="equal">
      <formula>"NO CUMPLE"</formula>
    </cfRule>
  </conditionalFormatting>
  <conditionalFormatting sqref="F18">
    <cfRule type="cellIs" dxfId="227" priority="16" operator="equal">
      <formula>"NO CUMPLE"</formula>
    </cfRule>
  </conditionalFormatting>
  <conditionalFormatting sqref="F16:F17">
    <cfRule type="cellIs" dxfId="226" priority="14" operator="equal">
      <formula>"NO CUMPLE"</formula>
    </cfRule>
  </conditionalFormatting>
  <conditionalFormatting sqref="F15">
    <cfRule type="cellIs" dxfId="225" priority="12" operator="equal">
      <formula>"NO CUMPLE"</formula>
    </cfRule>
  </conditionalFormatting>
  <conditionalFormatting sqref="F14">
    <cfRule type="cellIs" dxfId="224" priority="10" operator="equal">
      <formula>"NO CUMPLE"</formula>
    </cfRule>
  </conditionalFormatting>
  <conditionalFormatting sqref="F6:F13">
    <cfRule type="cellIs" dxfId="223" priority="6" operator="equal">
      <formula>"NO CUMPLE"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K135"/>
  <sheetViews>
    <sheetView topLeftCell="BJ1" zoomScaleNormal="100" workbookViewId="0">
      <selection activeCell="BP2" sqref="BP2"/>
    </sheetView>
  </sheetViews>
  <sheetFormatPr baseColWidth="10" defaultRowHeight="12.75"/>
  <cols>
    <col min="1" max="1" width="3.7109375" style="85" customWidth="1"/>
    <col min="2" max="2" width="9.140625" style="85" customWidth="1"/>
    <col min="3" max="3" width="73.85546875" style="85" customWidth="1"/>
    <col min="4" max="4" width="9.42578125" style="85" bestFit="1" customWidth="1"/>
    <col min="5" max="5" width="6.28515625" style="85" bestFit="1" customWidth="1"/>
    <col min="6" max="6" width="19.42578125" style="85" customWidth="1"/>
    <col min="7" max="7" width="22.85546875" style="85" customWidth="1"/>
    <col min="8" max="8" width="26" style="85" customWidth="1"/>
    <col min="9" max="9" width="13.5703125" style="85" customWidth="1"/>
    <col min="10" max="10" width="12.28515625" style="85" customWidth="1"/>
    <col min="11" max="11" width="9.140625" style="85" customWidth="1"/>
    <col min="12" max="12" width="73.85546875" style="85" customWidth="1"/>
    <col min="13" max="13" width="10.85546875" style="85" customWidth="1"/>
    <col min="14" max="14" width="13.7109375" style="85" customWidth="1"/>
    <col min="15" max="15" width="16.140625" style="85" customWidth="1"/>
    <col min="16" max="16" width="17.85546875" style="85" customWidth="1"/>
    <col min="17" max="17" width="20.5703125" style="85" customWidth="1"/>
    <col min="18" max="23" width="7.5703125" style="82" customWidth="1"/>
    <col min="24" max="24" width="16.7109375" style="82" customWidth="1"/>
    <col min="25" max="25" width="15" style="82" customWidth="1"/>
    <col min="26" max="26" width="9.42578125" style="85" customWidth="1"/>
    <col min="27" max="27" width="8.140625" style="85" customWidth="1"/>
    <col min="28" max="28" width="9.140625" style="85" customWidth="1"/>
    <col min="29" max="29" width="73.85546875" style="85" customWidth="1"/>
    <col min="30" max="30" width="9" style="85" customWidth="1"/>
    <col min="31" max="31" width="6.28515625" style="85" customWidth="1"/>
    <col min="32" max="32" width="21" style="85" customWidth="1"/>
    <col min="33" max="33" width="17.85546875" style="85" customWidth="1"/>
    <col min="34" max="34" width="12.42578125" style="85" customWidth="1"/>
    <col min="35" max="40" width="7.42578125" style="82" customWidth="1"/>
    <col min="41" max="41" width="16.85546875" style="82" customWidth="1"/>
    <col min="42" max="42" width="15.140625" style="82" customWidth="1"/>
    <col min="43" max="44" width="11.42578125" style="85" customWidth="1"/>
    <col min="45" max="45" width="9.140625" style="85" customWidth="1"/>
    <col min="46" max="46" width="73.85546875" style="85" customWidth="1"/>
    <col min="47" max="47" width="9" style="85" customWidth="1"/>
    <col min="48" max="48" width="10.85546875" style="85" customWidth="1"/>
    <col min="49" max="49" width="17.42578125" style="85" customWidth="1"/>
    <col min="50" max="50" width="18.7109375" style="85" customWidth="1"/>
    <col min="51" max="51" width="20.5703125" style="85" customWidth="1"/>
    <col min="52" max="57" width="8" style="82" customWidth="1"/>
    <col min="58" max="58" width="16.7109375" style="82" customWidth="1"/>
    <col min="59" max="59" width="15" style="82" customWidth="1"/>
    <col min="60" max="61" width="11.42578125" style="85" customWidth="1"/>
    <col min="62" max="62" width="9.140625" style="85" customWidth="1"/>
    <col min="63" max="63" width="73.85546875" style="85" customWidth="1"/>
    <col min="64" max="64" width="11" style="85" customWidth="1"/>
    <col min="65" max="65" width="13" style="85" customWidth="1"/>
    <col min="66" max="66" width="18.7109375" style="85" customWidth="1"/>
    <col min="67" max="67" width="19.85546875" style="85" customWidth="1"/>
    <col min="68" max="68" width="25" style="85" customWidth="1"/>
    <col min="69" max="69" width="15.7109375" style="82" customWidth="1"/>
    <col min="70" max="73" width="10.7109375" style="82" customWidth="1"/>
    <col min="74" max="74" width="13.28515625" style="82" customWidth="1"/>
    <col min="75" max="75" width="16.7109375" style="82" customWidth="1"/>
    <col min="76" max="76" width="15" style="82" customWidth="1"/>
    <col min="77" max="78" width="11.42578125" style="85" customWidth="1"/>
    <col min="79" max="79" width="9.140625" style="85" customWidth="1"/>
    <col min="80" max="80" width="73.85546875" style="85" customWidth="1"/>
    <col min="81" max="81" width="11" style="85" customWidth="1"/>
    <col min="82" max="82" width="13" style="85" customWidth="1"/>
    <col min="83" max="83" width="18.7109375" style="85" customWidth="1"/>
    <col min="84" max="84" width="19.85546875" style="85" customWidth="1"/>
    <col min="85" max="85" width="25" style="85" customWidth="1"/>
    <col min="86" max="86" width="15.7109375" style="82" customWidth="1"/>
    <col min="87" max="90" width="10.7109375" style="82" customWidth="1"/>
    <col min="91" max="91" width="13.28515625" style="82" customWidth="1"/>
    <col min="92" max="92" width="16.7109375" style="82" customWidth="1"/>
    <col min="93" max="93" width="15" style="82" customWidth="1"/>
    <col min="94" max="95" width="11.42578125" style="85" customWidth="1"/>
    <col min="96" max="96" width="9.140625" style="85" customWidth="1"/>
    <col min="97" max="97" width="73.85546875" style="85" customWidth="1"/>
    <col min="98" max="98" width="11" style="85" customWidth="1"/>
    <col min="99" max="99" width="13" style="85" customWidth="1"/>
    <col min="100" max="100" width="18.7109375" style="85" customWidth="1"/>
    <col min="101" max="101" width="19.85546875" style="85" customWidth="1"/>
    <col min="102" max="102" width="25" style="85" customWidth="1"/>
    <col min="103" max="103" width="15.7109375" style="82" customWidth="1"/>
    <col min="104" max="107" width="10.7109375" style="82" customWidth="1"/>
    <col min="108" max="108" width="13.28515625" style="82" customWidth="1"/>
    <col min="109" max="109" width="20.28515625" style="82" customWidth="1"/>
    <col min="110" max="110" width="15" style="82" customWidth="1"/>
    <col min="111" max="112" width="11.42578125" style="85" customWidth="1"/>
    <col min="113" max="113" width="9.140625" style="85" hidden="1" customWidth="1"/>
    <col min="114" max="114" width="109" style="85" hidden="1" customWidth="1"/>
    <col min="115" max="115" width="11" style="85" hidden="1" customWidth="1"/>
    <col min="116" max="116" width="13" style="85" hidden="1" customWidth="1"/>
    <col min="117" max="117" width="18.7109375" style="85" hidden="1" customWidth="1"/>
    <col min="118" max="118" width="19.85546875" style="85" hidden="1" customWidth="1"/>
    <col min="119" max="119" width="25" style="85" hidden="1" customWidth="1"/>
    <col min="120" max="120" width="15.7109375" style="82" hidden="1" customWidth="1"/>
    <col min="121" max="124" width="10.7109375" style="82" hidden="1" customWidth="1"/>
    <col min="125" max="125" width="13.28515625" style="82" hidden="1" customWidth="1"/>
    <col min="126" max="126" width="15" style="82" hidden="1" customWidth="1"/>
    <col min="127" max="127" width="10.140625" style="82" hidden="1" customWidth="1"/>
    <col min="128" max="129" width="11.42578125" style="85" hidden="1" customWidth="1"/>
    <col min="130" max="130" width="9.140625" style="85" hidden="1" customWidth="1"/>
    <col min="131" max="131" width="109" style="85" hidden="1" customWidth="1"/>
    <col min="132" max="132" width="11" style="85" hidden="1" customWidth="1"/>
    <col min="133" max="133" width="13" style="85" hidden="1" customWidth="1"/>
    <col min="134" max="134" width="18.7109375" style="85" hidden="1" customWidth="1"/>
    <col min="135" max="135" width="19.85546875" style="85" hidden="1" customWidth="1"/>
    <col min="136" max="136" width="25" style="85" hidden="1" customWidth="1"/>
    <col min="137" max="137" width="15.7109375" style="82" hidden="1" customWidth="1"/>
    <col min="138" max="141" width="10.7109375" style="82" hidden="1" customWidth="1"/>
    <col min="142" max="142" width="13.28515625" style="82" hidden="1" customWidth="1"/>
    <col min="143" max="143" width="16.7109375" style="82" hidden="1" customWidth="1"/>
    <col min="144" max="144" width="15" style="82" hidden="1" customWidth="1"/>
    <col min="145" max="146" width="11.42578125" style="85" hidden="1" customWidth="1"/>
    <col min="147" max="147" width="9.140625" style="85" hidden="1" customWidth="1"/>
    <col min="148" max="148" width="109" style="85" hidden="1" customWidth="1"/>
    <col min="149" max="149" width="11" style="85" hidden="1" customWidth="1"/>
    <col min="150" max="150" width="13" style="85" hidden="1" customWidth="1"/>
    <col min="151" max="151" width="18.7109375" style="85" hidden="1" customWidth="1"/>
    <col min="152" max="152" width="19.85546875" style="85" hidden="1" customWidth="1"/>
    <col min="153" max="153" width="25" style="85" hidden="1" customWidth="1"/>
    <col min="154" max="154" width="15.7109375" style="82" hidden="1" customWidth="1"/>
    <col min="155" max="158" width="10.7109375" style="82" hidden="1" customWidth="1"/>
    <col min="159" max="159" width="13.28515625" style="82" hidden="1" customWidth="1"/>
    <col min="160" max="160" width="16.7109375" style="82" hidden="1" customWidth="1"/>
    <col min="161" max="161" width="15" style="82" hidden="1" customWidth="1"/>
    <col min="162" max="163" width="11.42578125" style="85" hidden="1" customWidth="1"/>
    <col min="164" max="164" width="9.140625" style="85" hidden="1" customWidth="1"/>
    <col min="165" max="165" width="109" style="85" hidden="1" customWidth="1"/>
    <col min="166" max="166" width="11" style="85" hidden="1" customWidth="1"/>
    <col min="167" max="167" width="13" style="85" hidden="1" customWidth="1"/>
    <col min="168" max="168" width="18.7109375" style="85" hidden="1" customWidth="1"/>
    <col min="169" max="169" width="19.85546875" style="85" hidden="1" customWidth="1"/>
    <col min="170" max="170" width="25" style="85" hidden="1" customWidth="1"/>
    <col min="171" max="171" width="7.85546875" style="82" hidden="1" customWidth="1"/>
    <col min="172" max="172" width="7.42578125" style="82" hidden="1" customWidth="1"/>
    <col min="173" max="175" width="10.7109375" style="82" hidden="1" customWidth="1"/>
    <col min="176" max="176" width="13.28515625" style="82" hidden="1" customWidth="1"/>
    <col min="177" max="177" width="16.7109375" style="82" hidden="1" customWidth="1"/>
    <col min="178" max="178" width="15" style="82" hidden="1" customWidth="1"/>
    <col min="179" max="180" width="11.42578125" style="85" hidden="1" customWidth="1"/>
    <col min="181" max="181" width="9.140625" style="85" hidden="1" customWidth="1"/>
    <col min="182" max="182" width="109" style="85" hidden="1" customWidth="1"/>
    <col min="183" max="183" width="11" style="85" hidden="1" customWidth="1"/>
    <col min="184" max="184" width="13" style="85" hidden="1" customWidth="1"/>
    <col min="185" max="185" width="18.7109375" style="85" hidden="1" customWidth="1"/>
    <col min="186" max="186" width="19.85546875" style="85" hidden="1" customWidth="1"/>
    <col min="187" max="187" width="25" style="85" hidden="1" customWidth="1"/>
    <col min="188" max="188" width="15.7109375" style="82" hidden="1" customWidth="1"/>
    <col min="189" max="192" width="10.7109375" style="82" hidden="1" customWidth="1"/>
    <col min="193" max="193" width="13.28515625" style="82" hidden="1" customWidth="1"/>
    <col min="194" max="194" width="16.7109375" style="82" hidden="1" customWidth="1"/>
    <col min="195" max="195" width="15" style="82" hidden="1" customWidth="1"/>
    <col min="196" max="197" width="11.42578125" style="85" hidden="1" customWidth="1"/>
    <col min="198" max="198" width="9.140625" style="85" hidden="1" customWidth="1"/>
    <col min="199" max="199" width="109" style="85" hidden="1" customWidth="1"/>
    <col min="200" max="200" width="11" style="85" hidden="1" customWidth="1"/>
    <col min="201" max="201" width="13" style="85" hidden="1" customWidth="1"/>
    <col min="202" max="202" width="18.7109375" style="85" hidden="1" customWidth="1"/>
    <col min="203" max="203" width="19.85546875" style="85" hidden="1" customWidth="1"/>
    <col min="204" max="204" width="25" style="85" hidden="1" customWidth="1"/>
    <col min="205" max="205" width="15.7109375" style="82" hidden="1" customWidth="1"/>
    <col min="206" max="209" width="10.7109375" style="82" hidden="1" customWidth="1"/>
    <col min="210" max="210" width="13.28515625" style="82" hidden="1" customWidth="1"/>
    <col min="211" max="211" width="16.7109375" style="82" hidden="1" customWidth="1"/>
    <col min="212" max="212" width="15" style="82" hidden="1" customWidth="1"/>
    <col min="213" max="214" width="11.42578125" style="85" hidden="1" customWidth="1"/>
    <col min="215" max="215" width="9.140625" style="85" hidden="1" customWidth="1"/>
    <col min="216" max="216" width="109" style="85" hidden="1" customWidth="1"/>
    <col min="217" max="217" width="11" style="85" hidden="1" customWidth="1"/>
    <col min="218" max="218" width="13" style="85" hidden="1" customWidth="1"/>
    <col min="219" max="219" width="18.7109375" style="85" hidden="1" customWidth="1"/>
    <col min="220" max="220" width="19.85546875" style="85" hidden="1" customWidth="1"/>
    <col min="221" max="221" width="25" style="85" hidden="1" customWidth="1"/>
    <col min="222" max="222" width="15.7109375" style="82" hidden="1" customWidth="1"/>
    <col min="223" max="226" width="10.7109375" style="82" hidden="1" customWidth="1"/>
    <col min="227" max="227" width="13.28515625" style="82" hidden="1" customWidth="1"/>
    <col min="228" max="228" width="16.7109375" style="82" hidden="1" customWidth="1"/>
    <col min="229" max="229" width="15" style="82" hidden="1" customWidth="1"/>
    <col min="230" max="231" width="11.42578125" style="85" hidden="1" customWidth="1"/>
    <col min="232" max="232" width="9.140625" style="85" hidden="1" customWidth="1"/>
    <col min="233" max="233" width="109" style="85" hidden="1" customWidth="1"/>
    <col min="234" max="234" width="11" style="85" hidden="1" customWidth="1"/>
    <col min="235" max="235" width="13" style="85" hidden="1" customWidth="1"/>
    <col min="236" max="236" width="18.7109375" style="85" hidden="1" customWidth="1"/>
    <col min="237" max="237" width="19.85546875" style="85" hidden="1" customWidth="1"/>
    <col min="238" max="238" width="25" style="85" hidden="1" customWidth="1"/>
    <col min="239" max="239" width="15.7109375" style="82" hidden="1" customWidth="1"/>
    <col min="240" max="243" width="10.7109375" style="82" hidden="1" customWidth="1"/>
    <col min="244" max="244" width="13.28515625" style="82" hidden="1" customWidth="1"/>
    <col min="245" max="245" width="16.7109375" style="82" hidden="1" customWidth="1"/>
    <col min="246" max="246" width="15" style="82" hidden="1" customWidth="1"/>
    <col min="247" max="248" width="11.42578125" style="85" hidden="1" customWidth="1"/>
    <col min="249" max="249" width="9.140625" style="85" hidden="1" customWidth="1"/>
    <col min="250" max="250" width="109" style="85" hidden="1" customWidth="1"/>
    <col min="251" max="251" width="11" style="85" hidden="1" customWidth="1"/>
    <col min="252" max="252" width="13" style="85" hidden="1" customWidth="1"/>
    <col min="253" max="253" width="18.7109375" style="85" hidden="1" customWidth="1"/>
    <col min="254" max="254" width="19.85546875" style="85" hidden="1" customWidth="1"/>
    <col min="255" max="255" width="25" style="85" hidden="1" customWidth="1"/>
    <col min="256" max="256" width="15.7109375" style="82" hidden="1" customWidth="1"/>
    <col min="257" max="260" width="10.7109375" style="82" hidden="1" customWidth="1"/>
    <col min="261" max="261" width="13.28515625" style="82" hidden="1" customWidth="1"/>
    <col min="262" max="262" width="16.7109375" style="82" hidden="1" customWidth="1"/>
    <col min="263" max="263" width="15" style="82" hidden="1" customWidth="1"/>
    <col min="264" max="264" width="11.42578125" style="85" hidden="1" customWidth="1"/>
    <col min="265" max="266" width="0" style="85" hidden="1" customWidth="1"/>
    <col min="267" max="267" width="98" style="85" hidden="1" customWidth="1"/>
    <col min="268" max="272" width="0" style="85" hidden="1" customWidth="1"/>
    <col min="273" max="278" width="7.5703125" style="85" hidden="1" customWidth="1"/>
    <col min="279" max="283" width="0" style="85" hidden="1" customWidth="1"/>
    <col min="284" max="284" width="81.42578125" style="85" hidden="1" customWidth="1"/>
    <col min="285" max="287" width="0" style="85" hidden="1" customWidth="1"/>
    <col min="288" max="288" width="16.140625" style="85" hidden="1" customWidth="1"/>
    <col min="289" max="289" width="17.7109375" style="85" hidden="1" customWidth="1"/>
    <col min="290" max="295" width="7.7109375" style="85" hidden="1" customWidth="1"/>
    <col min="296" max="296" width="13.42578125" style="85" hidden="1" customWidth="1"/>
    <col min="297" max="297" width="0" style="85" hidden="1" customWidth="1"/>
    <col min="298" max="16384" width="11.42578125" style="85"/>
  </cols>
  <sheetData>
    <row r="1" spans="2:297" ht="13.5" thickBot="1"/>
    <row r="2" spans="2:297" ht="13.5" customHeight="1" thickTop="1">
      <c r="K2" s="807">
        <v>1</v>
      </c>
      <c r="L2" s="807" t="s">
        <v>3</v>
      </c>
      <c r="M2" s="809" t="str">
        <f>VLOOKUP(K2,LISTA_OFERENTES,2,FALSE)</f>
        <v>WORLDTEK S.A.S.</v>
      </c>
      <c r="N2" s="810"/>
      <c r="O2" s="810"/>
      <c r="P2" s="811"/>
      <c r="AB2" s="807">
        <v>2</v>
      </c>
      <c r="AC2" s="807" t="s">
        <v>3</v>
      </c>
      <c r="AD2" s="809" t="str">
        <f>VLOOKUP(AB2,LISTA_OFERENTES,2,FALSE)</f>
        <v>CIVILMAQ S.A.S.</v>
      </c>
      <c r="AE2" s="810"/>
      <c r="AF2" s="810"/>
      <c r="AG2" s="811"/>
      <c r="AS2" s="807">
        <v>3</v>
      </c>
      <c r="AT2" s="807" t="s">
        <v>3</v>
      </c>
      <c r="AU2" s="809" t="str">
        <f>VLOOKUP(AS2,LISTA_OFERENTES,2,FALSE)</f>
        <v>GRUPO ELECTROCIVIL S.A.S.</v>
      </c>
      <c r="AV2" s="810"/>
      <c r="AW2" s="810"/>
      <c r="AX2" s="811"/>
      <c r="BJ2" s="807">
        <v>4</v>
      </c>
      <c r="BK2" s="807" t="s">
        <v>3</v>
      </c>
      <c r="BL2" s="809" t="str">
        <f>VLOOKUP(BJ2,LISTA_OFERENTES,2,FALSE)</f>
        <v>JORGE ENRIQUE MORA HENAO</v>
      </c>
      <c r="BM2" s="810"/>
      <c r="BN2" s="810"/>
      <c r="BO2" s="811"/>
      <c r="CA2" s="807">
        <v>5</v>
      </c>
      <c r="CB2" s="807" t="s">
        <v>3</v>
      </c>
      <c r="CC2" s="809" t="str">
        <f>VLOOKUP(CA2,LISTA_OFERENTES,2,FALSE)</f>
        <v>ACEROS Y CONCRETOS S.A.S.</v>
      </c>
      <c r="CD2" s="810"/>
      <c r="CE2" s="810"/>
      <c r="CF2" s="811"/>
      <c r="CR2" s="807">
        <v>6</v>
      </c>
      <c r="CS2" s="807" t="s">
        <v>3</v>
      </c>
      <c r="CT2" s="809" t="str">
        <f>VLOOKUP(CR2,LISTA_OFERENTES,2,FALSE)</f>
        <v>CONSTRUINTEGRALES S.A.S.</v>
      </c>
      <c r="CU2" s="810"/>
      <c r="CV2" s="810"/>
      <c r="CW2" s="811"/>
      <c r="DI2" s="807">
        <v>7</v>
      </c>
      <c r="DJ2" s="807" t="s">
        <v>3</v>
      </c>
      <c r="DK2" s="809">
        <f>VLOOKUP(DI2,LISTA_OFERENTES,2,FALSE)</f>
        <v>0</v>
      </c>
      <c r="DL2" s="810"/>
      <c r="DM2" s="810"/>
      <c r="DN2" s="811"/>
      <c r="DZ2" s="807">
        <v>8</v>
      </c>
      <c r="EA2" s="807" t="s">
        <v>3</v>
      </c>
      <c r="EB2" s="809">
        <f>VLOOKUP(DZ2,LISTA_OFERENTES,2,FALSE)</f>
        <v>0</v>
      </c>
      <c r="EC2" s="810"/>
      <c r="ED2" s="810"/>
      <c r="EE2" s="811"/>
      <c r="EQ2" s="807">
        <v>9</v>
      </c>
      <c r="ER2" s="807" t="s">
        <v>3</v>
      </c>
      <c r="ES2" s="809">
        <f>VLOOKUP(EQ2,LISTA_OFERENTES,2,FALSE)</f>
        <v>0</v>
      </c>
      <c r="ET2" s="810"/>
      <c r="EU2" s="810"/>
      <c r="EV2" s="811"/>
      <c r="FH2" s="807">
        <v>10</v>
      </c>
      <c r="FI2" s="807" t="s">
        <v>3</v>
      </c>
      <c r="FJ2" s="809">
        <f>VLOOKUP(FH2,LISTA_OFERENTES,2,FALSE)</f>
        <v>0</v>
      </c>
      <c r="FK2" s="810"/>
      <c r="FL2" s="810"/>
      <c r="FM2" s="811"/>
      <c r="FY2" s="807">
        <v>11</v>
      </c>
      <c r="FZ2" s="807" t="s">
        <v>3</v>
      </c>
      <c r="GA2" s="809">
        <f>VLOOKUP(FY2,LISTA_OFERENTES,2,FALSE)</f>
        <v>0</v>
      </c>
      <c r="GB2" s="810"/>
      <c r="GC2" s="810"/>
      <c r="GD2" s="811"/>
      <c r="GP2" s="807">
        <v>12</v>
      </c>
      <c r="GQ2" s="807" t="s">
        <v>3</v>
      </c>
      <c r="GR2" s="809">
        <f>VLOOKUP(GP2,LISTA_OFERENTES,2,FALSE)</f>
        <v>0</v>
      </c>
      <c r="GS2" s="810"/>
      <c r="GT2" s="810"/>
      <c r="GU2" s="811"/>
      <c r="HG2" s="807">
        <v>13</v>
      </c>
      <c r="HH2" s="807" t="s">
        <v>3</v>
      </c>
      <c r="HI2" s="809">
        <f>VLOOKUP(HG2,LISTA_OFERENTES,2,FALSE)</f>
        <v>0</v>
      </c>
      <c r="HJ2" s="810"/>
      <c r="HK2" s="810"/>
      <c r="HL2" s="811"/>
      <c r="HX2" s="807">
        <v>14</v>
      </c>
      <c r="HY2" s="807" t="s">
        <v>3</v>
      </c>
      <c r="HZ2" s="809">
        <f>VLOOKUP(HX2,LISTA_OFERENTES,2,FALSE)</f>
        <v>0</v>
      </c>
      <c r="IA2" s="810"/>
      <c r="IB2" s="810"/>
      <c r="IC2" s="811"/>
      <c r="IO2" s="807">
        <v>15</v>
      </c>
      <c r="IP2" s="807" t="s">
        <v>3</v>
      </c>
      <c r="IQ2" s="809">
        <f>VLOOKUP(IO2,LISTA_OFERENTES,2,FALSE)</f>
        <v>0</v>
      </c>
      <c r="IR2" s="810"/>
      <c r="IS2" s="810"/>
      <c r="IT2" s="811"/>
      <c r="JF2" s="807">
        <v>16</v>
      </c>
      <c r="JG2" s="807" t="s">
        <v>3</v>
      </c>
      <c r="JH2" s="809">
        <f>VLOOKUP(JF2,LISTA_OFERENTES,2,FALSE)</f>
        <v>0</v>
      </c>
      <c r="JI2" s="810"/>
      <c r="JJ2" s="810"/>
      <c r="JK2" s="811"/>
      <c r="JM2" s="82"/>
      <c r="JN2" s="82"/>
      <c r="JO2" s="82"/>
      <c r="JP2" s="82"/>
      <c r="JQ2" s="82"/>
      <c r="JR2" s="82"/>
      <c r="JS2" s="82"/>
      <c r="JT2" s="82"/>
      <c r="JW2" s="807">
        <v>17</v>
      </c>
      <c r="JX2" s="807" t="s">
        <v>3</v>
      </c>
      <c r="JY2" s="809">
        <f>VLOOKUP(JW2,LISTA_OFERENTES,2,FALSE)</f>
        <v>0</v>
      </c>
      <c r="JZ2" s="810"/>
      <c r="KA2" s="810"/>
      <c r="KB2" s="811"/>
      <c r="KD2" s="82"/>
      <c r="KE2" s="82"/>
      <c r="KF2" s="82"/>
      <c r="KG2" s="82"/>
      <c r="KH2" s="82"/>
      <c r="KI2" s="82"/>
      <c r="KJ2" s="82"/>
      <c r="KK2" s="82"/>
    </row>
    <row r="3" spans="2:297" ht="13.5" customHeight="1" thickBot="1">
      <c r="K3" s="808"/>
      <c r="L3" s="808"/>
      <c r="M3" s="812"/>
      <c r="N3" s="813"/>
      <c r="O3" s="813"/>
      <c r="P3" s="814"/>
      <c r="AB3" s="808"/>
      <c r="AC3" s="808"/>
      <c r="AD3" s="812"/>
      <c r="AE3" s="813"/>
      <c r="AF3" s="813"/>
      <c r="AG3" s="814"/>
      <c r="AS3" s="808"/>
      <c r="AT3" s="808"/>
      <c r="AU3" s="812"/>
      <c r="AV3" s="813"/>
      <c r="AW3" s="813"/>
      <c r="AX3" s="814"/>
      <c r="BJ3" s="808"/>
      <c r="BK3" s="808"/>
      <c r="BL3" s="812"/>
      <c r="BM3" s="813"/>
      <c r="BN3" s="813"/>
      <c r="BO3" s="814"/>
      <c r="CA3" s="808"/>
      <c r="CB3" s="808"/>
      <c r="CC3" s="812"/>
      <c r="CD3" s="813"/>
      <c r="CE3" s="813"/>
      <c r="CF3" s="814"/>
      <c r="CR3" s="808"/>
      <c r="CS3" s="808"/>
      <c r="CT3" s="812"/>
      <c r="CU3" s="813"/>
      <c r="CV3" s="813"/>
      <c r="CW3" s="814"/>
      <c r="DI3" s="808"/>
      <c r="DJ3" s="808"/>
      <c r="DK3" s="812"/>
      <c r="DL3" s="813"/>
      <c r="DM3" s="813"/>
      <c r="DN3" s="814"/>
      <c r="DZ3" s="808"/>
      <c r="EA3" s="808"/>
      <c r="EB3" s="812"/>
      <c r="EC3" s="813"/>
      <c r="ED3" s="813"/>
      <c r="EE3" s="814"/>
      <c r="EQ3" s="808"/>
      <c r="ER3" s="808"/>
      <c r="ES3" s="812"/>
      <c r="ET3" s="813"/>
      <c r="EU3" s="813"/>
      <c r="EV3" s="814"/>
      <c r="FH3" s="808"/>
      <c r="FI3" s="808"/>
      <c r="FJ3" s="812"/>
      <c r="FK3" s="813"/>
      <c r="FL3" s="813"/>
      <c r="FM3" s="814"/>
      <c r="FY3" s="808"/>
      <c r="FZ3" s="808"/>
      <c r="GA3" s="812"/>
      <c r="GB3" s="813"/>
      <c r="GC3" s="813"/>
      <c r="GD3" s="814"/>
      <c r="GP3" s="808"/>
      <c r="GQ3" s="808"/>
      <c r="GR3" s="812"/>
      <c r="GS3" s="813"/>
      <c r="GT3" s="813"/>
      <c r="GU3" s="814"/>
      <c r="HG3" s="808"/>
      <c r="HH3" s="808"/>
      <c r="HI3" s="812"/>
      <c r="HJ3" s="813"/>
      <c r="HK3" s="813"/>
      <c r="HL3" s="814"/>
      <c r="HX3" s="808"/>
      <c r="HY3" s="808"/>
      <c r="HZ3" s="812"/>
      <c r="IA3" s="813"/>
      <c r="IB3" s="813"/>
      <c r="IC3" s="814"/>
      <c r="IO3" s="808"/>
      <c r="IP3" s="808"/>
      <c r="IQ3" s="812"/>
      <c r="IR3" s="813"/>
      <c r="IS3" s="813"/>
      <c r="IT3" s="814"/>
      <c r="JF3" s="808"/>
      <c r="JG3" s="808"/>
      <c r="JH3" s="812"/>
      <c r="JI3" s="813"/>
      <c r="JJ3" s="813"/>
      <c r="JK3" s="814"/>
      <c r="JM3" s="82"/>
      <c r="JN3" s="82"/>
      <c r="JO3" s="82"/>
      <c r="JP3" s="82"/>
      <c r="JQ3" s="82"/>
      <c r="JR3" s="82"/>
      <c r="JS3" s="82"/>
      <c r="JT3" s="82"/>
      <c r="JW3" s="808"/>
      <c r="JX3" s="808"/>
      <c r="JY3" s="812"/>
      <c r="JZ3" s="813"/>
      <c r="KA3" s="813"/>
      <c r="KB3" s="814"/>
      <c r="KD3" s="82"/>
      <c r="KE3" s="82"/>
      <c r="KF3" s="82"/>
      <c r="KG3" s="82"/>
      <c r="KH3" s="82"/>
      <c r="KI3" s="82"/>
      <c r="KJ3" s="82"/>
      <c r="KK3" s="82"/>
    </row>
    <row r="4" spans="2:297" ht="19.5" customHeight="1" thickTop="1" thickBot="1">
      <c r="B4" s="771" t="s">
        <v>136</v>
      </c>
      <c r="C4" s="772"/>
      <c r="D4" s="768" t="s">
        <v>4</v>
      </c>
      <c r="E4" s="769"/>
      <c r="F4" s="769"/>
      <c r="G4" s="769"/>
      <c r="H4" s="770"/>
      <c r="K4" s="771" t="s">
        <v>110</v>
      </c>
      <c r="L4" s="772"/>
      <c r="M4" s="768" t="s">
        <v>4</v>
      </c>
      <c r="N4" s="769"/>
      <c r="O4" s="769"/>
      <c r="P4" s="769"/>
      <c r="Q4" s="770"/>
      <c r="R4" s="766" t="s">
        <v>111</v>
      </c>
      <c r="S4" s="766" t="s">
        <v>89</v>
      </c>
      <c r="T4" s="766" t="s">
        <v>90</v>
      </c>
      <c r="U4" s="797" t="s">
        <v>91</v>
      </c>
      <c r="V4" s="797" t="s">
        <v>92</v>
      </c>
      <c r="W4" s="766" t="s">
        <v>93</v>
      </c>
      <c r="X4" s="766" t="s">
        <v>94</v>
      </c>
      <c r="Y4" s="766" t="s">
        <v>95</v>
      </c>
      <c r="AB4" s="771" t="s">
        <v>110</v>
      </c>
      <c r="AC4" s="772"/>
      <c r="AD4" s="768" t="s">
        <v>4</v>
      </c>
      <c r="AE4" s="769"/>
      <c r="AF4" s="769"/>
      <c r="AG4" s="769"/>
      <c r="AH4" s="770"/>
      <c r="AI4" s="766" t="s">
        <v>111</v>
      </c>
      <c r="AJ4" s="766" t="s">
        <v>89</v>
      </c>
      <c r="AK4" s="766" t="s">
        <v>90</v>
      </c>
      <c r="AL4" s="797" t="s">
        <v>91</v>
      </c>
      <c r="AM4" s="797" t="s">
        <v>92</v>
      </c>
      <c r="AN4" s="766" t="s">
        <v>93</v>
      </c>
      <c r="AO4" s="766" t="s">
        <v>94</v>
      </c>
      <c r="AP4" s="766" t="s">
        <v>95</v>
      </c>
      <c r="AS4" s="771" t="s">
        <v>110</v>
      </c>
      <c r="AT4" s="772"/>
      <c r="AU4" s="768" t="s">
        <v>4</v>
      </c>
      <c r="AV4" s="769"/>
      <c r="AW4" s="769"/>
      <c r="AX4" s="769"/>
      <c r="AY4" s="770"/>
      <c r="AZ4" s="766" t="s">
        <v>111</v>
      </c>
      <c r="BA4" s="766" t="s">
        <v>89</v>
      </c>
      <c r="BB4" s="766" t="s">
        <v>90</v>
      </c>
      <c r="BC4" s="797" t="s">
        <v>91</v>
      </c>
      <c r="BD4" s="797" t="s">
        <v>92</v>
      </c>
      <c r="BE4" s="766" t="s">
        <v>93</v>
      </c>
      <c r="BF4" s="766" t="s">
        <v>94</v>
      </c>
      <c r="BG4" s="766" t="s">
        <v>95</v>
      </c>
      <c r="BJ4" s="771" t="s">
        <v>110</v>
      </c>
      <c r="BK4" s="772"/>
      <c r="BL4" s="768" t="s">
        <v>4</v>
      </c>
      <c r="BM4" s="769"/>
      <c r="BN4" s="769"/>
      <c r="BO4" s="769"/>
      <c r="BP4" s="770"/>
      <c r="BQ4" s="766" t="s">
        <v>111</v>
      </c>
      <c r="BR4" s="766" t="s">
        <v>89</v>
      </c>
      <c r="BS4" s="766" t="s">
        <v>90</v>
      </c>
      <c r="BT4" s="797" t="s">
        <v>91</v>
      </c>
      <c r="BU4" s="797" t="s">
        <v>92</v>
      </c>
      <c r="BV4" s="766" t="s">
        <v>93</v>
      </c>
      <c r="BW4" s="766" t="s">
        <v>94</v>
      </c>
      <c r="BX4" s="766" t="s">
        <v>95</v>
      </c>
      <c r="CA4" s="771" t="s">
        <v>110</v>
      </c>
      <c r="CB4" s="772"/>
      <c r="CC4" s="768" t="s">
        <v>4</v>
      </c>
      <c r="CD4" s="769"/>
      <c r="CE4" s="769"/>
      <c r="CF4" s="769"/>
      <c r="CG4" s="770"/>
      <c r="CH4" s="766" t="s">
        <v>111</v>
      </c>
      <c r="CI4" s="766" t="s">
        <v>89</v>
      </c>
      <c r="CJ4" s="766" t="s">
        <v>90</v>
      </c>
      <c r="CK4" s="797" t="s">
        <v>91</v>
      </c>
      <c r="CL4" s="797" t="s">
        <v>92</v>
      </c>
      <c r="CM4" s="766" t="s">
        <v>93</v>
      </c>
      <c r="CN4" s="766" t="s">
        <v>94</v>
      </c>
      <c r="CO4" s="766" t="s">
        <v>95</v>
      </c>
      <c r="CR4" s="771" t="s">
        <v>110</v>
      </c>
      <c r="CS4" s="772"/>
      <c r="CT4" s="768" t="s">
        <v>4</v>
      </c>
      <c r="CU4" s="769"/>
      <c r="CV4" s="769"/>
      <c r="CW4" s="769"/>
      <c r="CX4" s="770"/>
      <c r="CY4" s="766" t="s">
        <v>111</v>
      </c>
      <c r="CZ4" s="766" t="s">
        <v>89</v>
      </c>
      <c r="DA4" s="766" t="s">
        <v>90</v>
      </c>
      <c r="DB4" s="797" t="s">
        <v>91</v>
      </c>
      <c r="DC4" s="797" t="s">
        <v>92</v>
      </c>
      <c r="DD4" s="766" t="s">
        <v>93</v>
      </c>
      <c r="DE4" s="766" t="s">
        <v>94</v>
      </c>
      <c r="DF4" s="766" t="s">
        <v>95</v>
      </c>
      <c r="DI4" s="771" t="s">
        <v>110</v>
      </c>
      <c r="DJ4" s="772"/>
      <c r="DK4" s="768" t="s">
        <v>4</v>
      </c>
      <c r="DL4" s="769"/>
      <c r="DM4" s="769"/>
      <c r="DN4" s="769"/>
      <c r="DO4" s="770"/>
      <c r="DP4" s="766" t="s">
        <v>111</v>
      </c>
      <c r="DQ4" s="766" t="s">
        <v>89</v>
      </c>
      <c r="DR4" s="766" t="s">
        <v>90</v>
      </c>
      <c r="DS4" s="797" t="s">
        <v>91</v>
      </c>
      <c r="DT4" s="797" t="s">
        <v>92</v>
      </c>
      <c r="DU4" s="766" t="s">
        <v>93</v>
      </c>
      <c r="DV4" s="766" t="s">
        <v>94</v>
      </c>
      <c r="DW4" s="766" t="s">
        <v>95</v>
      </c>
      <c r="DZ4" s="771" t="s">
        <v>110</v>
      </c>
      <c r="EA4" s="772"/>
      <c r="EB4" s="768" t="s">
        <v>4</v>
      </c>
      <c r="EC4" s="769"/>
      <c r="ED4" s="769"/>
      <c r="EE4" s="769"/>
      <c r="EF4" s="770"/>
      <c r="EG4" s="766" t="s">
        <v>111</v>
      </c>
      <c r="EH4" s="766" t="s">
        <v>89</v>
      </c>
      <c r="EI4" s="766" t="s">
        <v>90</v>
      </c>
      <c r="EJ4" s="797" t="s">
        <v>91</v>
      </c>
      <c r="EK4" s="797" t="s">
        <v>92</v>
      </c>
      <c r="EL4" s="766" t="s">
        <v>93</v>
      </c>
      <c r="EM4" s="766" t="s">
        <v>94</v>
      </c>
      <c r="EN4" s="766" t="s">
        <v>95</v>
      </c>
      <c r="EQ4" s="771" t="s">
        <v>110</v>
      </c>
      <c r="ER4" s="772"/>
      <c r="ES4" s="768" t="s">
        <v>4</v>
      </c>
      <c r="ET4" s="769"/>
      <c r="EU4" s="769"/>
      <c r="EV4" s="769"/>
      <c r="EW4" s="770"/>
      <c r="EX4" s="766" t="s">
        <v>111</v>
      </c>
      <c r="EY4" s="766" t="s">
        <v>89</v>
      </c>
      <c r="EZ4" s="766" t="s">
        <v>90</v>
      </c>
      <c r="FA4" s="797" t="s">
        <v>91</v>
      </c>
      <c r="FB4" s="797" t="s">
        <v>92</v>
      </c>
      <c r="FC4" s="766" t="s">
        <v>93</v>
      </c>
      <c r="FD4" s="766" t="s">
        <v>94</v>
      </c>
      <c r="FE4" s="766" t="s">
        <v>95</v>
      </c>
      <c r="FH4" s="771" t="s">
        <v>110</v>
      </c>
      <c r="FI4" s="772"/>
      <c r="FJ4" s="768" t="s">
        <v>4</v>
      </c>
      <c r="FK4" s="769"/>
      <c r="FL4" s="769"/>
      <c r="FM4" s="769"/>
      <c r="FN4" s="770"/>
      <c r="FO4" s="766" t="s">
        <v>111</v>
      </c>
      <c r="FP4" s="766" t="s">
        <v>89</v>
      </c>
      <c r="FQ4" s="766" t="s">
        <v>90</v>
      </c>
      <c r="FR4" s="797" t="s">
        <v>91</v>
      </c>
      <c r="FS4" s="797" t="s">
        <v>92</v>
      </c>
      <c r="FT4" s="766" t="s">
        <v>93</v>
      </c>
      <c r="FU4" s="766" t="s">
        <v>94</v>
      </c>
      <c r="FV4" s="766" t="s">
        <v>95</v>
      </c>
      <c r="FY4" s="771" t="s">
        <v>110</v>
      </c>
      <c r="FZ4" s="772"/>
      <c r="GA4" s="768" t="s">
        <v>4</v>
      </c>
      <c r="GB4" s="769"/>
      <c r="GC4" s="769"/>
      <c r="GD4" s="769"/>
      <c r="GE4" s="770"/>
      <c r="GF4" s="766" t="s">
        <v>111</v>
      </c>
      <c r="GG4" s="766" t="s">
        <v>89</v>
      </c>
      <c r="GH4" s="766" t="s">
        <v>90</v>
      </c>
      <c r="GI4" s="797" t="s">
        <v>91</v>
      </c>
      <c r="GJ4" s="797" t="s">
        <v>92</v>
      </c>
      <c r="GK4" s="766" t="s">
        <v>93</v>
      </c>
      <c r="GL4" s="766" t="s">
        <v>94</v>
      </c>
      <c r="GM4" s="766" t="s">
        <v>95</v>
      </c>
      <c r="GP4" s="771" t="s">
        <v>110</v>
      </c>
      <c r="GQ4" s="772"/>
      <c r="GR4" s="768" t="s">
        <v>4</v>
      </c>
      <c r="GS4" s="769"/>
      <c r="GT4" s="769"/>
      <c r="GU4" s="769"/>
      <c r="GV4" s="770"/>
      <c r="GW4" s="766" t="s">
        <v>111</v>
      </c>
      <c r="GX4" s="766" t="s">
        <v>89</v>
      </c>
      <c r="GY4" s="766" t="s">
        <v>90</v>
      </c>
      <c r="GZ4" s="797" t="s">
        <v>91</v>
      </c>
      <c r="HA4" s="797" t="s">
        <v>92</v>
      </c>
      <c r="HB4" s="766" t="s">
        <v>93</v>
      </c>
      <c r="HC4" s="766" t="s">
        <v>94</v>
      </c>
      <c r="HD4" s="766" t="s">
        <v>95</v>
      </c>
      <c r="HG4" s="771" t="s">
        <v>110</v>
      </c>
      <c r="HH4" s="772"/>
      <c r="HI4" s="768" t="s">
        <v>4</v>
      </c>
      <c r="HJ4" s="769"/>
      <c r="HK4" s="769"/>
      <c r="HL4" s="769"/>
      <c r="HM4" s="770"/>
      <c r="HN4" s="766" t="s">
        <v>111</v>
      </c>
      <c r="HO4" s="766" t="s">
        <v>89</v>
      </c>
      <c r="HP4" s="766" t="s">
        <v>90</v>
      </c>
      <c r="HQ4" s="797" t="s">
        <v>91</v>
      </c>
      <c r="HR4" s="797" t="s">
        <v>92</v>
      </c>
      <c r="HS4" s="766" t="s">
        <v>93</v>
      </c>
      <c r="HT4" s="766" t="s">
        <v>94</v>
      </c>
      <c r="HU4" s="766" t="s">
        <v>95</v>
      </c>
      <c r="HX4" s="771" t="s">
        <v>110</v>
      </c>
      <c r="HY4" s="772"/>
      <c r="HZ4" s="768" t="s">
        <v>4</v>
      </c>
      <c r="IA4" s="769"/>
      <c r="IB4" s="769"/>
      <c r="IC4" s="769"/>
      <c r="ID4" s="770"/>
      <c r="IE4" s="766" t="s">
        <v>111</v>
      </c>
      <c r="IF4" s="766" t="s">
        <v>89</v>
      </c>
      <c r="IG4" s="766" t="s">
        <v>90</v>
      </c>
      <c r="IH4" s="797" t="s">
        <v>91</v>
      </c>
      <c r="II4" s="797" t="s">
        <v>92</v>
      </c>
      <c r="IJ4" s="766" t="s">
        <v>93</v>
      </c>
      <c r="IK4" s="766" t="s">
        <v>94</v>
      </c>
      <c r="IL4" s="766" t="s">
        <v>95</v>
      </c>
      <c r="IO4" s="771" t="s">
        <v>110</v>
      </c>
      <c r="IP4" s="772"/>
      <c r="IQ4" s="768" t="s">
        <v>4</v>
      </c>
      <c r="IR4" s="769"/>
      <c r="IS4" s="769"/>
      <c r="IT4" s="769"/>
      <c r="IU4" s="770"/>
      <c r="IV4" s="766" t="s">
        <v>111</v>
      </c>
      <c r="IW4" s="766" t="s">
        <v>89</v>
      </c>
      <c r="IX4" s="766" t="s">
        <v>90</v>
      </c>
      <c r="IY4" s="797" t="s">
        <v>91</v>
      </c>
      <c r="IZ4" s="797" t="s">
        <v>92</v>
      </c>
      <c r="JA4" s="766" t="s">
        <v>93</v>
      </c>
      <c r="JB4" s="766" t="s">
        <v>94</v>
      </c>
      <c r="JC4" s="766" t="s">
        <v>95</v>
      </c>
      <c r="JF4" s="771" t="s">
        <v>110</v>
      </c>
      <c r="JG4" s="772"/>
      <c r="JH4" s="768" t="s">
        <v>4</v>
      </c>
      <c r="JI4" s="769"/>
      <c r="JJ4" s="769"/>
      <c r="JK4" s="769"/>
      <c r="JL4" s="770"/>
      <c r="JM4" s="766" t="s">
        <v>111</v>
      </c>
      <c r="JN4" s="766" t="s">
        <v>89</v>
      </c>
      <c r="JO4" s="766" t="s">
        <v>90</v>
      </c>
      <c r="JP4" s="797" t="s">
        <v>91</v>
      </c>
      <c r="JQ4" s="797" t="s">
        <v>92</v>
      </c>
      <c r="JR4" s="766" t="s">
        <v>93</v>
      </c>
      <c r="JS4" s="766" t="s">
        <v>94</v>
      </c>
      <c r="JT4" s="766" t="s">
        <v>95</v>
      </c>
      <c r="JW4" s="771" t="s">
        <v>110</v>
      </c>
      <c r="JX4" s="772"/>
      <c r="JY4" s="768" t="s">
        <v>4</v>
      </c>
      <c r="JZ4" s="769"/>
      <c r="KA4" s="769"/>
      <c r="KB4" s="769"/>
      <c r="KC4" s="770"/>
      <c r="KD4" s="766" t="s">
        <v>111</v>
      </c>
      <c r="KE4" s="766" t="s">
        <v>89</v>
      </c>
      <c r="KF4" s="766" t="s">
        <v>90</v>
      </c>
      <c r="KG4" s="797" t="s">
        <v>91</v>
      </c>
      <c r="KH4" s="797" t="s">
        <v>92</v>
      </c>
      <c r="KI4" s="766" t="s">
        <v>93</v>
      </c>
      <c r="KJ4" s="766" t="s">
        <v>94</v>
      </c>
      <c r="KK4" s="766" t="s">
        <v>95</v>
      </c>
    </row>
    <row r="5" spans="2:297" ht="13.5" customHeight="1" thickTop="1">
      <c r="B5" s="773"/>
      <c r="C5" s="774"/>
      <c r="D5" s="777" t="s">
        <v>150</v>
      </c>
      <c r="E5" s="778"/>
      <c r="F5" s="778"/>
      <c r="G5" s="778"/>
      <c r="H5" s="779"/>
      <c r="K5" s="773"/>
      <c r="L5" s="774"/>
      <c r="M5" s="777" t="s">
        <v>150</v>
      </c>
      <c r="N5" s="778"/>
      <c r="O5" s="778"/>
      <c r="P5" s="778"/>
      <c r="Q5" s="779"/>
      <c r="R5" s="767"/>
      <c r="S5" s="767"/>
      <c r="T5" s="767"/>
      <c r="U5" s="798"/>
      <c r="V5" s="798"/>
      <c r="W5" s="767"/>
      <c r="X5" s="767"/>
      <c r="Y5" s="767"/>
      <c r="AB5" s="773"/>
      <c r="AC5" s="774"/>
      <c r="AD5" s="777" t="s">
        <v>150</v>
      </c>
      <c r="AE5" s="778"/>
      <c r="AF5" s="778"/>
      <c r="AG5" s="778"/>
      <c r="AH5" s="779"/>
      <c r="AI5" s="767"/>
      <c r="AJ5" s="767"/>
      <c r="AK5" s="767"/>
      <c r="AL5" s="798"/>
      <c r="AM5" s="798"/>
      <c r="AN5" s="767"/>
      <c r="AO5" s="767"/>
      <c r="AP5" s="767"/>
      <c r="AS5" s="773"/>
      <c r="AT5" s="774"/>
      <c r="AU5" s="777" t="s">
        <v>150</v>
      </c>
      <c r="AV5" s="778"/>
      <c r="AW5" s="778"/>
      <c r="AX5" s="778"/>
      <c r="AY5" s="779"/>
      <c r="AZ5" s="767"/>
      <c r="BA5" s="767"/>
      <c r="BB5" s="767"/>
      <c r="BC5" s="798"/>
      <c r="BD5" s="798"/>
      <c r="BE5" s="767"/>
      <c r="BF5" s="767"/>
      <c r="BG5" s="767"/>
      <c r="BJ5" s="773"/>
      <c r="BK5" s="774"/>
      <c r="BL5" s="777" t="s">
        <v>150</v>
      </c>
      <c r="BM5" s="778"/>
      <c r="BN5" s="778"/>
      <c r="BO5" s="778"/>
      <c r="BP5" s="779"/>
      <c r="BQ5" s="767"/>
      <c r="BR5" s="767"/>
      <c r="BS5" s="767"/>
      <c r="BT5" s="798"/>
      <c r="BU5" s="798"/>
      <c r="BV5" s="767"/>
      <c r="BW5" s="767"/>
      <c r="BX5" s="767"/>
      <c r="CA5" s="773"/>
      <c r="CB5" s="774"/>
      <c r="CC5" s="777" t="s">
        <v>150</v>
      </c>
      <c r="CD5" s="778"/>
      <c r="CE5" s="778"/>
      <c r="CF5" s="778"/>
      <c r="CG5" s="779"/>
      <c r="CH5" s="767"/>
      <c r="CI5" s="767"/>
      <c r="CJ5" s="767"/>
      <c r="CK5" s="798"/>
      <c r="CL5" s="798"/>
      <c r="CM5" s="767"/>
      <c r="CN5" s="767"/>
      <c r="CO5" s="767"/>
      <c r="CR5" s="773"/>
      <c r="CS5" s="774"/>
      <c r="CT5" s="777" t="s">
        <v>150</v>
      </c>
      <c r="CU5" s="778"/>
      <c r="CV5" s="778"/>
      <c r="CW5" s="778"/>
      <c r="CX5" s="779"/>
      <c r="CY5" s="767"/>
      <c r="CZ5" s="767"/>
      <c r="DA5" s="767"/>
      <c r="DB5" s="798"/>
      <c r="DC5" s="798"/>
      <c r="DD5" s="767"/>
      <c r="DE5" s="767"/>
      <c r="DF5" s="767"/>
      <c r="DI5" s="773"/>
      <c r="DJ5" s="774"/>
      <c r="DK5" s="777" t="s">
        <v>150</v>
      </c>
      <c r="DL5" s="778"/>
      <c r="DM5" s="778"/>
      <c r="DN5" s="778"/>
      <c r="DO5" s="779"/>
      <c r="DP5" s="767"/>
      <c r="DQ5" s="767"/>
      <c r="DR5" s="767"/>
      <c r="DS5" s="798"/>
      <c r="DT5" s="798"/>
      <c r="DU5" s="767"/>
      <c r="DV5" s="767"/>
      <c r="DW5" s="767"/>
      <c r="DZ5" s="773"/>
      <c r="EA5" s="774"/>
      <c r="EB5" s="777" t="s">
        <v>150</v>
      </c>
      <c r="EC5" s="778"/>
      <c r="ED5" s="778"/>
      <c r="EE5" s="778"/>
      <c r="EF5" s="779"/>
      <c r="EG5" s="767"/>
      <c r="EH5" s="767"/>
      <c r="EI5" s="767"/>
      <c r="EJ5" s="798"/>
      <c r="EK5" s="798"/>
      <c r="EL5" s="767"/>
      <c r="EM5" s="767"/>
      <c r="EN5" s="767"/>
      <c r="EQ5" s="773"/>
      <c r="ER5" s="774"/>
      <c r="ES5" s="777" t="s">
        <v>150</v>
      </c>
      <c r="ET5" s="778"/>
      <c r="EU5" s="778"/>
      <c r="EV5" s="778"/>
      <c r="EW5" s="779"/>
      <c r="EX5" s="767"/>
      <c r="EY5" s="767"/>
      <c r="EZ5" s="767"/>
      <c r="FA5" s="798"/>
      <c r="FB5" s="798"/>
      <c r="FC5" s="767"/>
      <c r="FD5" s="767"/>
      <c r="FE5" s="767"/>
      <c r="FH5" s="773"/>
      <c r="FI5" s="774"/>
      <c r="FJ5" s="777" t="s">
        <v>150</v>
      </c>
      <c r="FK5" s="778"/>
      <c r="FL5" s="778"/>
      <c r="FM5" s="778"/>
      <c r="FN5" s="779"/>
      <c r="FO5" s="767"/>
      <c r="FP5" s="767"/>
      <c r="FQ5" s="767"/>
      <c r="FR5" s="798"/>
      <c r="FS5" s="798"/>
      <c r="FT5" s="767"/>
      <c r="FU5" s="767"/>
      <c r="FV5" s="767"/>
      <c r="FY5" s="773"/>
      <c r="FZ5" s="774"/>
      <c r="GA5" s="777" t="s">
        <v>150</v>
      </c>
      <c r="GB5" s="778"/>
      <c r="GC5" s="778"/>
      <c r="GD5" s="778"/>
      <c r="GE5" s="779"/>
      <c r="GF5" s="767"/>
      <c r="GG5" s="767"/>
      <c r="GH5" s="767"/>
      <c r="GI5" s="798"/>
      <c r="GJ5" s="798"/>
      <c r="GK5" s="767"/>
      <c r="GL5" s="767"/>
      <c r="GM5" s="767"/>
      <c r="GP5" s="773"/>
      <c r="GQ5" s="774"/>
      <c r="GR5" s="777" t="s">
        <v>150</v>
      </c>
      <c r="GS5" s="778"/>
      <c r="GT5" s="778"/>
      <c r="GU5" s="778"/>
      <c r="GV5" s="779"/>
      <c r="GW5" s="767"/>
      <c r="GX5" s="767"/>
      <c r="GY5" s="767"/>
      <c r="GZ5" s="798"/>
      <c r="HA5" s="798"/>
      <c r="HB5" s="767"/>
      <c r="HC5" s="767"/>
      <c r="HD5" s="767"/>
      <c r="HG5" s="773"/>
      <c r="HH5" s="774"/>
      <c r="HI5" s="777" t="s">
        <v>150</v>
      </c>
      <c r="HJ5" s="778"/>
      <c r="HK5" s="778"/>
      <c r="HL5" s="778"/>
      <c r="HM5" s="779"/>
      <c r="HN5" s="767"/>
      <c r="HO5" s="767"/>
      <c r="HP5" s="767"/>
      <c r="HQ5" s="798"/>
      <c r="HR5" s="798"/>
      <c r="HS5" s="767"/>
      <c r="HT5" s="767"/>
      <c r="HU5" s="767"/>
      <c r="HX5" s="773"/>
      <c r="HY5" s="774"/>
      <c r="HZ5" s="777" t="s">
        <v>150</v>
      </c>
      <c r="IA5" s="778"/>
      <c r="IB5" s="778"/>
      <c r="IC5" s="778"/>
      <c r="ID5" s="779"/>
      <c r="IE5" s="767"/>
      <c r="IF5" s="767"/>
      <c r="IG5" s="767"/>
      <c r="IH5" s="798"/>
      <c r="II5" s="798"/>
      <c r="IJ5" s="767"/>
      <c r="IK5" s="767"/>
      <c r="IL5" s="767"/>
      <c r="IO5" s="773"/>
      <c r="IP5" s="774"/>
      <c r="IQ5" s="777" t="s">
        <v>150</v>
      </c>
      <c r="IR5" s="778"/>
      <c r="IS5" s="778"/>
      <c r="IT5" s="778"/>
      <c r="IU5" s="779"/>
      <c r="IV5" s="767"/>
      <c r="IW5" s="767"/>
      <c r="IX5" s="767"/>
      <c r="IY5" s="798"/>
      <c r="IZ5" s="798"/>
      <c r="JA5" s="767"/>
      <c r="JB5" s="767"/>
      <c r="JC5" s="767"/>
      <c r="JF5" s="773"/>
      <c r="JG5" s="774"/>
      <c r="JH5" s="777" t="s">
        <v>150</v>
      </c>
      <c r="JI5" s="778"/>
      <c r="JJ5" s="778"/>
      <c r="JK5" s="778"/>
      <c r="JL5" s="779"/>
      <c r="JM5" s="767"/>
      <c r="JN5" s="767"/>
      <c r="JO5" s="767"/>
      <c r="JP5" s="798"/>
      <c r="JQ5" s="798"/>
      <c r="JR5" s="767"/>
      <c r="JS5" s="767"/>
      <c r="JT5" s="767"/>
      <c r="JW5" s="773"/>
      <c r="JX5" s="774"/>
      <c r="JY5" s="777" t="s">
        <v>150</v>
      </c>
      <c r="JZ5" s="778"/>
      <c r="KA5" s="778"/>
      <c r="KB5" s="778"/>
      <c r="KC5" s="779"/>
      <c r="KD5" s="767"/>
      <c r="KE5" s="767"/>
      <c r="KF5" s="767"/>
      <c r="KG5" s="798"/>
      <c r="KH5" s="798"/>
      <c r="KI5" s="767"/>
      <c r="KJ5" s="767"/>
      <c r="KK5" s="767"/>
    </row>
    <row r="6" spans="2:297" ht="12.75" customHeight="1">
      <c r="B6" s="773"/>
      <c r="C6" s="774"/>
      <c r="D6" s="780"/>
      <c r="E6" s="781"/>
      <c r="F6" s="781"/>
      <c r="G6" s="781"/>
      <c r="H6" s="782"/>
      <c r="K6" s="773"/>
      <c r="L6" s="774"/>
      <c r="M6" s="780"/>
      <c r="N6" s="781"/>
      <c r="O6" s="781"/>
      <c r="P6" s="781"/>
      <c r="Q6" s="782"/>
      <c r="R6" s="767"/>
      <c r="S6" s="767"/>
      <c r="T6" s="767"/>
      <c r="U6" s="798"/>
      <c r="V6" s="798"/>
      <c r="W6" s="767"/>
      <c r="X6" s="767"/>
      <c r="Y6" s="767"/>
      <c r="AB6" s="773"/>
      <c r="AC6" s="774"/>
      <c r="AD6" s="780"/>
      <c r="AE6" s="781"/>
      <c r="AF6" s="781"/>
      <c r="AG6" s="781"/>
      <c r="AH6" s="782"/>
      <c r="AI6" s="767"/>
      <c r="AJ6" s="767"/>
      <c r="AK6" s="767"/>
      <c r="AL6" s="798"/>
      <c r="AM6" s="798"/>
      <c r="AN6" s="767"/>
      <c r="AO6" s="767"/>
      <c r="AP6" s="767"/>
      <c r="AS6" s="773"/>
      <c r="AT6" s="774"/>
      <c r="AU6" s="780"/>
      <c r="AV6" s="781"/>
      <c r="AW6" s="781"/>
      <c r="AX6" s="781"/>
      <c r="AY6" s="782"/>
      <c r="AZ6" s="767"/>
      <c r="BA6" s="767"/>
      <c r="BB6" s="767"/>
      <c r="BC6" s="798"/>
      <c r="BD6" s="798"/>
      <c r="BE6" s="767"/>
      <c r="BF6" s="767"/>
      <c r="BG6" s="767"/>
      <c r="BJ6" s="773"/>
      <c r="BK6" s="774"/>
      <c r="BL6" s="780"/>
      <c r="BM6" s="781"/>
      <c r="BN6" s="781"/>
      <c r="BO6" s="781"/>
      <c r="BP6" s="782"/>
      <c r="BQ6" s="767"/>
      <c r="BR6" s="767"/>
      <c r="BS6" s="767"/>
      <c r="BT6" s="798"/>
      <c r="BU6" s="798"/>
      <c r="BV6" s="767"/>
      <c r="BW6" s="767"/>
      <c r="BX6" s="767"/>
      <c r="CA6" s="773"/>
      <c r="CB6" s="774"/>
      <c r="CC6" s="780"/>
      <c r="CD6" s="781"/>
      <c r="CE6" s="781"/>
      <c r="CF6" s="781"/>
      <c r="CG6" s="782"/>
      <c r="CH6" s="767"/>
      <c r="CI6" s="767"/>
      <c r="CJ6" s="767"/>
      <c r="CK6" s="798"/>
      <c r="CL6" s="798"/>
      <c r="CM6" s="767"/>
      <c r="CN6" s="767"/>
      <c r="CO6" s="767"/>
      <c r="CR6" s="773"/>
      <c r="CS6" s="774"/>
      <c r="CT6" s="780"/>
      <c r="CU6" s="781"/>
      <c r="CV6" s="781"/>
      <c r="CW6" s="781"/>
      <c r="CX6" s="782"/>
      <c r="CY6" s="767"/>
      <c r="CZ6" s="767"/>
      <c r="DA6" s="767"/>
      <c r="DB6" s="798"/>
      <c r="DC6" s="798"/>
      <c r="DD6" s="767"/>
      <c r="DE6" s="767"/>
      <c r="DF6" s="767"/>
      <c r="DI6" s="773"/>
      <c r="DJ6" s="774"/>
      <c r="DK6" s="780"/>
      <c r="DL6" s="781"/>
      <c r="DM6" s="781"/>
      <c r="DN6" s="781"/>
      <c r="DO6" s="782"/>
      <c r="DP6" s="767"/>
      <c r="DQ6" s="767"/>
      <c r="DR6" s="767"/>
      <c r="DS6" s="798"/>
      <c r="DT6" s="798"/>
      <c r="DU6" s="767"/>
      <c r="DV6" s="767"/>
      <c r="DW6" s="767"/>
      <c r="DZ6" s="773"/>
      <c r="EA6" s="774"/>
      <c r="EB6" s="780"/>
      <c r="EC6" s="781"/>
      <c r="ED6" s="781"/>
      <c r="EE6" s="781"/>
      <c r="EF6" s="782"/>
      <c r="EG6" s="767"/>
      <c r="EH6" s="767"/>
      <c r="EI6" s="767"/>
      <c r="EJ6" s="798"/>
      <c r="EK6" s="798"/>
      <c r="EL6" s="767"/>
      <c r="EM6" s="767"/>
      <c r="EN6" s="767"/>
      <c r="EQ6" s="773"/>
      <c r="ER6" s="774"/>
      <c r="ES6" s="780"/>
      <c r="ET6" s="781"/>
      <c r="EU6" s="781"/>
      <c r="EV6" s="781"/>
      <c r="EW6" s="782"/>
      <c r="EX6" s="767"/>
      <c r="EY6" s="767"/>
      <c r="EZ6" s="767"/>
      <c r="FA6" s="798"/>
      <c r="FB6" s="798"/>
      <c r="FC6" s="767"/>
      <c r="FD6" s="767"/>
      <c r="FE6" s="767"/>
      <c r="FH6" s="773"/>
      <c r="FI6" s="774"/>
      <c r="FJ6" s="780"/>
      <c r="FK6" s="781"/>
      <c r="FL6" s="781"/>
      <c r="FM6" s="781"/>
      <c r="FN6" s="782"/>
      <c r="FO6" s="767"/>
      <c r="FP6" s="767"/>
      <c r="FQ6" s="767"/>
      <c r="FR6" s="798"/>
      <c r="FS6" s="798"/>
      <c r="FT6" s="767"/>
      <c r="FU6" s="767"/>
      <c r="FV6" s="767"/>
      <c r="FY6" s="773"/>
      <c r="FZ6" s="774"/>
      <c r="GA6" s="780"/>
      <c r="GB6" s="781"/>
      <c r="GC6" s="781"/>
      <c r="GD6" s="781"/>
      <c r="GE6" s="782"/>
      <c r="GF6" s="767"/>
      <c r="GG6" s="767"/>
      <c r="GH6" s="767"/>
      <c r="GI6" s="798"/>
      <c r="GJ6" s="798"/>
      <c r="GK6" s="767"/>
      <c r="GL6" s="767"/>
      <c r="GM6" s="767"/>
      <c r="GP6" s="773"/>
      <c r="GQ6" s="774"/>
      <c r="GR6" s="780"/>
      <c r="GS6" s="781"/>
      <c r="GT6" s="781"/>
      <c r="GU6" s="781"/>
      <c r="GV6" s="782"/>
      <c r="GW6" s="767"/>
      <c r="GX6" s="767"/>
      <c r="GY6" s="767"/>
      <c r="GZ6" s="798"/>
      <c r="HA6" s="798"/>
      <c r="HB6" s="767"/>
      <c r="HC6" s="767"/>
      <c r="HD6" s="767"/>
      <c r="HG6" s="773"/>
      <c r="HH6" s="774"/>
      <c r="HI6" s="780"/>
      <c r="HJ6" s="781"/>
      <c r="HK6" s="781"/>
      <c r="HL6" s="781"/>
      <c r="HM6" s="782"/>
      <c r="HN6" s="767"/>
      <c r="HO6" s="767"/>
      <c r="HP6" s="767"/>
      <c r="HQ6" s="798"/>
      <c r="HR6" s="798"/>
      <c r="HS6" s="767"/>
      <c r="HT6" s="767"/>
      <c r="HU6" s="767"/>
      <c r="HX6" s="773"/>
      <c r="HY6" s="774"/>
      <c r="HZ6" s="780"/>
      <c r="IA6" s="781"/>
      <c r="IB6" s="781"/>
      <c r="IC6" s="781"/>
      <c r="ID6" s="782"/>
      <c r="IE6" s="767"/>
      <c r="IF6" s="767"/>
      <c r="IG6" s="767"/>
      <c r="IH6" s="798"/>
      <c r="II6" s="798"/>
      <c r="IJ6" s="767"/>
      <c r="IK6" s="767"/>
      <c r="IL6" s="767"/>
      <c r="IO6" s="773"/>
      <c r="IP6" s="774"/>
      <c r="IQ6" s="780"/>
      <c r="IR6" s="781"/>
      <c r="IS6" s="781"/>
      <c r="IT6" s="781"/>
      <c r="IU6" s="782"/>
      <c r="IV6" s="767"/>
      <c r="IW6" s="767"/>
      <c r="IX6" s="767"/>
      <c r="IY6" s="798"/>
      <c r="IZ6" s="798"/>
      <c r="JA6" s="767"/>
      <c r="JB6" s="767"/>
      <c r="JC6" s="767"/>
      <c r="JF6" s="773"/>
      <c r="JG6" s="774"/>
      <c r="JH6" s="780"/>
      <c r="JI6" s="781"/>
      <c r="JJ6" s="781"/>
      <c r="JK6" s="781"/>
      <c r="JL6" s="782"/>
      <c r="JM6" s="767"/>
      <c r="JN6" s="767"/>
      <c r="JO6" s="767"/>
      <c r="JP6" s="798"/>
      <c r="JQ6" s="798"/>
      <c r="JR6" s="767"/>
      <c r="JS6" s="767"/>
      <c r="JT6" s="767"/>
      <c r="JW6" s="773"/>
      <c r="JX6" s="774"/>
      <c r="JY6" s="780"/>
      <c r="JZ6" s="781"/>
      <c r="KA6" s="781"/>
      <c r="KB6" s="781"/>
      <c r="KC6" s="782"/>
      <c r="KD6" s="767"/>
      <c r="KE6" s="767"/>
      <c r="KF6" s="767"/>
      <c r="KG6" s="798"/>
      <c r="KH6" s="798"/>
      <c r="KI6" s="767"/>
      <c r="KJ6" s="767"/>
      <c r="KK6" s="767"/>
    </row>
    <row r="7" spans="2:297" ht="13.5" customHeight="1" thickBot="1">
      <c r="B7" s="773"/>
      <c r="C7" s="774"/>
      <c r="D7" s="783"/>
      <c r="E7" s="784"/>
      <c r="F7" s="784"/>
      <c r="G7" s="784"/>
      <c r="H7" s="785"/>
      <c r="K7" s="773"/>
      <c r="L7" s="774"/>
      <c r="M7" s="783"/>
      <c r="N7" s="784"/>
      <c r="O7" s="784"/>
      <c r="P7" s="784"/>
      <c r="Q7" s="785"/>
      <c r="R7" s="767"/>
      <c r="S7" s="767"/>
      <c r="T7" s="767"/>
      <c r="U7" s="798"/>
      <c r="V7" s="798"/>
      <c r="W7" s="767"/>
      <c r="X7" s="767"/>
      <c r="Y7" s="767"/>
      <c r="AB7" s="773"/>
      <c r="AC7" s="774"/>
      <c r="AD7" s="783"/>
      <c r="AE7" s="784"/>
      <c r="AF7" s="784"/>
      <c r="AG7" s="784"/>
      <c r="AH7" s="785"/>
      <c r="AI7" s="767"/>
      <c r="AJ7" s="767"/>
      <c r="AK7" s="767"/>
      <c r="AL7" s="798"/>
      <c r="AM7" s="798"/>
      <c r="AN7" s="767"/>
      <c r="AO7" s="767"/>
      <c r="AP7" s="767"/>
      <c r="AS7" s="773"/>
      <c r="AT7" s="774"/>
      <c r="AU7" s="783"/>
      <c r="AV7" s="784"/>
      <c r="AW7" s="784"/>
      <c r="AX7" s="784"/>
      <c r="AY7" s="785"/>
      <c r="AZ7" s="767"/>
      <c r="BA7" s="767"/>
      <c r="BB7" s="767"/>
      <c r="BC7" s="798"/>
      <c r="BD7" s="798"/>
      <c r="BE7" s="767"/>
      <c r="BF7" s="767"/>
      <c r="BG7" s="767"/>
      <c r="BJ7" s="773"/>
      <c r="BK7" s="774"/>
      <c r="BL7" s="783"/>
      <c r="BM7" s="784"/>
      <c r="BN7" s="784"/>
      <c r="BO7" s="784"/>
      <c r="BP7" s="785"/>
      <c r="BQ7" s="767"/>
      <c r="BR7" s="767"/>
      <c r="BS7" s="767"/>
      <c r="BT7" s="798"/>
      <c r="BU7" s="798"/>
      <c r="BV7" s="767"/>
      <c r="BW7" s="767"/>
      <c r="BX7" s="767"/>
      <c r="CA7" s="773"/>
      <c r="CB7" s="774"/>
      <c r="CC7" s="783"/>
      <c r="CD7" s="784"/>
      <c r="CE7" s="784"/>
      <c r="CF7" s="784"/>
      <c r="CG7" s="785"/>
      <c r="CH7" s="767"/>
      <c r="CI7" s="767"/>
      <c r="CJ7" s="767"/>
      <c r="CK7" s="798"/>
      <c r="CL7" s="798"/>
      <c r="CM7" s="767"/>
      <c r="CN7" s="767"/>
      <c r="CO7" s="767"/>
      <c r="CR7" s="773"/>
      <c r="CS7" s="774"/>
      <c r="CT7" s="783"/>
      <c r="CU7" s="784"/>
      <c r="CV7" s="784"/>
      <c r="CW7" s="784"/>
      <c r="CX7" s="785"/>
      <c r="CY7" s="767"/>
      <c r="CZ7" s="767"/>
      <c r="DA7" s="767"/>
      <c r="DB7" s="798"/>
      <c r="DC7" s="798"/>
      <c r="DD7" s="767"/>
      <c r="DE7" s="767"/>
      <c r="DF7" s="767"/>
      <c r="DI7" s="773"/>
      <c r="DJ7" s="774"/>
      <c r="DK7" s="783"/>
      <c r="DL7" s="784"/>
      <c r="DM7" s="784"/>
      <c r="DN7" s="784"/>
      <c r="DO7" s="785"/>
      <c r="DP7" s="767"/>
      <c r="DQ7" s="767"/>
      <c r="DR7" s="767"/>
      <c r="DS7" s="798"/>
      <c r="DT7" s="798"/>
      <c r="DU7" s="767"/>
      <c r="DV7" s="767"/>
      <c r="DW7" s="767"/>
      <c r="DZ7" s="773"/>
      <c r="EA7" s="774"/>
      <c r="EB7" s="783"/>
      <c r="EC7" s="784"/>
      <c r="ED7" s="784"/>
      <c r="EE7" s="784"/>
      <c r="EF7" s="785"/>
      <c r="EG7" s="767"/>
      <c r="EH7" s="767"/>
      <c r="EI7" s="767"/>
      <c r="EJ7" s="798"/>
      <c r="EK7" s="798"/>
      <c r="EL7" s="767"/>
      <c r="EM7" s="767"/>
      <c r="EN7" s="767"/>
      <c r="EQ7" s="773"/>
      <c r="ER7" s="774"/>
      <c r="ES7" s="783"/>
      <c r="ET7" s="784"/>
      <c r="EU7" s="784"/>
      <c r="EV7" s="784"/>
      <c r="EW7" s="785"/>
      <c r="EX7" s="767"/>
      <c r="EY7" s="767"/>
      <c r="EZ7" s="767"/>
      <c r="FA7" s="798"/>
      <c r="FB7" s="798"/>
      <c r="FC7" s="767"/>
      <c r="FD7" s="767"/>
      <c r="FE7" s="767"/>
      <c r="FH7" s="773"/>
      <c r="FI7" s="774"/>
      <c r="FJ7" s="783"/>
      <c r="FK7" s="784"/>
      <c r="FL7" s="784"/>
      <c r="FM7" s="784"/>
      <c r="FN7" s="785"/>
      <c r="FO7" s="767"/>
      <c r="FP7" s="767"/>
      <c r="FQ7" s="767"/>
      <c r="FR7" s="798"/>
      <c r="FS7" s="798"/>
      <c r="FT7" s="767"/>
      <c r="FU7" s="767"/>
      <c r="FV7" s="767"/>
      <c r="FY7" s="773"/>
      <c r="FZ7" s="774"/>
      <c r="GA7" s="783"/>
      <c r="GB7" s="784"/>
      <c r="GC7" s="784"/>
      <c r="GD7" s="784"/>
      <c r="GE7" s="785"/>
      <c r="GF7" s="767"/>
      <c r="GG7" s="767"/>
      <c r="GH7" s="767"/>
      <c r="GI7" s="798"/>
      <c r="GJ7" s="798"/>
      <c r="GK7" s="767"/>
      <c r="GL7" s="767"/>
      <c r="GM7" s="767"/>
      <c r="GP7" s="773"/>
      <c r="GQ7" s="774"/>
      <c r="GR7" s="783"/>
      <c r="GS7" s="784"/>
      <c r="GT7" s="784"/>
      <c r="GU7" s="784"/>
      <c r="GV7" s="785"/>
      <c r="GW7" s="767"/>
      <c r="GX7" s="767"/>
      <c r="GY7" s="767"/>
      <c r="GZ7" s="798"/>
      <c r="HA7" s="798"/>
      <c r="HB7" s="767"/>
      <c r="HC7" s="767"/>
      <c r="HD7" s="767"/>
      <c r="HG7" s="773"/>
      <c r="HH7" s="774"/>
      <c r="HI7" s="783"/>
      <c r="HJ7" s="784"/>
      <c r="HK7" s="784"/>
      <c r="HL7" s="784"/>
      <c r="HM7" s="785"/>
      <c r="HN7" s="767"/>
      <c r="HO7" s="767"/>
      <c r="HP7" s="767"/>
      <c r="HQ7" s="798"/>
      <c r="HR7" s="798"/>
      <c r="HS7" s="767"/>
      <c r="HT7" s="767"/>
      <c r="HU7" s="767"/>
      <c r="HX7" s="773"/>
      <c r="HY7" s="774"/>
      <c r="HZ7" s="783"/>
      <c r="IA7" s="784"/>
      <c r="IB7" s="784"/>
      <c r="IC7" s="784"/>
      <c r="ID7" s="785"/>
      <c r="IE7" s="767"/>
      <c r="IF7" s="767"/>
      <c r="IG7" s="767"/>
      <c r="IH7" s="798"/>
      <c r="II7" s="798"/>
      <c r="IJ7" s="767"/>
      <c r="IK7" s="767"/>
      <c r="IL7" s="767"/>
      <c r="IO7" s="773"/>
      <c r="IP7" s="774"/>
      <c r="IQ7" s="783"/>
      <c r="IR7" s="784"/>
      <c r="IS7" s="784"/>
      <c r="IT7" s="784"/>
      <c r="IU7" s="785"/>
      <c r="IV7" s="767"/>
      <c r="IW7" s="767"/>
      <c r="IX7" s="767"/>
      <c r="IY7" s="798"/>
      <c r="IZ7" s="798"/>
      <c r="JA7" s="767"/>
      <c r="JB7" s="767"/>
      <c r="JC7" s="767"/>
      <c r="JF7" s="773"/>
      <c r="JG7" s="774"/>
      <c r="JH7" s="783"/>
      <c r="JI7" s="784"/>
      <c r="JJ7" s="784"/>
      <c r="JK7" s="784"/>
      <c r="JL7" s="785"/>
      <c r="JM7" s="767"/>
      <c r="JN7" s="767"/>
      <c r="JO7" s="767"/>
      <c r="JP7" s="798"/>
      <c r="JQ7" s="798"/>
      <c r="JR7" s="767"/>
      <c r="JS7" s="767"/>
      <c r="JT7" s="767"/>
      <c r="JW7" s="773"/>
      <c r="JX7" s="774"/>
      <c r="JY7" s="783"/>
      <c r="JZ7" s="784"/>
      <c r="KA7" s="784"/>
      <c r="KB7" s="784"/>
      <c r="KC7" s="785"/>
      <c r="KD7" s="767"/>
      <c r="KE7" s="767"/>
      <c r="KF7" s="767"/>
      <c r="KG7" s="798"/>
      <c r="KH7" s="798"/>
      <c r="KI7" s="767"/>
      <c r="KJ7" s="767"/>
      <c r="KK7" s="767"/>
    </row>
    <row r="8" spans="2:297" ht="19.5" customHeight="1" thickTop="1">
      <c r="B8" s="773"/>
      <c r="C8" s="774"/>
      <c r="D8" s="786" t="s">
        <v>114</v>
      </c>
      <c r="E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F8" s="789"/>
      <c r="G8" s="789"/>
      <c r="H8" s="790"/>
      <c r="K8" s="773"/>
      <c r="L8" s="774"/>
      <c r="M8" s="786" t="s">
        <v>114</v>
      </c>
      <c r="N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O8" s="789"/>
      <c r="P8" s="789"/>
      <c r="Q8" s="790"/>
      <c r="R8" s="767"/>
      <c r="S8" s="767"/>
      <c r="T8" s="767"/>
      <c r="U8" s="798"/>
      <c r="V8" s="798"/>
      <c r="W8" s="767"/>
      <c r="X8" s="767"/>
      <c r="Y8" s="767"/>
      <c r="AB8" s="773"/>
      <c r="AC8" s="774"/>
      <c r="AD8" s="786" t="s">
        <v>114</v>
      </c>
      <c r="AE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AF8" s="789"/>
      <c r="AG8" s="789"/>
      <c r="AH8" s="790"/>
      <c r="AI8" s="767"/>
      <c r="AJ8" s="767"/>
      <c r="AK8" s="767"/>
      <c r="AL8" s="798"/>
      <c r="AM8" s="798"/>
      <c r="AN8" s="767"/>
      <c r="AO8" s="767"/>
      <c r="AP8" s="767"/>
      <c r="AS8" s="773"/>
      <c r="AT8" s="774"/>
      <c r="AU8" s="786" t="s">
        <v>114</v>
      </c>
      <c r="AV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AW8" s="789"/>
      <c r="AX8" s="789"/>
      <c r="AY8" s="790"/>
      <c r="AZ8" s="767"/>
      <c r="BA8" s="767"/>
      <c r="BB8" s="767"/>
      <c r="BC8" s="798"/>
      <c r="BD8" s="798"/>
      <c r="BE8" s="767"/>
      <c r="BF8" s="767"/>
      <c r="BG8" s="767"/>
      <c r="BJ8" s="773"/>
      <c r="BK8" s="774"/>
      <c r="BL8" s="786" t="s">
        <v>114</v>
      </c>
      <c r="BM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BN8" s="789"/>
      <c r="BO8" s="789"/>
      <c r="BP8" s="790"/>
      <c r="BQ8" s="767"/>
      <c r="BR8" s="767"/>
      <c r="BS8" s="767"/>
      <c r="BT8" s="798"/>
      <c r="BU8" s="798"/>
      <c r="BV8" s="767"/>
      <c r="BW8" s="767"/>
      <c r="BX8" s="767"/>
      <c r="CA8" s="773"/>
      <c r="CB8" s="774"/>
      <c r="CC8" s="786" t="s">
        <v>114</v>
      </c>
      <c r="CD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CE8" s="789"/>
      <c r="CF8" s="789"/>
      <c r="CG8" s="790"/>
      <c r="CH8" s="767"/>
      <c r="CI8" s="767"/>
      <c r="CJ8" s="767"/>
      <c r="CK8" s="798"/>
      <c r="CL8" s="798"/>
      <c r="CM8" s="767"/>
      <c r="CN8" s="767"/>
      <c r="CO8" s="767"/>
      <c r="CR8" s="773"/>
      <c r="CS8" s="774"/>
      <c r="CT8" s="786" t="s">
        <v>114</v>
      </c>
      <c r="CU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CV8" s="789"/>
      <c r="CW8" s="789"/>
      <c r="CX8" s="790"/>
      <c r="CY8" s="767"/>
      <c r="CZ8" s="767"/>
      <c r="DA8" s="767"/>
      <c r="DB8" s="798"/>
      <c r="DC8" s="798"/>
      <c r="DD8" s="767"/>
      <c r="DE8" s="767"/>
      <c r="DF8" s="767"/>
      <c r="DI8" s="773"/>
      <c r="DJ8" s="774"/>
      <c r="DK8" s="786" t="s">
        <v>114</v>
      </c>
      <c r="DL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DM8" s="789"/>
      <c r="DN8" s="789"/>
      <c r="DO8" s="790"/>
      <c r="DP8" s="767"/>
      <c r="DQ8" s="767"/>
      <c r="DR8" s="767"/>
      <c r="DS8" s="798"/>
      <c r="DT8" s="798"/>
      <c r="DU8" s="767"/>
      <c r="DV8" s="767"/>
      <c r="DW8" s="767"/>
      <c r="DZ8" s="773"/>
      <c r="EA8" s="774"/>
      <c r="EB8" s="786" t="s">
        <v>114</v>
      </c>
      <c r="EC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ED8" s="789"/>
      <c r="EE8" s="789"/>
      <c r="EF8" s="790"/>
      <c r="EG8" s="767"/>
      <c r="EH8" s="767"/>
      <c r="EI8" s="767"/>
      <c r="EJ8" s="798"/>
      <c r="EK8" s="798"/>
      <c r="EL8" s="767"/>
      <c r="EM8" s="767"/>
      <c r="EN8" s="767"/>
      <c r="EQ8" s="773"/>
      <c r="ER8" s="774"/>
      <c r="ES8" s="786" t="s">
        <v>114</v>
      </c>
      <c r="ET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EU8" s="789"/>
      <c r="EV8" s="789"/>
      <c r="EW8" s="790"/>
      <c r="EX8" s="767"/>
      <c r="EY8" s="767"/>
      <c r="EZ8" s="767"/>
      <c r="FA8" s="798"/>
      <c r="FB8" s="798"/>
      <c r="FC8" s="767"/>
      <c r="FD8" s="767"/>
      <c r="FE8" s="767"/>
      <c r="FH8" s="773"/>
      <c r="FI8" s="774"/>
      <c r="FJ8" s="786" t="s">
        <v>114</v>
      </c>
      <c r="FK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FL8" s="789"/>
      <c r="FM8" s="789"/>
      <c r="FN8" s="790"/>
      <c r="FO8" s="767"/>
      <c r="FP8" s="767"/>
      <c r="FQ8" s="767"/>
      <c r="FR8" s="798"/>
      <c r="FS8" s="798"/>
      <c r="FT8" s="767"/>
      <c r="FU8" s="767"/>
      <c r="FV8" s="767"/>
      <c r="FY8" s="773"/>
      <c r="FZ8" s="774"/>
      <c r="GA8" s="786" t="s">
        <v>114</v>
      </c>
      <c r="GB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GC8" s="789"/>
      <c r="GD8" s="789"/>
      <c r="GE8" s="790"/>
      <c r="GF8" s="767"/>
      <c r="GG8" s="767"/>
      <c r="GH8" s="767"/>
      <c r="GI8" s="798"/>
      <c r="GJ8" s="798"/>
      <c r="GK8" s="767"/>
      <c r="GL8" s="767"/>
      <c r="GM8" s="767"/>
      <c r="GP8" s="773"/>
      <c r="GQ8" s="774"/>
      <c r="GR8" s="786" t="s">
        <v>114</v>
      </c>
      <c r="GS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GT8" s="789"/>
      <c r="GU8" s="789"/>
      <c r="GV8" s="790"/>
      <c r="GW8" s="767"/>
      <c r="GX8" s="767"/>
      <c r="GY8" s="767"/>
      <c r="GZ8" s="798"/>
      <c r="HA8" s="798"/>
      <c r="HB8" s="767"/>
      <c r="HC8" s="767"/>
      <c r="HD8" s="767"/>
      <c r="HG8" s="773"/>
      <c r="HH8" s="774"/>
      <c r="HI8" s="786" t="s">
        <v>114</v>
      </c>
      <c r="HJ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HK8" s="789"/>
      <c r="HL8" s="789"/>
      <c r="HM8" s="790"/>
      <c r="HN8" s="767"/>
      <c r="HO8" s="767"/>
      <c r="HP8" s="767"/>
      <c r="HQ8" s="798"/>
      <c r="HR8" s="798"/>
      <c r="HS8" s="767"/>
      <c r="HT8" s="767"/>
      <c r="HU8" s="767"/>
      <c r="HX8" s="773"/>
      <c r="HY8" s="774"/>
      <c r="HZ8" s="786" t="s">
        <v>114</v>
      </c>
      <c r="IA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IB8" s="789"/>
      <c r="IC8" s="789"/>
      <c r="ID8" s="790"/>
      <c r="IE8" s="767"/>
      <c r="IF8" s="767"/>
      <c r="IG8" s="767"/>
      <c r="IH8" s="798"/>
      <c r="II8" s="798"/>
      <c r="IJ8" s="767"/>
      <c r="IK8" s="767"/>
      <c r="IL8" s="767"/>
      <c r="IO8" s="773"/>
      <c r="IP8" s="774"/>
      <c r="IQ8" s="786" t="s">
        <v>114</v>
      </c>
      <c r="IR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IS8" s="789"/>
      <c r="IT8" s="789"/>
      <c r="IU8" s="790"/>
      <c r="IV8" s="767"/>
      <c r="IW8" s="767"/>
      <c r="IX8" s="767"/>
      <c r="IY8" s="798"/>
      <c r="IZ8" s="798"/>
      <c r="JA8" s="767"/>
      <c r="JB8" s="767"/>
      <c r="JC8" s="767"/>
      <c r="JF8" s="773"/>
      <c r="JG8" s="774"/>
      <c r="JH8" s="786" t="s">
        <v>114</v>
      </c>
      <c r="JI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JJ8" s="789"/>
      <c r="JK8" s="789"/>
      <c r="JL8" s="790"/>
      <c r="JM8" s="767"/>
      <c r="JN8" s="767"/>
      <c r="JO8" s="767"/>
      <c r="JP8" s="798"/>
      <c r="JQ8" s="798"/>
      <c r="JR8" s="767"/>
      <c r="JS8" s="767"/>
      <c r="JT8" s="767"/>
      <c r="JW8" s="773"/>
      <c r="JX8" s="774"/>
      <c r="JY8" s="786" t="s">
        <v>114</v>
      </c>
      <c r="JZ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KA8" s="789"/>
      <c r="KB8" s="789"/>
      <c r="KC8" s="790"/>
      <c r="KD8" s="767"/>
      <c r="KE8" s="767"/>
      <c r="KF8" s="767"/>
      <c r="KG8" s="798"/>
      <c r="KH8" s="798"/>
      <c r="KI8" s="767"/>
      <c r="KJ8" s="767"/>
      <c r="KK8" s="767"/>
    </row>
    <row r="9" spans="2:297" ht="112.5" customHeight="1" thickBot="1">
      <c r="B9" s="775"/>
      <c r="C9" s="776"/>
      <c r="D9" s="787"/>
      <c r="E9" s="791"/>
      <c r="F9" s="792"/>
      <c r="G9" s="792"/>
      <c r="H9" s="793"/>
      <c r="K9" s="775"/>
      <c r="L9" s="776"/>
      <c r="M9" s="787"/>
      <c r="N9" s="791"/>
      <c r="O9" s="792"/>
      <c r="P9" s="792"/>
      <c r="Q9" s="793"/>
      <c r="R9" s="767"/>
      <c r="S9" s="767"/>
      <c r="T9" s="767"/>
      <c r="U9" s="798"/>
      <c r="V9" s="798"/>
      <c r="W9" s="767"/>
      <c r="X9" s="767"/>
      <c r="Y9" s="767"/>
      <c r="AB9" s="775"/>
      <c r="AC9" s="776"/>
      <c r="AD9" s="787"/>
      <c r="AE9" s="791"/>
      <c r="AF9" s="792"/>
      <c r="AG9" s="792"/>
      <c r="AH9" s="793"/>
      <c r="AI9" s="767"/>
      <c r="AJ9" s="767"/>
      <c r="AK9" s="767"/>
      <c r="AL9" s="798"/>
      <c r="AM9" s="798"/>
      <c r="AN9" s="767"/>
      <c r="AO9" s="767"/>
      <c r="AP9" s="767"/>
      <c r="AS9" s="775"/>
      <c r="AT9" s="776"/>
      <c r="AU9" s="787"/>
      <c r="AV9" s="791"/>
      <c r="AW9" s="792"/>
      <c r="AX9" s="792"/>
      <c r="AY9" s="793"/>
      <c r="AZ9" s="767"/>
      <c r="BA9" s="767"/>
      <c r="BB9" s="767"/>
      <c r="BC9" s="798"/>
      <c r="BD9" s="798"/>
      <c r="BE9" s="767"/>
      <c r="BF9" s="767"/>
      <c r="BG9" s="767"/>
      <c r="BJ9" s="775"/>
      <c r="BK9" s="776"/>
      <c r="BL9" s="787"/>
      <c r="BM9" s="791"/>
      <c r="BN9" s="792"/>
      <c r="BO9" s="792"/>
      <c r="BP9" s="793"/>
      <c r="BQ9" s="767"/>
      <c r="BR9" s="767"/>
      <c r="BS9" s="767"/>
      <c r="BT9" s="798"/>
      <c r="BU9" s="798"/>
      <c r="BV9" s="767"/>
      <c r="BW9" s="767"/>
      <c r="BX9" s="767"/>
      <c r="CA9" s="775"/>
      <c r="CB9" s="776"/>
      <c r="CC9" s="787"/>
      <c r="CD9" s="791"/>
      <c r="CE9" s="792"/>
      <c r="CF9" s="792"/>
      <c r="CG9" s="793"/>
      <c r="CH9" s="767"/>
      <c r="CI9" s="767"/>
      <c r="CJ9" s="767"/>
      <c r="CK9" s="798"/>
      <c r="CL9" s="798"/>
      <c r="CM9" s="767"/>
      <c r="CN9" s="767"/>
      <c r="CO9" s="767"/>
      <c r="CR9" s="775"/>
      <c r="CS9" s="776"/>
      <c r="CT9" s="787"/>
      <c r="CU9" s="791"/>
      <c r="CV9" s="792"/>
      <c r="CW9" s="792"/>
      <c r="CX9" s="793"/>
      <c r="CY9" s="767"/>
      <c r="CZ9" s="767"/>
      <c r="DA9" s="767"/>
      <c r="DB9" s="798"/>
      <c r="DC9" s="798"/>
      <c r="DD9" s="767"/>
      <c r="DE9" s="767"/>
      <c r="DF9" s="767"/>
      <c r="DI9" s="775"/>
      <c r="DJ9" s="776"/>
      <c r="DK9" s="787"/>
      <c r="DL9" s="791"/>
      <c r="DM9" s="792"/>
      <c r="DN9" s="792"/>
      <c r="DO9" s="793"/>
      <c r="DP9" s="767"/>
      <c r="DQ9" s="767"/>
      <c r="DR9" s="767"/>
      <c r="DS9" s="798"/>
      <c r="DT9" s="798"/>
      <c r="DU9" s="767"/>
      <c r="DV9" s="767"/>
      <c r="DW9" s="767"/>
      <c r="DZ9" s="775"/>
      <c r="EA9" s="776"/>
      <c r="EB9" s="787"/>
      <c r="EC9" s="791"/>
      <c r="ED9" s="792"/>
      <c r="EE9" s="792"/>
      <c r="EF9" s="793"/>
      <c r="EG9" s="767"/>
      <c r="EH9" s="767"/>
      <c r="EI9" s="767"/>
      <c r="EJ9" s="798"/>
      <c r="EK9" s="798"/>
      <c r="EL9" s="767"/>
      <c r="EM9" s="767"/>
      <c r="EN9" s="767"/>
      <c r="EQ9" s="775"/>
      <c r="ER9" s="776"/>
      <c r="ES9" s="787"/>
      <c r="ET9" s="791"/>
      <c r="EU9" s="792"/>
      <c r="EV9" s="792"/>
      <c r="EW9" s="793"/>
      <c r="EX9" s="767"/>
      <c r="EY9" s="767"/>
      <c r="EZ9" s="767"/>
      <c r="FA9" s="798"/>
      <c r="FB9" s="798"/>
      <c r="FC9" s="767"/>
      <c r="FD9" s="767"/>
      <c r="FE9" s="767"/>
      <c r="FH9" s="775"/>
      <c r="FI9" s="776"/>
      <c r="FJ9" s="787"/>
      <c r="FK9" s="791"/>
      <c r="FL9" s="792"/>
      <c r="FM9" s="792"/>
      <c r="FN9" s="793"/>
      <c r="FO9" s="767"/>
      <c r="FP9" s="767"/>
      <c r="FQ9" s="767"/>
      <c r="FR9" s="798"/>
      <c r="FS9" s="798"/>
      <c r="FT9" s="767"/>
      <c r="FU9" s="767"/>
      <c r="FV9" s="767"/>
      <c r="FY9" s="775"/>
      <c r="FZ9" s="776"/>
      <c r="GA9" s="787"/>
      <c r="GB9" s="791"/>
      <c r="GC9" s="792"/>
      <c r="GD9" s="792"/>
      <c r="GE9" s="793"/>
      <c r="GF9" s="767"/>
      <c r="GG9" s="767"/>
      <c r="GH9" s="767"/>
      <c r="GI9" s="798"/>
      <c r="GJ9" s="798"/>
      <c r="GK9" s="767"/>
      <c r="GL9" s="767"/>
      <c r="GM9" s="767"/>
      <c r="GP9" s="775"/>
      <c r="GQ9" s="776"/>
      <c r="GR9" s="787"/>
      <c r="GS9" s="791"/>
      <c r="GT9" s="792"/>
      <c r="GU9" s="792"/>
      <c r="GV9" s="793"/>
      <c r="GW9" s="767"/>
      <c r="GX9" s="767"/>
      <c r="GY9" s="767"/>
      <c r="GZ9" s="798"/>
      <c r="HA9" s="798"/>
      <c r="HB9" s="767"/>
      <c r="HC9" s="767"/>
      <c r="HD9" s="767"/>
      <c r="HG9" s="775"/>
      <c r="HH9" s="776"/>
      <c r="HI9" s="787"/>
      <c r="HJ9" s="791"/>
      <c r="HK9" s="792"/>
      <c r="HL9" s="792"/>
      <c r="HM9" s="793"/>
      <c r="HN9" s="767"/>
      <c r="HO9" s="767"/>
      <c r="HP9" s="767"/>
      <c r="HQ9" s="798"/>
      <c r="HR9" s="798"/>
      <c r="HS9" s="767"/>
      <c r="HT9" s="767"/>
      <c r="HU9" s="767"/>
      <c r="HX9" s="775"/>
      <c r="HY9" s="776"/>
      <c r="HZ9" s="787"/>
      <c r="IA9" s="791"/>
      <c r="IB9" s="792"/>
      <c r="IC9" s="792"/>
      <c r="ID9" s="793"/>
      <c r="IE9" s="767"/>
      <c r="IF9" s="767"/>
      <c r="IG9" s="767"/>
      <c r="IH9" s="798"/>
      <c r="II9" s="798"/>
      <c r="IJ9" s="767"/>
      <c r="IK9" s="767"/>
      <c r="IL9" s="767"/>
      <c r="IO9" s="775"/>
      <c r="IP9" s="776"/>
      <c r="IQ9" s="787"/>
      <c r="IR9" s="791"/>
      <c r="IS9" s="792"/>
      <c r="IT9" s="792"/>
      <c r="IU9" s="793"/>
      <c r="IV9" s="767"/>
      <c r="IW9" s="767"/>
      <c r="IX9" s="767"/>
      <c r="IY9" s="798"/>
      <c r="IZ9" s="798"/>
      <c r="JA9" s="767"/>
      <c r="JB9" s="767"/>
      <c r="JC9" s="767"/>
      <c r="JF9" s="775"/>
      <c r="JG9" s="776"/>
      <c r="JH9" s="787"/>
      <c r="JI9" s="791"/>
      <c r="JJ9" s="792"/>
      <c r="JK9" s="792"/>
      <c r="JL9" s="793"/>
      <c r="JM9" s="767"/>
      <c r="JN9" s="767"/>
      <c r="JO9" s="767"/>
      <c r="JP9" s="798"/>
      <c r="JQ9" s="798"/>
      <c r="JR9" s="767"/>
      <c r="JS9" s="767"/>
      <c r="JT9" s="767"/>
      <c r="JW9" s="775"/>
      <c r="JX9" s="776"/>
      <c r="JY9" s="787"/>
      <c r="JZ9" s="791"/>
      <c r="KA9" s="792"/>
      <c r="KB9" s="792"/>
      <c r="KC9" s="793"/>
      <c r="KD9" s="767"/>
      <c r="KE9" s="767"/>
      <c r="KF9" s="767"/>
      <c r="KG9" s="798"/>
      <c r="KH9" s="798"/>
      <c r="KI9" s="767"/>
      <c r="KJ9" s="767"/>
      <c r="KK9" s="767"/>
    </row>
    <row r="10" spans="2:297" ht="15" thickTop="1" thickBot="1">
      <c r="B10" s="140"/>
      <c r="C10" s="141"/>
      <c r="D10" s="161"/>
      <c r="E10" s="162"/>
      <c r="F10" s="162"/>
      <c r="G10" s="162"/>
      <c r="H10" s="163"/>
      <c r="K10" s="140"/>
      <c r="L10" s="141"/>
      <c r="M10" s="161"/>
      <c r="N10" s="162"/>
      <c r="O10" s="162"/>
      <c r="P10" s="162"/>
      <c r="Q10" s="163"/>
      <c r="R10" s="163"/>
      <c r="S10" s="163"/>
      <c r="T10" s="163"/>
      <c r="U10" s="163"/>
      <c r="V10" s="163"/>
      <c r="W10" s="163"/>
      <c r="X10" s="163"/>
      <c r="Y10" s="163"/>
      <c r="AB10" s="140"/>
      <c r="AC10" s="141"/>
      <c r="AD10" s="161"/>
      <c r="AE10" s="162"/>
      <c r="AF10" s="162"/>
      <c r="AG10" s="162"/>
      <c r="AH10" s="163"/>
      <c r="AI10" s="163"/>
      <c r="AJ10" s="163"/>
      <c r="AK10" s="163"/>
      <c r="AL10" s="163"/>
      <c r="AM10" s="163"/>
      <c r="AN10" s="163"/>
      <c r="AO10" s="163"/>
      <c r="AP10" s="163"/>
      <c r="AS10" s="140"/>
      <c r="AT10" s="141"/>
      <c r="AU10" s="161"/>
      <c r="AV10" s="162"/>
      <c r="AW10" s="162"/>
      <c r="AX10" s="162"/>
      <c r="AY10" s="163"/>
      <c r="AZ10" s="163"/>
      <c r="BA10" s="163"/>
      <c r="BB10" s="163"/>
      <c r="BC10" s="163"/>
      <c r="BD10" s="163"/>
      <c r="BE10" s="163"/>
      <c r="BF10" s="163"/>
      <c r="BG10" s="163"/>
      <c r="BJ10" s="140"/>
      <c r="BK10" s="141"/>
      <c r="BL10" s="161"/>
      <c r="BM10" s="162"/>
      <c r="BN10" s="162"/>
      <c r="BO10" s="162"/>
      <c r="BP10" s="163"/>
      <c r="BQ10" s="163"/>
      <c r="BR10" s="163"/>
      <c r="BS10" s="163"/>
      <c r="BT10" s="163"/>
      <c r="BU10" s="163"/>
      <c r="BV10" s="163"/>
      <c r="BW10" s="163"/>
      <c r="BX10" s="163"/>
      <c r="CA10" s="140"/>
      <c r="CB10" s="141"/>
      <c r="CC10" s="161"/>
      <c r="CD10" s="162"/>
      <c r="CE10" s="162"/>
      <c r="CF10" s="162"/>
      <c r="CG10" s="163"/>
      <c r="CH10" s="163"/>
      <c r="CI10" s="163"/>
      <c r="CJ10" s="163"/>
      <c r="CK10" s="163"/>
      <c r="CL10" s="163"/>
      <c r="CM10" s="163"/>
      <c r="CN10" s="163"/>
      <c r="CO10" s="163"/>
      <c r="CR10" s="140"/>
      <c r="CS10" s="141"/>
      <c r="CT10" s="161"/>
      <c r="CU10" s="162"/>
      <c r="CV10" s="162"/>
      <c r="CW10" s="162"/>
      <c r="CX10" s="163"/>
      <c r="CY10" s="163"/>
      <c r="CZ10" s="163"/>
      <c r="DA10" s="163"/>
      <c r="DB10" s="163"/>
      <c r="DC10" s="163"/>
      <c r="DD10" s="163"/>
      <c r="DE10" s="163"/>
      <c r="DF10" s="163"/>
      <c r="DI10" s="140"/>
      <c r="DJ10" s="141"/>
      <c r="DK10" s="161"/>
      <c r="DL10" s="162"/>
      <c r="DM10" s="162"/>
      <c r="DN10" s="162"/>
      <c r="DO10" s="163"/>
      <c r="DP10" s="163"/>
      <c r="DQ10" s="163"/>
      <c r="DR10" s="163"/>
      <c r="DS10" s="163"/>
      <c r="DT10" s="163"/>
      <c r="DU10" s="163"/>
      <c r="DV10" s="163"/>
      <c r="DW10" s="163"/>
      <c r="DZ10" s="140"/>
      <c r="EA10" s="141"/>
      <c r="EB10" s="161"/>
      <c r="EC10" s="162"/>
      <c r="ED10" s="162"/>
      <c r="EE10" s="162"/>
      <c r="EF10" s="163"/>
      <c r="EG10" s="163"/>
      <c r="EH10" s="163"/>
      <c r="EI10" s="163"/>
      <c r="EJ10" s="163"/>
      <c r="EK10" s="163"/>
      <c r="EL10" s="163"/>
      <c r="EM10" s="163"/>
      <c r="EN10" s="163"/>
      <c r="EQ10" s="140"/>
      <c r="ER10" s="141"/>
      <c r="ES10" s="161"/>
      <c r="ET10" s="162"/>
      <c r="EU10" s="162"/>
      <c r="EV10" s="162"/>
      <c r="EW10" s="163"/>
      <c r="EX10" s="163"/>
      <c r="EY10" s="163"/>
      <c r="EZ10" s="163"/>
      <c r="FA10" s="163"/>
      <c r="FB10" s="163"/>
      <c r="FC10" s="163"/>
      <c r="FD10" s="163"/>
      <c r="FE10" s="163"/>
      <c r="FH10" s="140"/>
      <c r="FI10" s="141"/>
      <c r="FJ10" s="161"/>
      <c r="FK10" s="162"/>
      <c r="FL10" s="162"/>
      <c r="FM10" s="162"/>
      <c r="FN10" s="163"/>
      <c r="FO10" s="163"/>
      <c r="FP10" s="163"/>
      <c r="FQ10" s="163"/>
      <c r="FR10" s="163"/>
      <c r="FS10" s="163"/>
      <c r="FT10" s="163"/>
      <c r="FU10" s="163"/>
      <c r="FV10" s="163"/>
      <c r="FY10" s="140"/>
      <c r="FZ10" s="141"/>
      <c r="GA10" s="161"/>
      <c r="GB10" s="162"/>
      <c r="GC10" s="162"/>
      <c r="GD10" s="162"/>
      <c r="GE10" s="163"/>
      <c r="GF10" s="163"/>
      <c r="GG10" s="163"/>
      <c r="GH10" s="163"/>
      <c r="GI10" s="163"/>
      <c r="GJ10" s="163"/>
      <c r="GK10" s="163"/>
      <c r="GL10" s="163"/>
      <c r="GM10" s="163"/>
      <c r="GP10" s="140"/>
      <c r="GQ10" s="141"/>
      <c r="GR10" s="161"/>
      <c r="GS10" s="162"/>
      <c r="GT10" s="162"/>
      <c r="GU10" s="162"/>
      <c r="GV10" s="163"/>
      <c r="GW10" s="163"/>
      <c r="GX10" s="163"/>
      <c r="GY10" s="163"/>
      <c r="GZ10" s="163"/>
      <c r="HA10" s="163"/>
      <c r="HB10" s="163"/>
      <c r="HC10" s="163"/>
      <c r="HD10" s="163"/>
      <c r="HG10" s="140"/>
      <c r="HH10" s="141"/>
      <c r="HI10" s="161"/>
      <c r="HJ10" s="162"/>
      <c r="HK10" s="162"/>
      <c r="HL10" s="162"/>
      <c r="HM10" s="163"/>
      <c r="HN10" s="163"/>
      <c r="HO10" s="163"/>
      <c r="HP10" s="163"/>
      <c r="HQ10" s="163"/>
      <c r="HR10" s="163"/>
      <c r="HS10" s="163"/>
      <c r="HT10" s="163"/>
      <c r="HU10" s="163"/>
      <c r="HX10" s="140"/>
      <c r="HY10" s="141"/>
      <c r="HZ10" s="161"/>
      <c r="IA10" s="162"/>
      <c r="IB10" s="162"/>
      <c r="IC10" s="162"/>
      <c r="ID10" s="163"/>
      <c r="IE10" s="163"/>
      <c r="IF10" s="163"/>
      <c r="IG10" s="163"/>
      <c r="IH10" s="163"/>
      <c r="II10" s="163"/>
      <c r="IJ10" s="163"/>
      <c r="IK10" s="163"/>
      <c r="IL10" s="163"/>
      <c r="IO10" s="140"/>
      <c r="IP10" s="141"/>
      <c r="IQ10" s="161"/>
      <c r="IR10" s="162"/>
      <c r="IS10" s="162"/>
      <c r="IT10" s="162"/>
      <c r="IU10" s="163"/>
      <c r="IV10" s="163"/>
      <c r="IW10" s="163"/>
      <c r="IX10" s="163"/>
      <c r="IY10" s="163"/>
      <c r="IZ10" s="163"/>
      <c r="JA10" s="163"/>
      <c r="JB10" s="163"/>
      <c r="JC10" s="163"/>
      <c r="JF10" s="140"/>
      <c r="JG10" s="141"/>
      <c r="JH10" s="161"/>
      <c r="JI10" s="162"/>
      <c r="JJ10" s="162"/>
      <c r="JK10" s="162"/>
      <c r="JL10" s="163"/>
      <c r="JM10" s="163"/>
      <c r="JN10" s="163"/>
      <c r="JO10" s="163"/>
      <c r="JP10" s="163"/>
      <c r="JQ10" s="163"/>
      <c r="JR10" s="163"/>
      <c r="JS10" s="163"/>
      <c r="JT10" s="163"/>
      <c r="JW10" s="140"/>
      <c r="JX10" s="141"/>
      <c r="JY10" s="161"/>
      <c r="JZ10" s="162"/>
      <c r="KA10" s="162"/>
      <c r="KB10" s="162"/>
      <c r="KC10" s="163"/>
      <c r="KD10" s="163"/>
      <c r="KE10" s="163"/>
      <c r="KF10" s="163"/>
      <c r="KG10" s="163"/>
      <c r="KH10" s="163"/>
      <c r="KI10" s="163"/>
      <c r="KJ10" s="163"/>
      <c r="KK10" s="163"/>
    </row>
    <row r="11" spans="2:297" ht="31.5" customHeight="1" thickBot="1">
      <c r="R11" s="85"/>
      <c r="S11" s="85"/>
      <c r="T11" s="85"/>
      <c r="U11" s="85"/>
      <c r="V11" s="85"/>
      <c r="W11" s="85"/>
      <c r="X11" s="85"/>
      <c r="Y11" s="85"/>
      <c r="AA11" s="142"/>
      <c r="AI11" s="85"/>
      <c r="AJ11" s="85"/>
      <c r="AK11" s="85"/>
      <c r="AL11" s="85"/>
      <c r="AM11" s="85"/>
      <c r="AN11" s="85"/>
      <c r="AO11" s="85"/>
      <c r="AP11" s="85"/>
      <c r="AQ11" s="143"/>
      <c r="AZ11" s="85"/>
      <c r="BA11" s="85"/>
      <c r="BB11" s="85"/>
      <c r="BC11" s="85"/>
      <c r="BD11" s="85"/>
      <c r="BE11" s="85"/>
      <c r="BF11" s="85"/>
      <c r="BG11" s="85"/>
      <c r="BQ11" s="85"/>
      <c r="BR11" s="85"/>
      <c r="BS11" s="85"/>
      <c r="BT11" s="85"/>
      <c r="BU11" s="85"/>
      <c r="BV11" s="85"/>
      <c r="BW11" s="85"/>
      <c r="BX11" s="85"/>
      <c r="CH11" s="85"/>
      <c r="CI11" s="85"/>
      <c r="CJ11" s="85"/>
      <c r="CK11" s="85"/>
      <c r="CL11" s="85"/>
      <c r="CM11" s="85"/>
      <c r="CN11" s="85"/>
      <c r="CO11" s="85"/>
      <c r="CY11" s="85"/>
      <c r="CZ11" s="85"/>
      <c r="DA11" s="85"/>
      <c r="DB11" s="85"/>
      <c r="DC11" s="85"/>
      <c r="DD11" s="85"/>
      <c r="DE11" s="85"/>
      <c r="DF11" s="85"/>
      <c r="DP11" s="85"/>
      <c r="DQ11" s="85"/>
      <c r="DR11" s="85"/>
      <c r="DS11" s="85"/>
      <c r="DT11" s="85"/>
      <c r="DU11" s="85"/>
      <c r="DV11" s="85"/>
      <c r="DW11" s="85"/>
      <c r="EG11" s="85"/>
      <c r="EH11" s="85"/>
      <c r="EI11" s="85"/>
      <c r="EJ11" s="85"/>
      <c r="EK11" s="85"/>
      <c r="EL11" s="85"/>
      <c r="EM11" s="85"/>
      <c r="EN11" s="85"/>
      <c r="EX11" s="85"/>
      <c r="EY11" s="85"/>
      <c r="EZ11" s="85"/>
      <c r="FA11" s="85"/>
      <c r="FB11" s="85"/>
      <c r="FC11" s="85"/>
      <c r="FD11" s="85"/>
      <c r="FE11" s="85"/>
      <c r="FO11" s="85"/>
      <c r="FP11" s="85"/>
      <c r="FQ11" s="85"/>
      <c r="FR11" s="85"/>
      <c r="FS11" s="85"/>
      <c r="FT11" s="85"/>
      <c r="FU11" s="85"/>
      <c r="FV11" s="85"/>
      <c r="GF11" s="85"/>
      <c r="GG11" s="85"/>
      <c r="GH11" s="85"/>
      <c r="GI11" s="85"/>
      <c r="GJ11" s="85"/>
      <c r="GK11" s="85"/>
      <c r="GL11" s="85"/>
      <c r="GM11" s="85"/>
      <c r="GW11" s="85"/>
      <c r="GX11" s="85"/>
      <c r="GY11" s="85"/>
      <c r="GZ11" s="85"/>
      <c r="HA11" s="85"/>
      <c r="HB11" s="85"/>
      <c r="HC11" s="85"/>
      <c r="HD11" s="85"/>
      <c r="HN11" s="85"/>
      <c r="HO11" s="85"/>
      <c r="HP11" s="85"/>
      <c r="HQ11" s="85"/>
      <c r="HR11" s="85"/>
      <c r="HS11" s="85"/>
      <c r="HT11" s="85"/>
      <c r="HU11" s="85"/>
      <c r="IE11" s="85"/>
      <c r="IF11" s="85"/>
      <c r="IG11" s="85"/>
      <c r="IH11" s="85"/>
      <c r="II11" s="85"/>
      <c r="IJ11" s="85"/>
      <c r="IK11" s="85"/>
      <c r="IL11" s="85"/>
      <c r="IV11" s="85"/>
      <c r="IW11" s="85"/>
      <c r="IX11" s="85"/>
      <c r="IY11" s="85"/>
      <c r="IZ11" s="85"/>
      <c r="JA11" s="85"/>
      <c r="JB11" s="85"/>
      <c r="JC11" s="85"/>
    </row>
    <row r="12" spans="2:297" ht="32.25" thickBot="1">
      <c r="B12" s="412" t="s">
        <v>48</v>
      </c>
      <c r="C12" s="413" t="s">
        <v>194</v>
      </c>
      <c r="D12" s="413" t="s">
        <v>195</v>
      </c>
      <c r="E12" s="414" t="s">
        <v>196</v>
      </c>
      <c r="F12" s="413" t="s">
        <v>197</v>
      </c>
      <c r="G12" s="415" t="s">
        <v>198</v>
      </c>
      <c r="H12" s="415"/>
      <c r="K12" s="412" t="s">
        <v>48</v>
      </c>
      <c r="L12" s="413" t="s">
        <v>194</v>
      </c>
      <c r="M12" s="413" t="s">
        <v>195</v>
      </c>
      <c r="N12" s="414" t="s">
        <v>196</v>
      </c>
      <c r="O12" s="413" t="s">
        <v>197</v>
      </c>
      <c r="P12" s="415" t="s">
        <v>198</v>
      </c>
      <c r="Q12" s="415"/>
      <c r="R12" s="405"/>
      <c r="S12" s="406"/>
      <c r="T12" s="406"/>
      <c r="U12" s="406"/>
      <c r="V12" s="406"/>
      <c r="W12" s="406"/>
      <c r="X12" s="407"/>
      <c r="Y12" s="408"/>
      <c r="Z12" s="143"/>
      <c r="AA12" s="143"/>
      <c r="AB12" s="412" t="s">
        <v>48</v>
      </c>
      <c r="AC12" s="413" t="s">
        <v>194</v>
      </c>
      <c r="AD12" s="413" t="s">
        <v>195</v>
      </c>
      <c r="AE12" s="414" t="s">
        <v>196</v>
      </c>
      <c r="AF12" s="413" t="s">
        <v>197</v>
      </c>
      <c r="AG12" s="415" t="s">
        <v>198</v>
      </c>
      <c r="AH12" s="415"/>
      <c r="AI12" s="405"/>
      <c r="AJ12" s="406"/>
      <c r="AK12" s="406"/>
      <c r="AL12" s="406"/>
      <c r="AM12" s="406"/>
      <c r="AN12" s="406"/>
      <c r="AO12" s="407"/>
      <c r="AP12" s="408"/>
      <c r="AQ12" s="143"/>
      <c r="AR12" s="143"/>
      <c r="AS12" s="412" t="s">
        <v>48</v>
      </c>
      <c r="AT12" s="413" t="s">
        <v>194</v>
      </c>
      <c r="AU12" s="413" t="s">
        <v>195</v>
      </c>
      <c r="AV12" s="414" t="s">
        <v>196</v>
      </c>
      <c r="AW12" s="413" t="s">
        <v>197</v>
      </c>
      <c r="AX12" s="415" t="s">
        <v>198</v>
      </c>
      <c r="AY12" s="415"/>
      <c r="AZ12" s="405"/>
      <c r="BA12" s="406"/>
      <c r="BB12" s="406"/>
      <c r="BC12" s="406"/>
      <c r="BD12" s="406"/>
      <c r="BE12" s="406"/>
      <c r="BF12" s="407"/>
      <c r="BG12" s="408"/>
      <c r="BJ12" s="412" t="s">
        <v>48</v>
      </c>
      <c r="BK12" s="413" t="s">
        <v>194</v>
      </c>
      <c r="BL12" s="413" t="s">
        <v>195</v>
      </c>
      <c r="BM12" s="414" t="s">
        <v>196</v>
      </c>
      <c r="BN12" s="413" t="s">
        <v>197</v>
      </c>
      <c r="BO12" s="415" t="s">
        <v>198</v>
      </c>
      <c r="BP12" s="415"/>
      <c r="BQ12" s="405"/>
      <c r="BR12" s="406"/>
      <c r="BS12" s="406"/>
      <c r="BT12" s="406"/>
      <c r="BU12" s="406"/>
      <c r="BV12" s="406"/>
      <c r="BW12" s="407"/>
      <c r="BX12" s="408"/>
      <c r="CA12" s="412" t="s">
        <v>48</v>
      </c>
      <c r="CB12" s="413" t="s">
        <v>194</v>
      </c>
      <c r="CC12" s="413" t="s">
        <v>195</v>
      </c>
      <c r="CD12" s="414" t="s">
        <v>196</v>
      </c>
      <c r="CE12" s="413" t="s">
        <v>197</v>
      </c>
      <c r="CF12" s="415" t="s">
        <v>198</v>
      </c>
      <c r="CG12" s="415"/>
      <c r="CH12" s="405"/>
      <c r="CI12" s="406"/>
      <c r="CJ12" s="406"/>
      <c r="CK12" s="406"/>
      <c r="CL12" s="406"/>
      <c r="CM12" s="406"/>
      <c r="CN12" s="407"/>
      <c r="CO12" s="408"/>
      <c r="CR12" s="412" t="s">
        <v>48</v>
      </c>
      <c r="CS12" s="413" t="s">
        <v>194</v>
      </c>
      <c r="CT12" s="413" t="s">
        <v>195</v>
      </c>
      <c r="CU12" s="414" t="s">
        <v>196</v>
      </c>
      <c r="CV12" s="413" t="s">
        <v>197</v>
      </c>
      <c r="CW12" s="415" t="s">
        <v>198</v>
      </c>
      <c r="CX12" s="415"/>
      <c r="CY12" s="405"/>
      <c r="CZ12" s="406"/>
      <c r="DA12" s="406"/>
      <c r="DB12" s="406"/>
      <c r="DC12" s="406"/>
      <c r="DD12" s="406"/>
      <c r="DE12" s="407"/>
      <c r="DF12" s="408"/>
      <c r="DI12" s="268"/>
      <c r="DJ12" s="356"/>
      <c r="DK12" s="357"/>
      <c r="DL12" s="358"/>
      <c r="DM12" s="359"/>
      <c r="DN12" s="360"/>
      <c r="DO12" s="360"/>
      <c r="DP12" s="405"/>
      <c r="DQ12" s="406"/>
      <c r="DR12" s="406"/>
      <c r="DS12" s="406"/>
      <c r="DT12" s="406"/>
      <c r="DU12" s="406"/>
      <c r="DV12" s="407"/>
      <c r="DW12" s="408"/>
      <c r="DZ12" s="268"/>
      <c r="EA12" s="356"/>
      <c r="EB12" s="357"/>
      <c r="EC12" s="358"/>
      <c r="ED12" s="359"/>
      <c r="EE12" s="360"/>
      <c r="EF12" s="360"/>
      <c r="EG12" s="405"/>
      <c r="EH12" s="406"/>
      <c r="EI12" s="406"/>
      <c r="EJ12" s="406"/>
      <c r="EK12" s="406"/>
      <c r="EL12" s="406"/>
      <c r="EM12" s="407"/>
      <c r="EN12" s="408"/>
      <c r="EQ12" s="268"/>
      <c r="ER12" s="356"/>
      <c r="ES12" s="357"/>
      <c r="ET12" s="358"/>
      <c r="EU12" s="359"/>
      <c r="EV12" s="360"/>
      <c r="EW12" s="360"/>
      <c r="EX12" s="405"/>
      <c r="EY12" s="406"/>
      <c r="EZ12" s="406"/>
      <c r="FA12" s="406"/>
      <c r="FB12" s="406"/>
      <c r="FC12" s="406"/>
      <c r="FD12" s="407"/>
      <c r="FE12" s="408"/>
      <c r="FH12" s="268"/>
      <c r="FI12" s="356"/>
      <c r="FJ12" s="357"/>
      <c r="FK12" s="358"/>
      <c r="FL12" s="359"/>
      <c r="FM12" s="360"/>
      <c r="FN12" s="360"/>
      <c r="FO12" s="405"/>
      <c r="FP12" s="406"/>
      <c r="FQ12" s="406"/>
      <c r="FR12" s="406"/>
      <c r="FS12" s="406"/>
      <c r="FT12" s="406"/>
      <c r="FU12" s="407"/>
      <c r="FV12" s="408"/>
      <c r="FY12" s="268"/>
      <c r="FZ12" s="356"/>
      <c r="GA12" s="357"/>
      <c r="GB12" s="358"/>
      <c r="GC12" s="359"/>
      <c r="GD12" s="360"/>
      <c r="GE12" s="360"/>
      <c r="GF12" s="405"/>
      <c r="GG12" s="406"/>
      <c r="GH12" s="406"/>
      <c r="GI12" s="406"/>
      <c r="GJ12" s="406"/>
      <c r="GK12" s="406"/>
      <c r="GL12" s="407"/>
      <c r="GM12" s="408"/>
      <c r="GP12" s="268"/>
      <c r="GQ12" s="356"/>
      <c r="GR12" s="357"/>
      <c r="GS12" s="358"/>
      <c r="GT12" s="359"/>
      <c r="GU12" s="360"/>
      <c r="GV12" s="360"/>
      <c r="GW12" s="405"/>
      <c r="GX12" s="406"/>
      <c r="GY12" s="406"/>
      <c r="GZ12" s="406"/>
      <c r="HA12" s="406"/>
      <c r="HB12" s="406"/>
      <c r="HC12" s="407"/>
      <c r="HD12" s="408"/>
      <c r="HG12" s="268"/>
      <c r="HH12" s="356"/>
      <c r="HI12" s="357"/>
      <c r="HJ12" s="358"/>
      <c r="HK12" s="359"/>
      <c r="HL12" s="360"/>
      <c r="HM12" s="360"/>
      <c r="HN12" s="405"/>
      <c r="HO12" s="406"/>
      <c r="HP12" s="406"/>
      <c r="HQ12" s="406"/>
      <c r="HR12" s="406"/>
      <c r="HS12" s="406"/>
      <c r="HT12" s="407"/>
      <c r="HU12" s="408"/>
      <c r="HX12" s="268"/>
      <c r="HY12" s="356"/>
      <c r="HZ12" s="357"/>
      <c r="IA12" s="358"/>
      <c r="IB12" s="359"/>
      <c r="IC12" s="360"/>
      <c r="ID12" s="360"/>
      <c r="IE12" s="405"/>
      <c r="IF12" s="406"/>
      <c r="IG12" s="406"/>
      <c r="IH12" s="406"/>
      <c r="II12" s="406"/>
      <c r="IJ12" s="406"/>
      <c r="IK12" s="407"/>
      <c r="IL12" s="408"/>
      <c r="IO12" s="268"/>
      <c r="IP12" s="356"/>
      <c r="IQ12" s="357"/>
      <c r="IR12" s="358"/>
      <c r="IS12" s="359"/>
      <c r="IT12" s="360"/>
      <c r="IU12" s="360"/>
      <c r="IV12" s="405"/>
      <c r="IW12" s="406"/>
      <c r="IX12" s="406"/>
      <c r="IY12" s="406"/>
      <c r="IZ12" s="406"/>
      <c r="JA12" s="406"/>
      <c r="JB12" s="407"/>
      <c r="JC12" s="408"/>
      <c r="JF12" s="268"/>
      <c r="JG12" s="356"/>
      <c r="JH12" s="357"/>
      <c r="JI12" s="358"/>
      <c r="JJ12" s="359"/>
      <c r="JK12" s="360"/>
      <c r="JL12" s="360"/>
      <c r="JM12" s="405"/>
      <c r="JN12" s="406"/>
      <c r="JO12" s="406"/>
      <c r="JP12" s="406"/>
      <c r="JQ12" s="406"/>
      <c r="JR12" s="406"/>
      <c r="JS12" s="407"/>
      <c r="JT12" s="408"/>
      <c r="JW12" s="268"/>
      <c r="JX12" s="356"/>
      <c r="JY12" s="357"/>
      <c r="JZ12" s="358"/>
      <c r="KA12" s="359"/>
      <c r="KB12" s="360"/>
      <c r="KC12" s="360"/>
      <c r="KD12" s="405"/>
      <c r="KE12" s="406"/>
      <c r="KF12" s="406"/>
      <c r="KG12" s="406"/>
      <c r="KH12" s="406"/>
      <c r="KI12" s="406"/>
      <c r="KJ12" s="407"/>
      <c r="KK12" s="408"/>
    </row>
    <row r="13" spans="2:297" ht="17.25" thickTop="1" thickBot="1">
      <c r="B13" s="416">
        <v>1</v>
      </c>
      <c r="C13" s="417" t="s">
        <v>199</v>
      </c>
      <c r="D13" s="417"/>
      <c r="E13" s="417"/>
      <c r="F13" s="417"/>
      <c r="G13" s="417"/>
      <c r="H13" s="417"/>
      <c r="K13" s="483">
        <v>1</v>
      </c>
      <c r="L13" s="484" t="s">
        <v>199</v>
      </c>
      <c r="M13" s="484"/>
      <c r="N13" s="484"/>
      <c r="O13" s="484"/>
      <c r="P13" s="484"/>
      <c r="Q13" s="417"/>
      <c r="R13" s="117"/>
      <c r="S13" s="117"/>
      <c r="T13" s="265"/>
      <c r="U13" s="265"/>
      <c r="V13" s="265"/>
      <c r="W13" s="265"/>
      <c r="X13" s="266"/>
      <c r="Y13" s="267"/>
      <c r="Z13" s="143"/>
      <c r="AA13" s="143"/>
      <c r="AB13" s="483">
        <v>1</v>
      </c>
      <c r="AC13" s="484" t="s">
        <v>199</v>
      </c>
      <c r="AD13" s="484"/>
      <c r="AE13" s="484"/>
      <c r="AF13" s="484"/>
      <c r="AG13" s="484"/>
      <c r="AH13" s="417"/>
      <c r="AI13" s="117"/>
      <c r="AJ13" s="117"/>
      <c r="AK13" s="265"/>
      <c r="AL13" s="265"/>
      <c r="AM13" s="265"/>
      <c r="AN13" s="265"/>
      <c r="AO13" s="266"/>
      <c r="AP13" s="267"/>
      <c r="AQ13" s="143"/>
      <c r="AR13" s="143"/>
      <c r="AS13" s="483">
        <v>1</v>
      </c>
      <c r="AT13" s="484" t="s">
        <v>199</v>
      </c>
      <c r="AU13" s="484"/>
      <c r="AV13" s="484"/>
      <c r="AW13" s="484"/>
      <c r="AX13" s="484"/>
      <c r="AY13" s="417"/>
      <c r="AZ13" s="117"/>
      <c r="BA13" s="117"/>
      <c r="BB13" s="265"/>
      <c r="BC13" s="265"/>
      <c r="BD13" s="265"/>
      <c r="BE13" s="265"/>
      <c r="BF13" s="266"/>
      <c r="BG13" s="267"/>
      <c r="BJ13" s="483">
        <v>1</v>
      </c>
      <c r="BK13" s="484" t="s">
        <v>199</v>
      </c>
      <c r="BL13" s="484"/>
      <c r="BM13" s="484"/>
      <c r="BN13" s="484"/>
      <c r="BO13" s="484"/>
      <c r="BP13" s="417"/>
      <c r="BQ13" s="117"/>
      <c r="BR13" s="117"/>
      <c r="BS13" s="265"/>
      <c r="BT13" s="265"/>
      <c r="BU13" s="265"/>
      <c r="BV13" s="265"/>
      <c r="BW13" s="266"/>
      <c r="BX13" s="267"/>
      <c r="CA13" s="483">
        <v>1</v>
      </c>
      <c r="CB13" s="484" t="s">
        <v>199</v>
      </c>
      <c r="CC13" s="484"/>
      <c r="CD13" s="484"/>
      <c r="CE13" s="520"/>
      <c r="CF13" s="484"/>
      <c r="CG13" s="417"/>
      <c r="CH13" s="117"/>
      <c r="CI13" s="117"/>
      <c r="CJ13" s="265"/>
      <c r="CK13" s="265"/>
      <c r="CL13" s="265"/>
      <c r="CM13" s="265"/>
      <c r="CN13" s="266"/>
      <c r="CO13" s="267"/>
      <c r="CR13" s="483">
        <v>1</v>
      </c>
      <c r="CS13" s="484" t="s">
        <v>199</v>
      </c>
      <c r="CT13" s="484"/>
      <c r="CU13" s="484"/>
      <c r="CV13" s="484"/>
      <c r="CW13" s="484"/>
      <c r="CX13" s="417"/>
      <c r="CY13" s="117"/>
      <c r="CZ13" s="117"/>
      <c r="DA13" s="265"/>
      <c r="DB13" s="265"/>
      <c r="DC13" s="265"/>
      <c r="DD13" s="265"/>
      <c r="DE13" s="266"/>
      <c r="DF13" s="267"/>
      <c r="DI13" s="269"/>
      <c r="DJ13" s="270"/>
      <c r="DK13" s="271"/>
      <c r="DL13" s="272"/>
      <c r="DM13" s="273"/>
      <c r="DN13" s="274"/>
      <c r="DO13" s="274"/>
      <c r="DP13" s="117"/>
      <c r="DQ13" s="117"/>
      <c r="DR13" s="265"/>
      <c r="DS13" s="265"/>
      <c r="DT13" s="265"/>
      <c r="DU13" s="265"/>
      <c r="DV13" s="266"/>
      <c r="DW13" s="267"/>
      <c r="DZ13" s="269"/>
      <c r="EA13" s="270"/>
      <c r="EB13" s="271"/>
      <c r="EC13" s="272"/>
      <c r="ED13" s="273"/>
      <c r="EE13" s="274"/>
      <c r="EF13" s="274"/>
      <c r="EG13" s="117"/>
      <c r="EH13" s="117"/>
      <c r="EI13" s="265"/>
      <c r="EJ13" s="265"/>
      <c r="EK13" s="265"/>
      <c r="EL13" s="265"/>
      <c r="EM13" s="266"/>
      <c r="EN13" s="267"/>
      <c r="EQ13" s="269"/>
      <c r="ER13" s="270"/>
      <c r="ES13" s="271"/>
      <c r="ET13" s="272"/>
      <c r="EU13" s="273"/>
      <c r="EV13" s="274"/>
      <c r="EW13" s="274"/>
      <c r="EX13" s="117"/>
      <c r="EY13" s="117"/>
      <c r="EZ13" s="265"/>
      <c r="FA13" s="265"/>
      <c r="FB13" s="265"/>
      <c r="FC13" s="265"/>
      <c r="FD13" s="266"/>
      <c r="FE13" s="267"/>
      <c r="FH13" s="269"/>
      <c r="FI13" s="270"/>
      <c r="FJ13" s="271"/>
      <c r="FK13" s="272"/>
      <c r="FL13" s="273"/>
      <c r="FM13" s="274"/>
      <c r="FN13" s="274"/>
      <c r="FO13" s="117"/>
      <c r="FP13" s="117"/>
      <c r="FQ13" s="265"/>
      <c r="FR13" s="265"/>
      <c r="FS13" s="265"/>
      <c r="FT13" s="265"/>
      <c r="FU13" s="266"/>
      <c r="FV13" s="267"/>
      <c r="FY13" s="269"/>
      <c r="FZ13" s="270"/>
      <c r="GA13" s="271"/>
      <c r="GB13" s="272"/>
      <c r="GC13" s="273"/>
      <c r="GD13" s="274"/>
      <c r="GE13" s="274"/>
      <c r="GF13" s="117"/>
      <c r="GG13" s="117"/>
      <c r="GH13" s="265"/>
      <c r="GI13" s="265"/>
      <c r="GJ13" s="265"/>
      <c r="GK13" s="265"/>
      <c r="GL13" s="266"/>
      <c r="GM13" s="267"/>
      <c r="GP13" s="269"/>
      <c r="GQ13" s="270"/>
      <c r="GR13" s="271"/>
      <c r="GS13" s="272"/>
      <c r="GT13" s="273"/>
      <c r="GU13" s="274"/>
      <c r="GV13" s="274"/>
      <c r="GW13" s="117"/>
      <c r="GX13" s="117"/>
      <c r="GY13" s="265"/>
      <c r="GZ13" s="265"/>
      <c r="HA13" s="265"/>
      <c r="HB13" s="265"/>
      <c r="HC13" s="266"/>
      <c r="HD13" s="267"/>
      <c r="HG13" s="269"/>
      <c r="HH13" s="270"/>
      <c r="HI13" s="271"/>
      <c r="HJ13" s="272"/>
      <c r="HK13" s="273"/>
      <c r="HL13" s="274"/>
      <c r="HM13" s="274"/>
      <c r="HN13" s="117"/>
      <c r="HO13" s="117"/>
      <c r="HP13" s="265"/>
      <c r="HQ13" s="265"/>
      <c r="HR13" s="265"/>
      <c r="HS13" s="265"/>
      <c r="HT13" s="266"/>
      <c r="HU13" s="267"/>
      <c r="HX13" s="269"/>
      <c r="HY13" s="270"/>
      <c r="HZ13" s="271"/>
      <c r="IA13" s="272"/>
      <c r="IB13" s="273"/>
      <c r="IC13" s="274"/>
      <c r="ID13" s="274"/>
      <c r="IE13" s="117"/>
      <c r="IF13" s="117"/>
      <c r="IG13" s="265"/>
      <c r="IH13" s="265"/>
      <c r="II13" s="265"/>
      <c r="IJ13" s="265"/>
      <c r="IK13" s="266"/>
      <c r="IL13" s="267"/>
      <c r="IO13" s="269"/>
      <c r="IP13" s="270"/>
      <c r="IQ13" s="271"/>
      <c r="IR13" s="272"/>
      <c r="IS13" s="273"/>
      <c r="IT13" s="274"/>
      <c r="IU13" s="274"/>
      <c r="IV13" s="117"/>
      <c r="IW13" s="117"/>
      <c r="IX13" s="265"/>
      <c r="IY13" s="265"/>
      <c r="IZ13" s="265"/>
      <c r="JA13" s="265"/>
      <c r="JB13" s="266"/>
      <c r="JC13" s="267"/>
      <c r="JF13" s="269"/>
      <c r="JG13" s="270"/>
      <c r="JH13" s="271"/>
      <c r="JI13" s="272"/>
      <c r="JJ13" s="273"/>
      <c r="JK13" s="274"/>
      <c r="JL13" s="274"/>
      <c r="JM13" s="117"/>
      <c r="JN13" s="117"/>
      <c r="JO13" s="265"/>
      <c r="JP13" s="265"/>
      <c r="JQ13" s="265"/>
      <c r="JR13" s="265"/>
      <c r="JS13" s="266"/>
      <c r="JT13" s="267"/>
      <c r="JW13" s="269"/>
      <c r="JX13" s="270"/>
      <c r="JY13" s="271"/>
      <c r="JZ13" s="272"/>
      <c r="KA13" s="273"/>
      <c r="KB13" s="274"/>
      <c r="KC13" s="274"/>
      <c r="KD13" s="117"/>
      <c r="KE13" s="117"/>
      <c r="KF13" s="265"/>
      <c r="KG13" s="265"/>
      <c r="KH13" s="265"/>
      <c r="KI13" s="265"/>
      <c r="KJ13" s="266"/>
      <c r="KK13" s="267"/>
    </row>
    <row r="14" spans="2:297" ht="17.25" thickTop="1" thickBot="1">
      <c r="B14" s="418" t="s">
        <v>200</v>
      </c>
      <c r="C14" s="419" t="s">
        <v>201</v>
      </c>
      <c r="D14" s="420"/>
      <c r="E14" s="420"/>
      <c r="F14" s="420"/>
      <c r="G14" s="420"/>
      <c r="H14" s="420"/>
      <c r="K14" s="485" t="s">
        <v>200</v>
      </c>
      <c r="L14" s="486" t="s">
        <v>201</v>
      </c>
      <c r="M14" s="487"/>
      <c r="N14" s="487"/>
      <c r="O14" s="487"/>
      <c r="P14" s="487"/>
      <c r="Q14" s="420"/>
      <c r="R14" s="117"/>
      <c r="S14" s="117"/>
      <c r="T14" s="265"/>
      <c r="U14" s="265"/>
      <c r="V14" s="265"/>
      <c r="W14" s="265"/>
      <c r="X14" s="266"/>
      <c r="Y14" s="267"/>
      <c r="Z14" s="143"/>
      <c r="AA14" s="143"/>
      <c r="AB14" s="485" t="s">
        <v>200</v>
      </c>
      <c r="AC14" s="486" t="s">
        <v>201</v>
      </c>
      <c r="AD14" s="487"/>
      <c r="AE14" s="487"/>
      <c r="AF14" s="487"/>
      <c r="AG14" s="487"/>
      <c r="AH14" s="420"/>
      <c r="AI14" s="117"/>
      <c r="AJ14" s="117"/>
      <c r="AK14" s="265"/>
      <c r="AL14" s="265"/>
      <c r="AM14" s="265"/>
      <c r="AN14" s="265"/>
      <c r="AO14" s="266"/>
      <c r="AP14" s="267"/>
      <c r="AQ14" s="143"/>
      <c r="AR14" s="143"/>
      <c r="AS14" s="485" t="s">
        <v>200</v>
      </c>
      <c r="AT14" s="486" t="s">
        <v>201</v>
      </c>
      <c r="AU14" s="487"/>
      <c r="AV14" s="487"/>
      <c r="AW14" s="487"/>
      <c r="AX14" s="487"/>
      <c r="AY14" s="420"/>
      <c r="AZ14" s="117"/>
      <c r="BA14" s="117"/>
      <c r="BB14" s="265"/>
      <c r="BC14" s="265"/>
      <c r="BD14" s="265"/>
      <c r="BE14" s="265"/>
      <c r="BF14" s="266"/>
      <c r="BG14" s="267"/>
      <c r="BJ14" s="485" t="s">
        <v>200</v>
      </c>
      <c r="BK14" s="486" t="s">
        <v>201</v>
      </c>
      <c r="BL14" s="487"/>
      <c r="BM14" s="487"/>
      <c r="BN14" s="487"/>
      <c r="BO14" s="487"/>
      <c r="BP14" s="420"/>
      <c r="BQ14" s="117"/>
      <c r="BR14" s="117"/>
      <c r="BS14" s="265"/>
      <c r="BT14" s="265"/>
      <c r="BU14" s="265"/>
      <c r="BV14" s="265"/>
      <c r="BW14" s="266"/>
      <c r="BX14" s="267"/>
      <c r="CA14" s="485" t="s">
        <v>200</v>
      </c>
      <c r="CB14" s="486" t="s">
        <v>201</v>
      </c>
      <c r="CC14" s="487"/>
      <c r="CD14" s="487"/>
      <c r="CE14" s="521"/>
      <c r="CF14" s="487"/>
      <c r="CG14" s="420"/>
      <c r="CH14" s="117"/>
      <c r="CI14" s="117"/>
      <c r="CJ14" s="265"/>
      <c r="CK14" s="265"/>
      <c r="CL14" s="265"/>
      <c r="CM14" s="265"/>
      <c r="CN14" s="266"/>
      <c r="CO14" s="267"/>
      <c r="CR14" s="485" t="s">
        <v>200</v>
      </c>
      <c r="CS14" s="486" t="s">
        <v>201</v>
      </c>
      <c r="CT14" s="487"/>
      <c r="CU14" s="487"/>
      <c r="CV14" s="487"/>
      <c r="CW14" s="487"/>
      <c r="CX14" s="420"/>
      <c r="CY14" s="117"/>
      <c r="CZ14" s="117"/>
      <c r="DA14" s="265"/>
      <c r="DB14" s="265"/>
      <c r="DC14" s="265"/>
      <c r="DD14" s="265"/>
      <c r="DE14" s="266"/>
      <c r="DF14" s="267"/>
      <c r="DI14" s="275"/>
      <c r="DJ14" s="276"/>
      <c r="DK14" s="277"/>
      <c r="DL14" s="278"/>
      <c r="DM14" s="279"/>
      <c r="DN14" s="280"/>
      <c r="DO14" s="280"/>
      <c r="DP14" s="117"/>
      <c r="DQ14" s="117"/>
      <c r="DR14" s="265"/>
      <c r="DS14" s="265"/>
      <c r="DT14" s="265"/>
      <c r="DU14" s="265"/>
      <c r="DV14" s="266"/>
      <c r="DW14" s="267"/>
      <c r="DZ14" s="275"/>
      <c r="EA14" s="276"/>
      <c r="EB14" s="277"/>
      <c r="EC14" s="278"/>
      <c r="ED14" s="279"/>
      <c r="EE14" s="280"/>
      <c r="EF14" s="280"/>
      <c r="EG14" s="117"/>
      <c r="EH14" s="117"/>
      <c r="EI14" s="265"/>
      <c r="EJ14" s="265"/>
      <c r="EK14" s="265"/>
      <c r="EL14" s="265"/>
      <c r="EM14" s="266"/>
      <c r="EN14" s="267"/>
      <c r="EQ14" s="275"/>
      <c r="ER14" s="276"/>
      <c r="ES14" s="277"/>
      <c r="ET14" s="278"/>
      <c r="EU14" s="279"/>
      <c r="EV14" s="280"/>
      <c r="EW14" s="280"/>
      <c r="EX14" s="117"/>
      <c r="EY14" s="117"/>
      <c r="EZ14" s="265"/>
      <c r="FA14" s="265"/>
      <c r="FB14" s="265"/>
      <c r="FC14" s="265"/>
      <c r="FD14" s="266"/>
      <c r="FE14" s="267"/>
      <c r="FH14" s="275"/>
      <c r="FI14" s="276"/>
      <c r="FJ14" s="277"/>
      <c r="FK14" s="278"/>
      <c r="FL14" s="279"/>
      <c r="FM14" s="280"/>
      <c r="FN14" s="280"/>
      <c r="FO14" s="117"/>
      <c r="FP14" s="117"/>
      <c r="FQ14" s="265"/>
      <c r="FR14" s="265"/>
      <c r="FS14" s="265"/>
      <c r="FT14" s="265"/>
      <c r="FU14" s="266"/>
      <c r="FV14" s="267"/>
      <c r="FY14" s="275"/>
      <c r="FZ14" s="276"/>
      <c r="GA14" s="277"/>
      <c r="GB14" s="278"/>
      <c r="GC14" s="279"/>
      <c r="GD14" s="280"/>
      <c r="GE14" s="280"/>
      <c r="GF14" s="117"/>
      <c r="GG14" s="117"/>
      <c r="GH14" s="265"/>
      <c r="GI14" s="265"/>
      <c r="GJ14" s="265"/>
      <c r="GK14" s="265"/>
      <c r="GL14" s="266"/>
      <c r="GM14" s="267"/>
      <c r="GP14" s="275"/>
      <c r="GQ14" s="276"/>
      <c r="GR14" s="277"/>
      <c r="GS14" s="278"/>
      <c r="GT14" s="279"/>
      <c r="GU14" s="280"/>
      <c r="GV14" s="280"/>
      <c r="GW14" s="117"/>
      <c r="GX14" s="117"/>
      <c r="GY14" s="265"/>
      <c r="GZ14" s="265"/>
      <c r="HA14" s="265"/>
      <c r="HB14" s="265"/>
      <c r="HC14" s="266"/>
      <c r="HD14" s="267"/>
      <c r="HG14" s="275"/>
      <c r="HH14" s="276"/>
      <c r="HI14" s="277"/>
      <c r="HJ14" s="278"/>
      <c r="HK14" s="279"/>
      <c r="HL14" s="280"/>
      <c r="HM14" s="280"/>
      <c r="HN14" s="117"/>
      <c r="HO14" s="117"/>
      <c r="HP14" s="265"/>
      <c r="HQ14" s="265"/>
      <c r="HR14" s="265"/>
      <c r="HS14" s="265"/>
      <c r="HT14" s="266"/>
      <c r="HU14" s="267"/>
      <c r="HX14" s="275"/>
      <c r="HY14" s="276"/>
      <c r="HZ14" s="277"/>
      <c r="IA14" s="278"/>
      <c r="IB14" s="279"/>
      <c r="IC14" s="280"/>
      <c r="ID14" s="280"/>
      <c r="IE14" s="117"/>
      <c r="IF14" s="117"/>
      <c r="IG14" s="265"/>
      <c r="IH14" s="265"/>
      <c r="II14" s="265"/>
      <c r="IJ14" s="265"/>
      <c r="IK14" s="266"/>
      <c r="IL14" s="267"/>
      <c r="IO14" s="275"/>
      <c r="IP14" s="276"/>
      <c r="IQ14" s="277"/>
      <c r="IR14" s="278"/>
      <c r="IS14" s="279"/>
      <c r="IT14" s="280"/>
      <c r="IU14" s="280"/>
      <c r="IV14" s="117"/>
      <c r="IW14" s="117"/>
      <c r="IX14" s="265"/>
      <c r="IY14" s="265"/>
      <c r="IZ14" s="265"/>
      <c r="JA14" s="265"/>
      <c r="JB14" s="266"/>
      <c r="JC14" s="267"/>
      <c r="JF14" s="275"/>
      <c r="JG14" s="276"/>
      <c r="JH14" s="277"/>
      <c r="JI14" s="278"/>
      <c r="JJ14" s="279"/>
      <c r="JK14" s="280"/>
      <c r="JL14" s="280"/>
      <c r="JM14" s="117"/>
      <c r="JN14" s="117"/>
      <c r="JO14" s="265"/>
      <c r="JP14" s="265"/>
      <c r="JQ14" s="265"/>
      <c r="JR14" s="265"/>
      <c r="JS14" s="266"/>
      <c r="JT14" s="267"/>
      <c r="JW14" s="275"/>
      <c r="JX14" s="276"/>
      <c r="JY14" s="277"/>
      <c r="JZ14" s="278"/>
      <c r="KA14" s="279"/>
      <c r="KB14" s="280"/>
      <c r="KC14" s="280"/>
      <c r="KD14" s="117"/>
      <c r="KE14" s="117"/>
      <c r="KF14" s="265"/>
      <c r="KG14" s="265"/>
      <c r="KH14" s="265"/>
      <c r="KI14" s="265"/>
      <c r="KJ14" s="266"/>
      <c r="KK14" s="267"/>
    </row>
    <row r="15" spans="2:297" ht="18" thickTop="1" thickBot="1">
      <c r="B15" s="421" t="s">
        <v>202</v>
      </c>
      <c r="C15" s="473" t="s">
        <v>203</v>
      </c>
      <c r="D15" s="421" t="s">
        <v>163</v>
      </c>
      <c r="E15" s="423">
        <v>40</v>
      </c>
      <c r="F15" s="424"/>
      <c r="G15" s="425">
        <f>ROUND(E15*F15,0)</f>
        <v>0</v>
      </c>
      <c r="H15" s="425"/>
      <c r="K15" s="421" t="s">
        <v>202</v>
      </c>
      <c r="L15" s="422" t="s">
        <v>203</v>
      </c>
      <c r="M15" s="421" t="s">
        <v>163</v>
      </c>
      <c r="N15" s="488">
        <v>40</v>
      </c>
      <c r="O15" s="489">
        <v>2654</v>
      </c>
      <c r="P15" s="490">
        <f>ROUND(N15*O15,0)</f>
        <v>106160</v>
      </c>
      <c r="Q15" s="425"/>
      <c r="R15" s="117">
        <f>IF(EXACT(VLOOKUP(K15,OFERTA_0,2,FALSE),L15),1,0)</f>
        <v>1</v>
      </c>
      <c r="S15" s="117">
        <f>IF(EXACT(VLOOKUP(K15,OFERTA_0,3,FALSE),M15),1,0)</f>
        <v>1</v>
      </c>
      <c r="T15" s="265">
        <f>IF(EXACT(VLOOKUP(K15,OFERTA_0,4,FALSE),N15),1,0)</f>
        <v>1</v>
      </c>
      <c r="U15" s="265">
        <f t="shared" ref="U15:U16" si="0">IF(O15=0,0,1)</f>
        <v>1</v>
      </c>
      <c r="V15" s="265">
        <f t="shared" ref="V15:V16" si="1">IF(P15=0,0,1)</f>
        <v>1</v>
      </c>
      <c r="W15" s="265">
        <f t="shared" ref="W15:W16" si="2">PRODUCT(R15:V15)</f>
        <v>1</v>
      </c>
      <c r="X15" s="361">
        <f t="shared" ref="X15:X16" si="3">ROUND(P15,0)</f>
        <v>106160</v>
      </c>
      <c r="Y15" s="267">
        <f t="shared" ref="Y15:Y16" si="4">P15-X15</f>
        <v>0</v>
      </c>
      <c r="Z15" s="143"/>
      <c r="AA15" s="143"/>
      <c r="AB15" s="421" t="s">
        <v>202</v>
      </c>
      <c r="AC15" s="422" t="s">
        <v>203</v>
      </c>
      <c r="AD15" s="421" t="s">
        <v>163</v>
      </c>
      <c r="AE15" s="488">
        <v>40</v>
      </c>
      <c r="AF15" s="489">
        <v>14799</v>
      </c>
      <c r="AG15" s="490">
        <f>ROUND(AE15*AF15,0)</f>
        <v>591960</v>
      </c>
      <c r="AH15" s="425"/>
      <c r="AI15" s="117">
        <f>IF(EXACT(VLOOKUP(AB15,OFERTA_0,2,FALSE),AC15),1,0)</f>
        <v>1</v>
      </c>
      <c r="AJ15" s="117">
        <f>IF(EXACT(VLOOKUP(AB15,OFERTA_0,3,FALSE),AD15),1,0)</f>
        <v>1</v>
      </c>
      <c r="AK15" s="265">
        <f>IF(EXACT(VLOOKUP(AB15,OFERTA_0,4,FALSE),AE15),1,0)</f>
        <v>1</v>
      </c>
      <c r="AL15" s="265">
        <f t="shared" ref="AL15:AL16" si="5">IF(AF15=0,0,1)</f>
        <v>1</v>
      </c>
      <c r="AM15" s="265">
        <f t="shared" ref="AM15:AM16" si="6">IF(AG15=0,0,1)</f>
        <v>1</v>
      </c>
      <c r="AN15" s="265">
        <f t="shared" ref="AN15:AN16" si="7">PRODUCT(AI15:AM15)</f>
        <v>1</v>
      </c>
      <c r="AO15" s="361">
        <f t="shared" ref="AO15:AO16" si="8">ROUND(AG15,0)</f>
        <v>591960</v>
      </c>
      <c r="AP15" s="267">
        <f t="shared" ref="AP15:AP16" si="9">AG15-AO15</f>
        <v>0</v>
      </c>
      <c r="AQ15" s="143"/>
      <c r="AR15" s="143"/>
      <c r="AS15" s="421" t="s">
        <v>202</v>
      </c>
      <c r="AT15" s="422" t="s">
        <v>203</v>
      </c>
      <c r="AU15" s="421" t="s">
        <v>163</v>
      </c>
      <c r="AV15" s="488">
        <v>40</v>
      </c>
      <c r="AW15" s="489">
        <v>20000</v>
      </c>
      <c r="AX15" s="490">
        <f>ROUND(AV15*AW15,0)</f>
        <v>800000</v>
      </c>
      <c r="AY15" s="425"/>
      <c r="AZ15" s="117">
        <f>IF(EXACT(VLOOKUP(AS15,OFERTA_0,2,FALSE),AT15),1,0)</f>
        <v>1</v>
      </c>
      <c r="BA15" s="117">
        <f>IF(EXACT(VLOOKUP(AS15,OFERTA_0,3,FALSE),AU15),1,0)</f>
        <v>1</v>
      </c>
      <c r="BB15" s="265">
        <f>IF(EXACT(VLOOKUP(AS15,OFERTA_0,4,FALSE),AV15),1,0)</f>
        <v>1</v>
      </c>
      <c r="BC15" s="265">
        <f t="shared" ref="BC15:BC16" si="10">IF(AW15=0,0,1)</f>
        <v>1</v>
      </c>
      <c r="BD15" s="265">
        <f t="shared" ref="BD15:BD16" si="11">IF(AX15=0,0,1)</f>
        <v>1</v>
      </c>
      <c r="BE15" s="265">
        <f t="shared" ref="BE15:BE16" si="12">PRODUCT(AZ15:BD15)</f>
        <v>1</v>
      </c>
      <c r="BF15" s="361">
        <f t="shared" ref="BF15:BF16" si="13">ROUND(AX15,0)</f>
        <v>800000</v>
      </c>
      <c r="BG15" s="267">
        <f t="shared" ref="BG15:BG16" si="14">AX15-BF15</f>
        <v>0</v>
      </c>
      <c r="BJ15" s="421" t="s">
        <v>202</v>
      </c>
      <c r="BK15" s="422" t="s">
        <v>203</v>
      </c>
      <c r="BL15" s="421" t="s">
        <v>163</v>
      </c>
      <c r="BM15" s="488">
        <v>40</v>
      </c>
      <c r="BN15" s="489">
        <v>4500</v>
      </c>
      <c r="BO15" s="490">
        <f>ROUND(BM15*BN15,0)</f>
        <v>180000</v>
      </c>
      <c r="BP15" s="425"/>
      <c r="BQ15" s="117">
        <f>IF(EXACT(VLOOKUP(BJ15,OFERTA_0,2,FALSE),BK15),1,0)</f>
        <v>1</v>
      </c>
      <c r="BR15" s="117">
        <f>IF(EXACT(VLOOKUP(BJ15,OFERTA_0,3,FALSE),BL15),1,0)</f>
        <v>1</v>
      </c>
      <c r="BS15" s="265">
        <f>IF(EXACT(VLOOKUP(BJ15,OFERTA_0,4,FALSE),BM15),1,0)</f>
        <v>1</v>
      </c>
      <c r="BT15" s="265">
        <f t="shared" ref="BT15:BT16" si="15">IF(BN15=0,0,1)</f>
        <v>1</v>
      </c>
      <c r="BU15" s="265">
        <f t="shared" ref="BU15:BU16" si="16">IF(BO15=0,0,1)</f>
        <v>1</v>
      </c>
      <c r="BV15" s="265">
        <f t="shared" ref="BV15:BV16" si="17">PRODUCT(BQ15:BU15)</f>
        <v>1</v>
      </c>
      <c r="BW15" s="361">
        <f t="shared" ref="BW15:BW16" si="18">ROUND(BO15,0)</f>
        <v>180000</v>
      </c>
      <c r="BX15" s="267">
        <f t="shared" ref="BX15:BX16" si="19">BO15-BW15</f>
        <v>0</v>
      </c>
      <c r="CA15" s="421" t="s">
        <v>202</v>
      </c>
      <c r="CB15" s="422" t="s">
        <v>203</v>
      </c>
      <c r="CC15" s="421" t="s">
        <v>163</v>
      </c>
      <c r="CD15" s="488">
        <v>40</v>
      </c>
      <c r="CE15" s="489">
        <v>1300</v>
      </c>
      <c r="CF15" s="522">
        <f>ROUND(CD15*CE15,0)</f>
        <v>52000</v>
      </c>
      <c r="CG15" s="425"/>
      <c r="CH15" s="117">
        <f>IF(EXACT(VLOOKUP(CA15,OFERTA_0,2,FALSE),CB15),1,0)</f>
        <v>1</v>
      </c>
      <c r="CI15" s="117">
        <f>IF(EXACT(VLOOKUP(CA15,OFERTA_0,3,FALSE),CC15),1,0)</f>
        <v>1</v>
      </c>
      <c r="CJ15" s="265">
        <f>IF(EXACT(VLOOKUP(CA15,OFERTA_0,4,FALSE),CD15),1,0)</f>
        <v>1</v>
      </c>
      <c r="CK15" s="265">
        <f t="shared" ref="CK15:CK16" si="20">IF(CE15=0,0,1)</f>
        <v>1</v>
      </c>
      <c r="CL15" s="265">
        <f t="shared" ref="CL15:CL16" si="21">IF(CF15=0,0,1)</f>
        <v>1</v>
      </c>
      <c r="CM15" s="265">
        <f t="shared" ref="CM15:CM16" si="22">PRODUCT(CH15:CL15)</f>
        <v>1</v>
      </c>
      <c r="CN15" s="361">
        <f t="shared" ref="CN15:CN16" si="23">ROUND(CF15,0)</f>
        <v>52000</v>
      </c>
      <c r="CO15" s="267">
        <f t="shared" ref="CO15:CO16" si="24">CF15-CN15</f>
        <v>0</v>
      </c>
      <c r="CR15" s="421" t="s">
        <v>202</v>
      </c>
      <c r="CS15" s="422" t="s">
        <v>203</v>
      </c>
      <c r="CT15" s="421" t="s">
        <v>163</v>
      </c>
      <c r="CU15" s="488">
        <v>40</v>
      </c>
      <c r="CV15" s="489">
        <v>2500</v>
      </c>
      <c r="CW15" s="490">
        <f>ROUND(CU15*CV15,0)</f>
        <v>100000</v>
      </c>
      <c r="CX15" s="425"/>
      <c r="CY15" s="117">
        <f>IF(EXACT(VLOOKUP(CR15,OFERTA_0,2,FALSE),CS15),1,0)</f>
        <v>1</v>
      </c>
      <c r="CZ15" s="117">
        <f>IF(EXACT(VLOOKUP(CR15,OFERTA_0,3,FALSE),CT15),1,0)</f>
        <v>1</v>
      </c>
      <c r="DA15" s="265">
        <f>IF(EXACT(VLOOKUP(CR15,OFERTA_0,4,FALSE),CU15),1,0)</f>
        <v>1</v>
      </c>
      <c r="DB15" s="265">
        <f t="shared" ref="DB15:DB16" si="25">IF(CV15=0,0,1)</f>
        <v>1</v>
      </c>
      <c r="DC15" s="265">
        <f t="shared" ref="DC15:DC16" si="26">IF(CW15=0,0,1)</f>
        <v>1</v>
      </c>
      <c r="DD15" s="265">
        <f t="shared" ref="DD15:DD16" si="27">PRODUCT(CY15:DC15)</f>
        <v>1</v>
      </c>
      <c r="DE15" s="361">
        <f t="shared" ref="DE15:DE16" si="28">ROUND(CW15,0)</f>
        <v>100000</v>
      </c>
      <c r="DF15" s="267">
        <f t="shared" ref="DF15:DF16" si="29">CW15-DE15</f>
        <v>0</v>
      </c>
      <c r="DI15" s="281"/>
      <c r="DJ15" s="282"/>
      <c r="DK15" s="283"/>
      <c r="DL15" s="284"/>
      <c r="DM15" s="285"/>
      <c r="DN15" s="286"/>
      <c r="DO15" s="287"/>
      <c r="DP15" s="117"/>
      <c r="DQ15" s="117"/>
      <c r="DR15" s="265"/>
      <c r="DS15" s="265"/>
      <c r="DT15" s="265"/>
      <c r="DU15" s="265"/>
      <c r="DV15" s="266"/>
      <c r="DW15" s="267"/>
      <c r="DZ15" s="281"/>
      <c r="EA15" s="282"/>
      <c r="EB15" s="283"/>
      <c r="EC15" s="284"/>
      <c r="ED15" s="285"/>
      <c r="EE15" s="286"/>
      <c r="EF15" s="287"/>
      <c r="EG15" s="117"/>
      <c r="EH15" s="117"/>
      <c r="EI15" s="265"/>
      <c r="EJ15" s="265"/>
      <c r="EK15" s="265"/>
      <c r="EL15" s="265"/>
      <c r="EM15" s="266"/>
      <c r="EN15" s="267"/>
      <c r="EQ15" s="281"/>
      <c r="ER15" s="282"/>
      <c r="ES15" s="283"/>
      <c r="ET15" s="284"/>
      <c r="EU15" s="285"/>
      <c r="EV15" s="286"/>
      <c r="EW15" s="287"/>
      <c r="EX15" s="117"/>
      <c r="EY15" s="117"/>
      <c r="EZ15" s="265"/>
      <c r="FA15" s="265"/>
      <c r="FB15" s="265"/>
      <c r="FC15" s="265"/>
      <c r="FD15" s="266"/>
      <c r="FE15" s="267"/>
      <c r="FH15" s="281"/>
      <c r="FI15" s="282"/>
      <c r="FJ15" s="283"/>
      <c r="FK15" s="284"/>
      <c r="FL15" s="285"/>
      <c r="FM15" s="286"/>
      <c r="FN15" s="287"/>
      <c r="FO15" s="117"/>
      <c r="FP15" s="117"/>
      <c r="FQ15" s="265"/>
      <c r="FR15" s="265"/>
      <c r="FS15" s="265"/>
      <c r="FT15" s="265"/>
      <c r="FU15" s="266"/>
      <c r="FV15" s="267"/>
      <c r="FY15" s="281"/>
      <c r="FZ15" s="282"/>
      <c r="GA15" s="283"/>
      <c r="GB15" s="284"/>
      <c r="GC15" s="285"/>
      <c r="GD15" s="286"/>
      <c r="GE15" s="287"/>
      <c r="GF15" s="117"/>
      <c r="GG15" s="117"/>
      <c r="GH15" s="265"/>
      <c r="GI15" s="265"/>
      <c r="GJ15" s="265"/>
      <c r="GK15" s="265"/>
      <c r="GL15" s="266"/>
      <c r="GM15" s="267"/>
      <c r="GP15" s="281"/>
      <c r="GQ15" s="282"/>
      <c r="GR15" s="283"/>
      <c r="GS15" s="284"/>
      <c r="GT15" s="285"/>
      <c r="GU15" s="286"/>
      <c r="GV15" s="287"/>
      <c r="GW15" s="117"/>
      <c r="GX15" s="117"/>
      <c r="GY15" s="265"/>
      <c r="GZ15" s="265"/>
      <c r="HA15" s="265"/>
      <c r="HB15" s="265"/>
      <c r="HC15" s="266"/>
      <c r="HD15" s="267"/>
      <c r="HG15" s="281"/>
      <c r="HH15" s="282"/>
      <c r="HI15" s="283"/>
      <c r="HJ15" s="284"/>
      <c r="HK15" s="285"/>
      <c r="HL15" s="286"/>
      <c r="HM15" s="287"/>
      <c r="HN15" s="117"/>
      <c r="HO15" s="117"/>
      <c r="HP15" s="265"/>
      <c r="HQ15" s="265"/>
      <c r="HR15" s="265"/>
      <c r="HS15" s="265"/>
      <c r="HT15" s="266"/>
      <c r="HU15" s="267"/>
      <c r="HX15" s="281"/>
      <c r="HY15" s="282"/>
      <c r="HZ15" s="283"/>
      <c r="IA15" s="284"/>
      <c r="IB15" s="285"/>
      <c r="IC15" s="286"/>
      <c r="ID15" s="287"/>
      <c r="IE15" s="117"/>
      <c r="IF15" s="117"/>
      <c r="IG15" s="265"/>
      <c r="IH15" s="265"/>
      <c r="II15" s="265"/>
      <c r="IJ15" s="265"/>
      <c r="IK15" s="266"/>
      <c r="IL15" s="267"/>
      <c r="IO15" s="281"/>
      <c r="IP15" s="282"/>
      <c r="IQ15" s="283"/>
      <c r="IR15" s="284"/>
      <c r="IS15" s="285"/>
      <c r="IT15" s="286"/>
      <c r="IU15" s="287"/>
      <c r="IV15" s="117"/>
      <c r="IW15" s="117"/>
      <c r="IX15" s="265"/>
      <c r="IY15" s="265"/>
      <c r="IZ15" s="265"/>
      <c r="JA15" s="265"/>
      <c r="JB15" s="266"/>
      <c r="JC15" s="267"/>
      <c r="JF15" s="281"/>
      <c r="JG15" s="282"/>
      <c r="JH15" s="283"/>
      <c r="JI15" s="284"/>
      <c r="JJ15" s="285"/>
      <c r="JK15" s="286"/>
      <c r="JL15" s="287"/>
      <c r="JM15" s="117"/>
      <c r="JN15" s="117"/>
      <c r="JO15" s="265"/>
      <c r="JP15" s="265"/>
      <c r="JQ15" s="265"/>
      <c r="JR15" s="265"/>
      <c r="JS15" s="266"/>
      <c r="JT15" s="267"/>
      <c r="JW15" s="281"/>
      <c r="JX15" s="282"/>
      <c r="JY15" s="283"/>
      <c r="JZ15" s="284"/>
      <c r="KA15" s="285"/>
      <c r="KB15" s="286"/>
      <c r="KC15" s="287"/>
      <c r="KD15" s="117"/>
      <c r="KE15" s="117"/>
      <c r="KF15" s="265"/>
      <c r="KG15" s="265"/>
      <c r="KH15" s="265"/>
      <c r="KI15" s="265"/>
      <c r="KJ15" s="266"/>
      <c r="KK15" s="267"/>
    </row>
    <row r="16" spans="2:297" ht="27" thickTop="1" thickBot="1">
      <c r="B16" s="421" t="s">
        <v>204</v>
      </c>
      <c r="C16" s="473" t="s">
        <v>205</v>
      </c>
      <c r="D16" s="421" t="s">
        <v>163</v>
      </c>
      <c r="E16" s="423">
        <v>16</v>
      </c>
      <c r="F16" s="424"/>
      <c r="G16" s="425">
        <f t="shared" ref="G16:G17" si="30">ROUND(E16*F16,0)</f>
        <v>0</v>
      </c>
      <c r="H16" s="425"/>
      <c r="K16" s="421" t="s">
        <v>204</v>
      </c>
      <c r="L16" s="422" t="s">
        <v>205</v>
      </c>
      <c r="M16" s="421" t="s">
        <v>163</v>
      </c>
      <c r="N16" s="488">
        <v>16</v>
      </c>
      <c r="O16" s="489">
        <v>7768</v>
      </c>
      <c r="P16" s="490">
        <f t="shared" ref="P16:P54" si="31">ROUND(N16*O16,0)</f>
        <v>124288</v>
      </c>
      <c r="Q16" s="425"/>
      <c r="R16" s="117">
        <f>IF(EXACT(VLOOKUP(K16,OFERTA_0,2,FALSE),L16),1,0)</f>
        <v>1</v>
      </c>
      <c r="S16" s="117">
        <f>IF(EXACT(VLOOKUP(K16,OFERTA_0,3,FALSE),M16),1,0)</f>
        <v>1</v>
      </c>
      <c r="T16" s="265">
        <f>IF(EXACT(VLOOKUP(K16,OFERTA_0,4,FALSE),N16),1,0)</f>
        <v>1</v>
      </c>
      <c r="U16" s="265">
        <f t="shared" si="0"/>
        <v>1</v>
      </c>
      <c r="V16" s="265">
        <f t="shared" si="1"/>
        <v>1</v>
      </c>
      <c r="W16" s="265">
        <f t="shared" si="2"/>
        <v>1</v>
      </c>
      <c r="X16" s="361">
        <f t="shared" si="3"/>
        <v>124288</v>
      </c>
      <c r="Y16" s="267">
        <f t="shared" si="4"/>
        <v>0</v>
      </c>
      <c r="Z16" s="143"/>
      <c r="AA16" s="143"/>
      <c r="AB16" s="421" t="s">
        <v>204</v>
      </c>
      <c r="AC16" s="422" t="s">
        <v>205</v>
      </c>
      <c r="AD16" s="421" t="s">
        <v>163</v>
      </c>
      <c r="AE16" s="488">
        <v>16</v>
      </c>
      <c r="AF16" s="489">
        <v>22990</v>
      </c>
      <c r="AG16" s="490">
        <f t="shared" ref="AG16:AG54" si="32">ROUND(AE16*AF16,0)</f>
        <v>367840</v>
      </c>
      <c r="AH16" s="425"/>
      <c r="AI16" s="117">
        <f>IF(EXACT(VLOOKUP(AB16,OFERTA_0,2,FALSE),AC16),1,0)</f>
        <v>1</v>
      </c>
      <c r="AJ16" s="117">
        <f>IF(EXACT(VLOOKUP(AB16,OFERTA_0,3,FALSE),AD16),1,0)</f>
        <v>1</v>
      </c>
      <c r="AK16" s="265">
        <f>IF(EXACT(VLOOKUP(AB16,OFERTA_0,4,FALSE),AE16),1,0)</f>
        <v>1</v>
      </c>
      <c r="AL16" s="265">
        <f t="shared" si="5"/>
        <v>1</v>
      </c>
      <c r="AM16" s="265">
        <f t="shared" si="6"/>
        <v>1</v>
      </c>
      <c r="AN16" s="265">
        <f t="shared" si="7"/>
        <v>1</v>
      </c>
      <c r="AO16" s="361">
        <f t="shared" si="8"/>
        <v>367840</v>
      </c>
      <c r="AP16" s="267">
        <f t="shared" si="9"/>
        <v>0</v>
      </c>
      <c r="AQ16" s="143"/>
      <c r="AR16" s="143"/>
      <c r="AS16" s="421" t="s">
        <v>204</v>
      </c>
      <c r="AT16" s="422" t="s">
        <v>205</v>
      </c>
      <c r="AU16" s="421" t="s">
        <v>163</v>
      </c>
      <c r="AV16" s="488">
        <v>16</v>
      </c>
      <c r="AW16" s="489">
        <v>16000</v>
      </c>
      <c r="AX16" s="490">
        <f t="shared" ref="AX16:AX54" si="33">ROUND(AV16*AW16,0)</f>
        <v>256000</v>
      </c>
      <c r="AY16" s="425"/>
      <c r="AZ16" s="117">
        <f>IF(EXACT(VLOOKUP(AS16,OFERTA_0,2,FALSE),AT16),1,0)</f>
        <v>1</v>
      </c>
      <c r="BA16" s="117">
        <f>IF(EXACT(VLOOKUP(AS16,OFERTA_0,3,FALSE),AU16),1,0)</f>
        <v>1</v>
      </c>
      <c r="BB16" s="265">
        <f>IF(EXACT(VLOOKUP(AS16,OFERTA_0,4,FALSE),AV16),1,0)</f>
        <v>1</v>
      </c>
      <c r="BC16" s="265">
        <f t="shared" si="10"/>
        <v>1</v>
      </c>
      <c r="BD16" s="265">
        <f t="shared" si="11"/>
        <v>1</v>
      </c>
      <c r="BE16" s="265">
        <f t="shared" si="12"/>
        <v>1</v>
      </c>
      <c r="BF16" s="361">
        <f t="shared" si="13"/>
        <v>256000</v>
      </c>
      <c r="BG16" s="267">
        <f t="shared" si="14"/>
        <v>0</v>
      </c>
      <c r="BJ16" s="421" t="s">
        <v>204</v>
      </c>
      <c r="BK16" s="422" t="s">
        <v>205</v>
      </c>
      <c r="BL16" s="421" t="s">
        <v>163</v>
      </c>
      <c r="BM16" s="488">
        <v>16</v>
      </c>
      <c r="BN16" s="489">
        <v>15000</v>
      </c>
      <c r="BO16" s="490">
        <f t="shared" ref="BO16:BO54" si="34">ROUND(BM16*BN16,0)</f>
        <v>240000</v>
      </c>
      <c r="BP16" s="425"/>
      <c r="BQ16" s="117">
        <f>IF(EXACT(VLOOKUP(BJ16,OFERTA_0,2,FALSE),BK16),1,0)</f>
        <v>1</v>
      </c>
      <c r="BR16" s="117">
        <f>IF(EXACT(VLOOKUP(BJ16,OFERTA_0,3,FALSE),BL16),1,0)</f>
        <v>1</v>
      </c>
      <c r="BS16" s="265">
        <f>IF(EXACT(VLOOKUP(BJ16,OFERTA_0,4,FALSE),BM16),1,0)</f>
        <v>1</v>
      </c>
      <c r="BT16" s="265">
        <f t="shared" si="15"/>
        <v>1</v>
      </c>
      <c r="BU16" s="265">
        <f t="shared" si="16"/>
        <v>1</v>
      </c>
      <c r="BV16" s="265">
        <f t="shared" si="17"/>
        <v>1</v>
      </c>
      <c r="BW16" s="361">
        <f t="shared" si="18"/>
        <v>240000</v>
      </c>
      <c r="BX16" s="267">
        <f t="shared" si="19"/>
        <v>0</v>
      </c>
      <c r="CA16" s="421" t="s">
        <v>204</v>
      </c>
      <c r="CB16" s="422" t="s">
        <v>205</v>
      </c>
      <c r="CC16" s="421" t="s">
        <v>163</v>
      </c>
      <c r="CD16" s="488">
        <v>16</v>
      </c>
      <c r="CE16" s="489">
        <v>2550</v>
      </c>
      <c r="CF16" s="522">
        <f t="shared" ref="CF16:CF54" si="35">ROUND(CD16*CE16,0)</f>
        <v>40800</v>
      </c>
      <c r="CG16" s="425"/>
      <c r="CH16" s="117">
        <f>IF(EXACT(VLOOKUP(CA16,OFERTA_0,2,FALSE),CB16),1,0)</f>
        <v>1</v>
      </c>
      <c r="CI16" s="117">
        <f>IF(EXACT(VLOOKUP(CA16,OFERTA_0,3,FALSE),CC16),1,0)</f>
        <v>1</v>
      </c>
      <c r="CJ16" s="265">
        <f>IF(EXACT(VLOOKUP(CA16,OFERTA_0,4,FALSE),CD16),1,0)</f>
        <v>1</v>
      </c>
      <c r="CK16" s="265">
        <f t="shared" si="20"/>
        <v>1</v>
      </c>
      <c r="CL16" s="265">
        <f t="shared" si="21"/>
        <v>1</v>
      </c>
      <c r="CM16" s="265">
        <f t="shared" si="22"/>
        <v>1</v>
      </c>
      <c r="CN16" s="361">
        <f t="shared" si="23"/>
        <v>40800</v>
      </c>
      <c r="CO16" s="267">
        <f t="shared" si="24"/>
        <v>0</v>
      </c>
      <c r="CR16" s="421" t="s">
        <v>204</v>
      </c>
      <c r="CS16" s="422" t="s">
        <v>205</v>
      </c>
      <c r="CT16" s="421" t="s">
        <v>163</v>
      </c>
      <c r="CU16" s="488">
        <v>16</v>
      </c>
      <c r="CV16" s="489">
        <f>10300+55000/6</f>
        <v>19466.666666666664</v>
      </c>
      <c r="CW16" s="490">
        <f t="shared" ref="CW16:CW54" si="36">ROUND(CU16*CV16,0)</f>
        <v>311467</v>
      </c>
      <c r="CX16" s="425"/>
      <c r="CY16" s="117">
        <f>IF(EXACT(VLOOKUP(CR16,OFERTA_0,2,FALSE),CS16),1,0)</f>
        <v>1</v>
      </c>
      <c r="CZ16" s="117">
        <f>IF(EXACT(VLOOKUP(CR16,OFERTA_0,3,FALSE),CT16),1,0)</f>
        <v>1</v>
      </c>
      <c r="DA16" s="265">
        <f>IF(EXACT(VLOOKUP(CR16,OFERTA_0,4,FALSE),CU16),1,0)</f>
        <v>1</v>
      </c>
      <c r="DB16" s="265">
        <f t="shared" si="25"/>
        <v>1</v>
      </c>
      <c r="DC16" s="265">
        <f t="shared" si="26"/>
        <v>1</v>
      </c>
      <c r="DD16" s="265">
        <f t="shared" si="27"/>
        <v>1</v>
      </c>
      <c r="DE16" s="361">
        <f t="shared" si="28"/>
        <v>311467</v>
      </c>
      <c r="DF16" s="267">
        <f t="shared" si="29"/>
        <v>0</v>
      </c>
      <c r="DI16" s="288"/>
      <c r="DJ16" s="289"/>
      <c r="DK16" s="290"/>
      <c r="DL16" s="291"/>
      <c r="DM16" s="292"/>
      <c r="DN16" s="293"/>
      <c r="DO16" s="362"/>
      <c r="DP16" s="117"/>
      <c r="DQ16" s="117"/>
      <c r="DR16" s="265"/>
      <c r="DS16" s="265"/>
      <c r="DT16" s="265"/>
      <c r="DU16" s="265"/>
      <c r="DV16" s="266"/>
      <c r="DW16" s="267"/>
      <c r="DZ16" s="288"/>
      <c r="EA16" s="289"/>
      <c r="EB16" s="290"/>
      <c r="EC16" s="291"/>
      <c r="ED16" s="292"/>
      <c r="EE16" s="293"/>
      <c r="EF16" s="362"/>
      <c r="EG16" s="117"/>
      <c r="EH16" s="117"/>
      <c r="EI16" s="265"/>
      <c r="EJ16" s="265"/>
      <c r="EK16" s="265"/>
      <c r="EL16" s="265"/>
      <c r="EM16" s="266"/>
      <c r="EN16" s="267"/>
      <c r="EQ16" s="288"/>
      <c r="ER16" s="289"/>
      <c r="ES16" s="290"/>
      <c r="ET16" s="291"/>
      <c r="EU16" s="292"/>
      <c r="EV16" s="293"/>
      <c r="EW16" s="362"/>
      <c r="EX16" s="117"/>
      <c r="EY16" s="117"/>
      <c r="EZ16" s="265"/>
      <c r="FA16" s="265"/>
      <c r="FB16" s="265"/>
      <c r="FC16" s="265"/>
      <c r="FD16" s="266"/>
      <c r="FE16" s="267"/>
      <c r="FH16" s="288"/>
      <c r="FI16" s="289"/>
      <c r="FJ16" s="290"/>
      <c r="FK16" s="291"/>
      <c r="FL16" s="292"/>
      <c r="FM16" s="293"/>
      <c r="FN16" s="362"/>
      <c r="FO16" s="117"/>
      <c r="FP16" s="117"/>
      <c r="FQ16" s="265"/>
      <c r="FR16" s="265"/>
      <c r="FS16" s="265"/>
      <c r="FT16" s="265"/>
      <c r="FU16" s="266"/>
      <c r="FV16" s="267"/>
      <c r="FY16" s="288"/>
      <c r="FZ16" s="289"/>
      <c r="GA16" s="290"/>
      <c r="GB16" s="291"/>
      <c r="GC16" s="292"/>
      <c r="GD16" s="293"/>
      <c r="GE16" s="362"/>
      <c r="GF16" s="117"/>
      <c r="GG16" s="117"/>
      <c r="GH16" s="265"/>
      <c r="GI16" s="265"/>
      <c r="GJ16" s="265"/>
      <c r="GK16" s="265"/>
      <c r="GL16" s="266"/>
      <c r="GM16" s="267"/>
      <c r="GP16" s="288"/>
      <c r="GQ16" s="289"/>
      <c r="GR16" s="290"/>
      <c r="GS16" s="291"/>
      <c r="GT16" s="292"/>
      <c r="GU16" s="293"/>
      <c r="GV16" s="362"/>
      <c r="GW16" s="117"/>
      <c r="GX16" s="117"/>
      <c r="GY16" s="265"/>
      <c r="GZ16" s="265"/>
      <c r="HA16" s="265"/>
      <c r="HB16" s="265"/>
      <c r="HC16" s="266"/>
      <c r="HD16" s="267"/>
      <c r="HG16" s="288"/>
      <c r="HH16" s="289"/>
      <c r="HI16" s="290"/>
      <c r="HJ16" s="291"/>
      <c r="HK16" s="292"/>
      <c r="HL16" s="293"/>
      <c r="HM16" s="362"/>
      <c r="HN16" s="117"/>
      <c r="HO16" s="117"/>
      <c r="HP16" s="265"/>
      <c r="HQ16" s="265"/>
      <c r="HR16" s="265"/>
      <c r="HS16" s="265"/>
      <c r="HT16" s="266"/>
      <c r="HU16" s="267"/>
      <c r="HX16" s="288"/>
      <c r="HY16" s="289"/>
      <c r="HZ16" s="290"/>
      <c r="IA16" s="291"/>
      <c r="IB16" s="292"/>
      <c r="IC16" s="293"/>
      <c r="ID16" s="362"/>
      <c r="IE16" s="117"/>
      <c r="IF16" s="117"/>
      <c r="IG16" s="265"/>
      <c r="IH16" s="265"/>
      <c r="II16" s="265"/>
      <c r="IJ16" s="265"/>
      <c r="IK16" s="266"/>
      <c r="IL16" s="267"/>
      <c r="IO16" s="288"/>
      <c r="IP16" s="289"/>
      <c r="IQ16" s="290"/>
      <c r="IR16" s="291"/>
      <c r="IS16" s="292"/>
      <c r="IT16" s="293"/>
      <c r="IU16" s="362"/>
      <c r="IV16" s="117"/>
      <c r="IW16" s="117"/>
      <c r="IX16" s="265"/>
      <c r="IY16" s="265"/>
      <c r="IZ16" s="265"/>
      <c r="JA16" s="265"/>
      <c r="JB16" s="266"/>
      <c r="JC16" s="267"/>
      <c r="JF16" s="288"/>
      <c r="JG16" s="289"/>
      <c r="JH16" s="290"/>
      <c r="JI16" s="291"/>
      <c r="JJ16" s="292"/>
      <c r="JK16" s="293"/>
      <c r="JL16" s="362"/>
      <c r="JM16" s="117"/>
      <c r="JN16" s="117"/>
      <c r="JO16" s="265"/>
      <c r="JP16" s="265"/>
      <c r="JQ16" s="265"/>
      <c r="JR16" s="265"/>
      <c r="JS16" s="266"/>
      <c r="JT16" s="267"/>
      <c r="JW16" s="288"/>
      <c r="JX16" s="289"/>
      <c r="JY16" s="290"/>
      <c r="JZ16" s="291"/>
      <c r="KA16" s="292"/>
      <c r="KB16" s="293"/>
      <c r="KC16" s="362"/>
      <c r="KD16" s="117"/>
      <c r="KE16" s="117"/>
      <c r="KF16" s="265"/>
      <c r="KG16" s="265"/>
      <c r="KH16" s="265"/>
      <c r="KI16" s="265"/>
      <c r="KJ16" s="266"/>
      <c r="KK16" s="267"/>
    </row>
    <row r="17" spans="2:297" ht="15.75" thickTop="1">
      <c r="B17" s="421" t="s">
        <v>206</v>
      </c>
      <c r="C17" s="473" t="s">
        <v>207</v>
      </c>
      <c r="D17" s="421" t="s">
        <v>208</v>
      </c>
      <c r="E17" s="423">
        <v>1</v>
      </c>
      <c r="F17" s="424"/>
      <c r="G17" s="425">
        <f t="shared" si="30"/>
        <v>0</v>
      </c>
      <c r="H17" s="425"/>
      <c r="K17" s="421" t="s">
        <v>206</v>
      </c>
      <c r="L17" s="422" t="s">
        <v>207</v>
      </c>
      <c r="M17" s="421" t="s">
        <v>208</v>
      </c>
      <c r="N17" s="488">
        <v>1</v>
      </c>
      <c r="O17" s="489">
        <v>2413591</v>
      </c>
      <c r="P17" s="490">
        <f t="shared" si="31"/>
        <v>2413591</v>
      </c>
      <c r="Q17" s="425"/>
      <c r="R17" s="117">
        <f>IF(EXACT(VLOOKUP(K17,OFERTA_0,2,FALSE),L17),1,0)</f>
        <v>1</v>
      </c>
      <c r="S17" s="117">
        <f>IF(EXACT(VLOOKUP(K17,OFERTA_0,3,FALSE),M17),1,0)</f>
        <v>1</v>
      </c>
      <c r="T17" s="265">
        <f>IF(EXACT(VLOOKUP(K17,OFERTA_0,4,FALSE),N17),1,0)</f>
        <v>1</v>
      </c>
      <c r="U17" s="265">
        <f>IF(O17=0,0,1)</f>
        <v>1</v>
      </c>
      <c r="V17" s="265">
        <f>IF(P17=0,0,1)</f>
        <v>1</v>
      </c>
      <c r="W17" s="265">
        <f>PRODUCT(R17:V17)</f>
        <v>1</v>
      </c>
      <c r="X17" s="361">
        <f>ROUND(P17,0)</f>
        <v>2413591</v>
      </c>
      <c r="Y17" s="267">
        <f>P17-X17</f>
        <v>0</v>
      </c>
      <c r="Z17" s="143"/>
      <c r="AA17" s="143"/>
      <c r="AB17" s="421" t="s">
        <v>206</v>
      </c>
      <c r="AC17" s="422" t="s">
        <v>207</v>
      </c>
      <c r="AD17" s="421" t="s">
        <v>208</v>
      </c>
      <c r="AE17" s="488">
        <v>1</v>
      </c>
      <c r="AF17" s="489">
        <v>3077882</v>
      </c>
      <c r="AG17" s="490">
        <f t="shared" si="32"/>
        <v>3077882</v>
      </c>
      <c r="AH17" s="425"/>
      <c r="AI17" s="117">
        <f>IF(EXACT(VLOOKUP(AB17,OFERTA_0,2,FALSE),AC17),1,0)</f>
        <v>1</v>
      </c>
      <c r="AJ17" s="117">
        <f>IF(EXACT(VLOOKUP(AB17,OFERTA_0,3,FALSE),AD17),1,0)</f>
        <v>1</v>
      </c>
      <c r="AK17" s="265">
        <f>IF(EXACT(VLOOKUP(AB17,OFERTA_0,4,FALSE),AE17),1,0)</f>
        <v>1</v>
      </c>
      <c r="AL17" s="265">
        <f>IF(AF17=0,0,1)</f>
        <v>1</v>
      </c>
      <c r="AM17" s="265">
        <f>IF(AG17=0,0,1)</f>
        <v>1</v>
      </c>
      <c r="AN17" s="265">
        <f>PRODUCT(AI17:AM17)</f>
        <v>1</v>
      </c>
      <c r="AO17" s="361">
        <f>ROUND(AG17,0)</f>
        <v>3077882</v>
      </c>
      <c r="AP17" s="267">
        <f>AG17-AO17</f>
        <v>0</v>
      </c>
      <c r="AQ17" s="143"/>
      <c r="AR17" s="143"/>
      <c r="AS17" s="421" t="s">
        <v>206</v>
      </c>
      <c r="AT17" s="422" t="s">
        <v>207</v>
      </c>
      <c r="AU17" s="421" t="s">
        <v>208</v>
      </c>
      <c r="AV17" s="488">
        <v>1</v>
      </c>
      <c r="AW17" s="489">
        <v>600000</v>
      </c>
      <c r="AX17" s="490">
        <f t="shared" si="33"/>
        <v>600000</v>
      </c>
      <c r="AY17" s="425"/>
      <c r="AZ17" s="117">
        <f>IF(EXACT(VLOOKUP(AS17,OFERTA_0,2,FALSE),AT17),1,0)</f>
        <v>1</v>
      </c>
      <c r="BA17" s="117">
        <f>IF(EXACT(VLOOKUP(AS17,OFERTA_0,3,FALSE),AU17),1,0)</f>
        <v>1</v>
      </c>
      <c r="BB17" s="265">
        <f>IF(EXACT(VLOOKUP(AS17,OFERTA_0,4,FALSE),AV17),1,0)</f>
        <v>1</v>
      </c>
      <c r="BC17" s="265">
        <f>IF(AW17=0,0,1)</f>
        <v>1</v>
      </c>
      <c r="BD17" s="265">
        <f>IF(AX17=0,0,1)</f>
        <v>1</v>
      </c>
      <c r="BE17" s="265">
        <f>PRODUCT(AZ17:BD17)</f>
        <v>1</v>
      </c>
      <c r="BF17" s="361">
        <f>ROUND(AX17,0)</f>
        <v>600000</v>
      </c>
      <c r="BG17" s="267">
        <f>AX17-BF17</f>
        <v>0</v>
      </c>
      <c r="BJ17" s="421" t="s">
        <v>206</v>
      </c>
      <c r="BK17" s="422" t="s">
        <v>207</v>
      </c>
      <c r="BL17" s="421" t="s">
        <v>208</v>
      </c>
      <c r="BM17" s="488">
        <v>1</v>
      </c>
      <c r="BN17" s="489">
        <v>3000000</v>
      </c>
      <c r="BO17" s="490">
        <f t="shared" si="34"/>
        <v>3000000</v>
      </c>
      <c r="BP17" s="425"/>
      <c r="BQ17" s="117">
        <f>IF(EXACT(VLOOKUP(BJ17,OFERTA_0,2,FALSE),BK17),1,0)</f>
        <v>1</v>
      </c>
      <c r="BR17" s="117">
        <f>IF(EXACT(VLOOKUP(BJ17,OFERTA_0,3,FALSE),BL17),1,0)</f>
        <v>1</v>
      </c>
      <c r="BS17" s="265">
        <f>IF(EXACT(VLOOKUP(BJ17,OFERTA_0,4,FALSE),BM17),1,0)</f>
        <v>1</v>
      </c>
      <c r="BT17" s="265">
        <f>IF(BN17=0,0,1)</f>
        <v>1</v>
      </c>
      <c r="BU17" s="265">
        <f>IF(BO17=0,0,1)</f>
        <v>1</v>
      </c>
      <c r="BV17" s="265">
        <f>PRODUCT(BQ17:BU17)</f>
        <v>1</v>
      </c>
      <c r="BW17" s="361">
        <f>ROUND(BO17,0)</f>
        <v>3000000</v>
      </c>
      <c r="BX17" s="267">
        <f>BO17-BW17</f>
        <v>0</v>
      </c>
      <c r="CA17" s="421" t="s">
        <v>206</v>
      </c>
      <c r="CB17" s="422" t="s">
        <v>207</v>
      </c>
      <c r="CC17" s="421" t="s">
        <v>208</v>
      </c>
      <c r="CD17" s="488">
        <v>1</v>
      </c>
      <c r="CE17" s="489">
        <v>1600000</v>
      </c>
      <c r="CF17" s="522">
        <f t="shared" si="35"/>
        <v>1600000</v>
      </c>
      <c r="CG17" s="425"/>
      <c r="CH17" s="117">
        <f>IF(EXACT(VLOOKUP(CA17,OFERTA_0,2,FALSE),CB17),1,0)</f>
        <v>1</v>
      </c>
      <c r="CI17" s="117">
        <f>IF(EXACT(VLOOKUP(CA17,OFERTA_0,3,FALSE),CC17),1,0)</f>
        <v>1</v>
      </c>
      <c r="CJ17" s="265">
        <f>IF(EXACT(VLOOKUP(CA17,OFERTA_0,4,FALSE),CD17),1,0)</f>
        <v>1</v>
      </c>
      <c r="CK17" s="265">
        <f>IF(CE17=0,0,1)</f>
        <v>1</v>
      </c>
      <c r="CL17" s="265">
        <f>IF(CF17=0,0,1)</f>
        <v>1</v>
      </c>
      <c r="CM17" s="265">
        <f>PRODUCT(CH17:CL17)</f>
        <v>1</v>
      </c>
      <c r="CN17" s="361">
        <f>ROUND(CF17,0)</f>
        <v>1600000</v>
      </c>
      <c r="CO17" s="267">
        <f>CF17-CN17</f>
        <v>0</v>
      </c>
      <c r="CR17" s="421" t="s">
        <v>206</v>
      </c>
      <c r="CS17" s="422" t="s">
        <v>207</v>
      </c>
      <c r="CT17" s="421" t="s">
        <v>208</v>
      </c>
      <c r="CU17" s="488">
        <v>1</v>
      </c>
      <c r="CV17" s="489">
        <v>1500000</v>
      </c>
      <c r="CW17" s="490">
        <f t="shared" si="36"/>
        <v>1500000</v>
      </c>
      <c r="CX17" s="425"/>
      <c r="CY17" s="117">
        <f>IF(EXACT(VLOOKUP(CR17,OFERTA_0,2,FALSE),CS17),1,0)</f>
        <v>1</v>
      </c>
      <c r="CZ17" s="117">
        <f>IF(EXACT(VLOOKUP(CR17,OFERTA_0,3,FALSE),CT17),1,0)</f>
        <v>1</v>
      </c>
      <c r="DA17" s="265">
        <f>IF(EXACT(VLOOKUP(CR17,OFERTA_0,4,FALSE),CU17),1,0)</f>
        <v>1</v>
      </c>
      <c r="DB17" s="265">
        <f>IF(CV17=0,0,1)</f>
        <v>1</v>
      </c>
      <c r="DC17" s="265">
        <f>IF(CW17=0,0,1)</f>
        <v>1</v>
      </c>
      <c r="DD17" s="265">
        <f>PRODUCT(CY17:DC17)</f>
        <v>1</v>
      </c>
      <c r="DE17" s="361">
        <f>ROUND(CW17,0)</f>
        <v>1500000</v>
      </c>
      <c r="DF17" s="267">
        <f>CW17-DE17</f>
        <v>0</v>
      </c>
      <c r="DI17" s="294"/>
      <c r="DJ17" s="295"/>
      <c r="DK17" s="296"/>
      <c r="DL17" s="297"/>
      <c r="DM17" s="298"/>
      <c r="DN17" s="299"/>
      <c r="DO17" s="362"/>
      <c r="DP17" s="117" t="e">
        <f>IF(EXACT(VLOOKUP(DI17,OFERTA_0,2,FALSE),DJ17),1,0)</f>
        <v>#N/A</v>
      </c>
      <c r="DQ17" s="117" t="e">
        <f>IF(EXACT(VLOOKUP(DI17,OFERTA_0,3,FALSE),DK17),1,0)</f>
        <v>#N/A</v>
      </c>
      <c r="DR17" s="265" t="e">
        <f>IF(EXACT(VLOOKUP(DI17,OFERTA_0,4,FALSE),DL17),1,0)</f>
        <v>#N/A</v>
      </c>
      <c r="DS17" s="265">
        <f>IF(DM17=0,0,1)</f>
        <v>0</v>
      </c>
      <c r="DT17" s="265">
        <f>IF(DN17=0,0,1)</f>
        <v>0</v>
      </c>
      <c r="DU17" s="265" t="e">
        <f>PRODUCT(DP17:DT17)</f>
        <v>#N/A</v>
      </c>
      <c r="DV17" s="361">
        <f>ROUND(DN17,0)</f>
        <v>0</v>
      </c>
      <c r="DW17" s="267">
        <f>DN17-DV17</f>
        <v>0</v>
      </c>
      <c r="DZ17" s="294"/>
      <c r="EA17" s="295"/>
      <c r="EB17" s="296"/>
      <c r="EC17" s="297"/>
      <c r="ED17" s="298"/>
      <c r="EE17" s="299"/>
      <c r="EF17" s="362"/>
      <c r="EG17" s="117" t="e">
        <f>IF(EXACT(VLOOKUP(DZ17,OFERTA_0,2,FALSE),EA17),1,0)</f>
        <v>#N/A</v>
      </c>
      <c r="EH17" s="117" t="e">
        <f>IF(EXACT(VLOOKUP(DZ17,OFERTA_0,3,FALSE),EB17),1,0)</f>
        <v>#N/A</v>
      </c>
      <c r="EI17" s="265" t="e">
        <f>IF(EXACT(VLOOKUP(DZ17,OFERTA_0,4,FALSE),EC17),1,0)</f>
        <v>#N/A</v>
      </c>
      <c r="EJ17" s="265">
        <f>IF(ED17=0,0,1)</f>
        <v>0</v>
      </c>
      <c r="EK17" s="265">
        <f>IF(EE17=0,0,1)</f>
        <v>0</v>
      </c>
      <c r="EL17" s="265" t="e">
        <f>PRODUCT(EG17:EK17)</f>
        <v>#N/A</v>
      </c>
      <c r="EM17" s="361">
        <f>ROUND(EE17,0)</f>
        <v>0</v>
      </c>
      <c r="EN17" s="267">
        <f>EE17-EM17</f>
        <v>0</v>
      </c>
      <c r="EQ17" s="294"/>
      <c r="ER17" s="295"/>
      <c r="ES17" s="296"/>
      <c r="ET17" s="297"/>
      <c r="EU17" s="298"/>
      <c r="EV17" s="299"/>
      <c r="EW17" s="362"/>
      <c r="EX17" s="117" t="e">
        <f>IF(EXACT(VLOOKUP(EQ17,OFERTA_0,2,FALSE),ER17),1,0)</f>
        <v>#N/A</v>
      </c>
      <c r="EY17" s="117" t="e">
        <f>IF(EXACT(VLOOKUP(EQ17,OFERTA_0,3,FALSE),ES17),1,0)</f>
        <v>#N/A</v>
      </c>
      <c r="EZ17" s="265" t="e">
        <f>IF(EXACT(VLOOKUP(EQ17,OFERTA_0,4,FALSE),ET17),1,0)</f>
        <v>#N/A</v>
      </c>
      <c r="FA17" s="265">
        <f>IF(EU17=0,0,1)</f>
        <v>0</v>
      </c>
      <c r="FB17" s="265">
        <f>IF(EV17=0,0,1)</f>
        <v>0</v>
      </c>
      <c r="FC17" s="265" t="e">
        <f>PRODUCT(EX17:FB17)</f>
        <v>#N/A</v>
      </c>
      <c r="FD17" s="361">
        <f>ROUND(EV17,0)</f>
        <v>0</v>
      </c>
      <c r="FE17" s="267">
        <f>EV17-FD17</f>
        <v>0</v>
      </c>
      <c r="FH17" s="294"/>
      <c r="FI17" s="295"/>
      <c r="FJ17" s="296"/>
      <c r="FK17" s="297"/>
      <c r="FL17" s="298"/>
      <c r="FM17" s="299"/>
      <c r="FN17" s="362"/>
      <c r="FO17" s="117" t="e">
        <f>IF(EXACT(VLOOKUP(FH17,OFERTA_0,2,FALSE),FI17),1,0)</f>
        <v>#N/A</v>
      </c>
      <c r="FP17" s="117" t="e">
        <f>IF(EXACT(VLOOKUP(FH17,OFERTA_0,3,FALSE),FJ17),1,0)</f>
        <v>#N/A</v>
      </c>
      <c r="FQ17" s="265" t="e">
        <f>IF(EXACT(VLOOKUP(FH17,OFERTA_0,4,FALSE),FK17),1,0)</f>
        <v>#N/A</v>
      </c>
      <c r="FR17" s="265">
        <f>IF(FL17=0,0,1)</f>
        <v>0</v>
      </c>
      <c r="FS17" s="265">
        <f>IF(FM17=0,0,1)</f>
        <v>0</v>
      </c>
      <c r="FT17" s="265" t="e">
        <f>PRODUCT(FO17:FS17)</f>
        <v>#N/A</v>
      </c>
      <c r="FU17" s="361">
        <f>ROUND(FM17,0)</f>
        <v>0</v>
      </c>
      <c r="FV17" s="267">
        <f>FM17-FU17</f>
        <v>0</v>
      </c>
      <c r="FY17" s="294"/>
      <c r="FZ17" s="295"/>
      <c r="GA17" s="296"/>
      <c r="GB17" s="297"/>
      <c r="GC17" s="298"/>
      <c r="GD17" s="299"/>
      <c r="GE17" s="362"/>
      <c r="GF17" s="117" t="e">
        <f>IF(EXACT(VLOOKUP(FY17,OFERTA_0,2,FALSE),FZ17),1,0)</f>
        <v>#N/A</v>
      </c>
      <c r="GG17" s="117" t="e">
        <f>IF(EXACT(VLOOKUP(FY17,OFERTA_0,3,FALSE),GA17),1,0)</f>
        <v>#N/A</v>
      </c>
      <c r="GH17" s="265" t="e">
        <f>IF(EXACT(VLOOKUP(FY17,OFERTA_0,4,FALSE),GB17),1,0)</f>
        <v>#N/A</v>
      </c>
      <c r="GI17" s="265">
        <f>IF(GC17=0,0,1)</f>
        <v>0</v>
      </c>
      <c r="GJ17" s="265">
        <f>IF(GD17=0,0,1)</f>
        <v>0</v>
      </c>
      <c r="GK17" s="265" t="e">
        <f>PRODUCT(GF17:GJ17)</f>
        <v>#N/A</v>
      </c>
      <c r="GL17" s="361">
        <f>ROUND(GD17,0)</f>
        <v>0</v>
      </c>
      <c r="GM17" s="267">
        <f>GD17-GL17</f>
        <v>0</v>
      </c>
      <c r="GP17" s="294"/>
      <c r="GQ17" s="295"/>
      <c r="GR17" s="296"/>
      <c r="GS17" s="297"/>
      <c r="GT17" s="298"/>
      <c r="GU17" s="299"/>
      <c r="GV17" s="362"/>
      <c r="GW17" s="117" t="e">
        <f>IF(EXACT(VLOOKUP(GP17,OFERTA_0,2,FALSE),GQ17),1,0)</f>
        <v>#N/A</v>
      </c>
      <c r="GX17" s="117" t="e">
        <f>IF(EXACT(VLOOKUP(GP17,OFERTA_0,3,FALSE),GR17),1,0)</f>
        <v>#N/A</v>
      </c>
      <c r="GY17" s="265" t="e">
        <f>IF(EXACT(VLOOKUP(GP17,OFERTA_0,4,FALSE),GS17),1,0)</f>
        <v>#N/A</v>
      </c>
      <c r="GZ17" s="265">
        <f>IF(GT17=0,0,1)</f>
        <v>0</v>
      </c>
      <c r="HA17" s="265">
        <f>IF(GU17=0,0,1)</f>
        <v>0</v>
      </c>
      <c r="HB17" s="265" t="e">
        <f>PRODUCT(GW17:HA17)</f>
        <v>#N/A</v>
      </c>
      <c r="HC17" s="361">
        <f>ROUND(GU17,0)</f>
        <v>0</v>
      </c>
      <c r="HD17" s="267">
        <f>GU17-HC17</f>
        <v>0</v>
      </c>
      <c r="HG17" s="294"/>
      <c r="HH17" s="295"/>
      <c r="HI17" s="296"/>
      <c r="HJ17" s="297"/>
      <c r="HK17" s="298"/>
      <c r="HL17" s="299"/>
      <c r="HM17" s="362"/>
      <c r="HN17" s="117" t="e">
        <f>IF(EXACT(VLOOKUP(HG17,OFERTA_0,2,FALSE),HH17),1,0)</f>
        <v>#N/A</v>
      </c>
      <c r="HO17" s="117" t="e">
        <f>IF(EXACT(VLOOKUP(HG17,OFERTA_0,3,FALSE),HI17),1,0)</f>
        <v>#N/A</v>
      </c>
      <c r="HP17" s="265" t="e">
        <f>IF(EXACT(VLOOKUP(HG17,OFERTA_0,4,FALSE),HJ17),1,0)</f>
        <v>#N/A</v>
      </c>
      <c r="HQ17" s="265">
        <f>IF(HK17=0,0,1)</f>
        <v>0</v>
      </c>
      <c r="HR17" s="265">
        <f>IF(HL17=0,0,1)</f>
        <v>0</v>
      </c>
      <c r="HS17" s="265" t="e">
        <f>PRODUCT(HN17:HR17)</f>
        <v>#N/A</v>
      </c>
      <c r="HT17" s="361">
        <f>ROUND(HL17,0)</f>
        <v>0</v>
      </c>
      <c r="HU17" s="267">
        <f>HL17-HT17</f>
        <v>0</v>
      </c>
      <c r="HX17" s="294"/>
      <c r="HY17" s="295"/>
      <c r="HZ17" s="296"/>
      <c r="IA17" s="297"/>
      <c r="IB17" s="298"/>
      <c r="IC17" s="299"/>
      <c r="ID17" s="362"/>
      <c r="IE17" s="117" t="e">
        <f>IF(EXACT(VLOOKUP(HX17,OFERTA_0,2,FALSE),HY17),1,0)</f>
        <v>#N/A</v>
      </c>
      <c r="IF17" s="117" t="e">
        <f>IF(EXACT(VLOOKUP(HX17,OFERTA_0,3,FALSE),HZ17),1,0)</f>
        <v>#N/A</v>
      </c>
      <c r="IG17" s="265" t="e">
        <f>IF(EXACT(VLOOKUP(HX17,OFERTA_0,4,FALSE),IA17),1,0)</f>
        <v>#N/A</v>
      </c>
      <c r="IH17" s="265">
        <f>IF(IB17=0,0,1)</f>
        <v>0</v>
      </c>
      <c r="II17" s="265">
        <f>IF(IC17=0,0,1)</f>
        <v>0</v>
      </c>
      <c r="IJ17" s="265" t="e">
        <f>PRODUCT(IE17:II17)</f>
        <v>#N/A</v>
      </c>
      <c r="IK17" s="361">
        <f>ROUND(IC17,0)</f>
        <v>0</v>
      </c>
      <c r="IL17" s="267">
        <f>IC17-IK17</f>
        <v>0</v>
      </c>
      <c r="IO17" s="294"/>
      <c r="IP17" s="295"/>
      <c r="IQ17" s="296"/>
      <c r="IR17" s="297"/>
      <c r="IS17" s="298"/>
      <c r="IT17" s="299"/>
      <c r="IU17" s="362"/>
      <c r="IV17" s="117" t="e">
        <f>IF(EXACT(VLOOKUP(IO17,OFERTA_0,2,FALSE),IP17),1,0)</f>
        <v>#N/A</v>
      </c>
      <c r="IW17" s="117" t="e">
        <f>IF(EXACT(VLOOKUP(IO17,OFERTA_0,3,FALSE),IQ17),1,0)</f>
        <v>#N/A</v>
      </c>
      <c r="IX17" s="265" t="e">
        <f>IF(EXACT(VLOOKUP(IO17,OFERTA_0,4,FALSE),IR17),1,0)</f>
        <v>#N/A</v>
      </c>
      <c r="IY17" s="265">
        <f>IF(IS17=0,0,1)</f>
        <v>0</v>
      </c>
      <c r="IZ17" s="265">
        <f>IF(IT17=0,0,1)</f>
        <v>0</v>
      </c>
      <c r="JA17" s="265" t="e">
        <f>PRODUCT(IV17:IZ17)</f>
        <v>#N/A</v>
      </c>
      <c r="JB17" s="361">
        <f>ROUND(IT17,0)</f>
        <v>0</v>
      </c>
      <c r="JC17" s="267">
        <f>IT17-JB17</f>
        <v>0</v>
      </c>
      <c r="JF17" s="294"/>
      <c r="JG17" s="295"/>
      <c r="JH17" s="296"/>
      <c r="JI17" s="297"/>
      <c r="JJ17" s="298"/>
      <c r="JK17" s="299"/>
      <c r="JL17" s="362"/>
      <c r="JM17" s="117" t="e">
        <f>IF(EXACT(VLOOKUP(JF17,OFERTA_0,2,FALSE),JG17),1,0)</f>
        <v>#N/A</v>
      </c>
      <c r="JN17" s="117" t="e">
        <f>IF(EXACT(VLOOKUP(JF17,OFERTA_0,3,FALSE),JH17),1,0)</f>
        <v>#N/A</v>
      </c>
      <c r="JO17" s="265" t="e">
        <f>IF(EXACT(VLOOKUP(JF17,OFERTA_0,4,FALSE),JI17),1,0)</f>
        <v>#N/A</v>
      </c>
      <c r="JP17" s="265">
        <f>IF(JJ17=0,0,1)</f>
        <v>0</v>
      </c>
      <c r="JQ17" s="265">
        <f>IF(JK17=0,0,1)</f>
        <v>0</v>
      </c>
      <c r="JR17" s="265" t="e">
        <f>PRODUCT(JM17:JQ17)</f>
        <v>#N/A</v>
      </c>
      <c r="JS17" s="361">
        <f>ROUND(JK17,0)</f>
        <v>0</v>
      </c>
      <c r="JT17" s="267">
        <f>JK17-JS17</f>
        <v>0</v>
      </c>
      <c r="JW17" s="294"/>
      <c r="JX17" s="295"/>
      <c r="JY17" s="296"/>
      <c r="JZ17" s="297"/>
      <c r="KA17" s="298"/>
      <c r="KB17" s="299"/>
      <c r="KC17" s="362"/>
      <c r="KD17" s="117" t="e">
        <f>IF(EXACT(VLOOKUP(JW17,OFERTA_0,2,FALSE),JX17),1,0)</f>
        <v>#N/A</v>
      </c>
      <c r="KE17" s="117" t="e">
        <f>IF(EXACT(VLOOKUP(JW17,OFERTA_0,3,FALSE),JY17),1,0)</f>
        <v>#N/A</v>
      </c>
      <c r="KF17" s="265" t="e">
        <f>IF(EXACT(VLOOKUP(JW17,OFERTA_0,4,FALSE),JZ17),1,0)</f>
        <v>#N/A</v>
      </c>
      <c r="KG17" s="265">
        <f>IF(KA17=0,0,1)</f>
        <v>0</v>
      </c>
      <c r="KH17" s="265">
        <f>IF(KB17=0,0,1)</f>
        <v>0</v>
      </c>
      <c r="KI17" s="265" t="e">
        <f>PRODUCT(KD17:KH17)</f>
        <v>#N/A</v>
      </c>
      <c r="KJ17" s="361">
        <f>ROUND(KB17,0)</f>
        <v>0</v>
      </c>
      <c r="KK17" s="267">
        <f>KB17-KJ17</f>
        <v>0</v>
      </c>
    </row>
    <row r="18" spans="2:297" ht="15">
      <c r="B18" s="418" t="s">
        <v>209</v>
      </c>
      <c r="C18" s="474" t="s">
        <v>210</v>
      </c>
      <c r="D18" s="420"/>
      <c r="E18" s="420"/>
      <c r="F18" s="420"/>
      <c r="G18" s="420"/>
      <c r="H18" s="420"/>
      <c r="K18" s="485" t="s">
        <v>209</v>
      </c>
      <c r="L18" s="486" t="s">
        <v>210</v>
      </c>
      <c r="M18" s="487"/>
      <c r="N18" s="487"/>
      <c r="O18" s="487"/>
      <c r="P18" s="487"/>
      <c r="Q18" s="420"/>
      <c r="R18" s="117"/>
      <c r="S18" s="117"/>
      <c r="T18" s="265"/>
      <c r="U18" s="265"/>
      <c r="V18" s="265"/>
      <c r="W18" s="265"/>
      <c r="X18" s="361"/>
      <c r="Y18" s="267"/>
      <c r="Z18" s="143"/>
      <c r="AA18" s="143"/>
      <c r="AB18" s="485" t="s">
        <v>209</v>
      </c>
      <c r="AC18" s="486" t="s">
        <v>210</v>
      </c>
      <c r="AD18" s="487"/>
      <c r="AE18" s="487"/>
      <c r="AF18" s="487"/>
      <c r="AG18" s="487"/>
      <c r="AH18" s="420"/>
      <c r="AI18" s="117"/>
      <c r="AJ18" s="117"/>
      <c r="AK18" s="265"/>
      <c r="AL18" s="265"/>
      <c r="AM18" s="265"/>
      <c r="AN18" s="265"/>
      <c r="AO18" s="361"/>
      <c r="AP18" s="267"/>
      <c r="AQ18" s="143"/>
      <c r="AR18" s="143"/>
      <c r="AS18" s="485" t="s">
        <v>209</v>
      </c>
      <c r="AT18" s="486" t="s">
        <v>210</v>
      </c>
      <c r="AU18" s="487"/>
      <c r="AV18" s="487"/>
      <c r="AW18" s="487"/>
      <c r="AX18" s="487"/>
      <c r="AY18" s="420"/>
      <c r="AZ18" s="117"/>
      <c r="BA18" s="117"/>
      <c r="BB18" s="265"/>
      <c r="BC18" s="265"/>
      <c r="BD18" s="265"/>
      <c r="BE18" s="265"/>
      <c r="BF18" s="361"/>
      <c r="BG18" s="267"/>
      <c r="BJ18" s="485" t="s">
        <v>209</v>
      </c>
      <c r="BK18" s="486" t="s">
        <v>210</v>
      </c>
      <c r="BL18" s="487"/>
      <c r="BM18" s="487"/>
      <c r="BN18" s="487"/>
      <c r="BO18" s="487"/>
      <c r="BP18" s="420"/>
      <c r="BQ18" s="117"/>
      <c r="BR18" s="117"/>
      <c r="BS18" s="265"/>
      <c r="BT18" s="265"/>
      <c r="BU18" s="265"/>
      <c r="BV18" s="265"/>
      <c r="BW18" s="361"/>
      <c r="BX18" s="267"/>
      <c r="CA18" s="485" t="s">
        <v>209</v>
      </c>
      <c r="CB18" s="486" t="s">
        <v>210</v>
      </c>
      <c r="CC18" s="487"/>
      <c r="CD18" s="487"/>
      <c r="CE18" s="521"/>
      <c r="CF18" s="487"/>
      <c r="CG18" s="420"/>
      <c r="CH18" s="117"/>
      <c r="CI18" s="117"/>
      <c r="CJ18" s="265"/>
      <c r="CK18" s="265"/>
      <c r="CL18" s="265"/>
      <c r="CM18" s="265"/>
      <c r="CN18" s="361"/>
      <c r="CO18" s="267"/>
      <c r="CR18" s="485" t="s">
        <v>209</v>
      </c>
      <c r="CS18" s="486" t="s">
        <v>210</v>
      </c>
      <c r="CT18" s="487"/>
      <c r="CU18" s="487"/>
      <c r="CV18" s="487"/>
      <c r="CW18" s="487"/>
      <c r="CX18" s="420"/>
      <c r="CY18" s="117"/>
      <c r="CZ18" s="117"/>
      <c r="DA18" s="265"/>
      <c r="DB18" s="265"/>
      <c r="DC18" s="265"/>
      <c r="DD18" s="265"/>
      <c r="DE18" s="361"/>
      <c r="DF18" s="267"/>
      <c r="DI18" s="294"/>
      <c r="DJ18" s="295"/>
      <c r="DK18" s="296"/>
      <c r="DL18" s="297"/>
      <c r="DM18" s="298"/>
      <c r="DN18" s="299"/>
      <c r="DO18" s="362"/>
      <c r="DP18" s="117" t="e">
        <f>IF(EXACT(VLOOKUP(DI18,OFERTA_0,2,FALSE),DJ18),1,0)</f>
        <v>#N/A</v>
      </c>
      <c r="DQ18" s="117" t="e">
        <f>IF(EXACT(VLOOKUP(DI18,OFERTA_0,3,FALSE),DK18),1,0)</f>
        <v>#N/A</v>
      </c>
      <c r="DR18" s="265" t="e">
        <f>IF(EXACT(VLOOKUP(DI18,OFERTA_0,4,FALSE),DL18),1,0)</f>
        <v>#N/A</v>
      </c>
      <c r="DS18" s="265">
        <f t="shared" ref="DS18:DS19" si="37">IF(DM18=0,0,1)</f>
        <v>0</v>
      </c>
      <c r="DT18" s="265">
        <f t="shared" ref="DT18:DT19" si="38">IF(DN18=0,0,1)</f>
        <v>0</v>
      </c>
      <c r="DU18" s="265" t="e">
        <f t="shared" ref="DU18:DU19" si="39">PRODUCT(DP18:DT18)</f>
        <v>#N/A</v>
      </c>
      <c r="DV18" s="361">
        <f t="shared" ref="DV18:DV19" si="40">ROUND(DN18,0)</f>
        <v>0</v>
      </c>
      <c r="DW18" s="267">
        <f t="shared" ref="DW18:DW19" si="41">DN18-DV18</f>
        <v>0</v>
      </c>
      <c r="DZ18" s="294"/>
      <c r="EA18" s="295"/>
      <c r="EB18" s="296"/>
      <c r="EC18" s="297"/>
      <c r="ED18" s="298"/>
      <c r="EE18" s="299"/>
      <c r="EF18" s="362"/>
      <c r="EG18" s="117" t="e">
        <f>IF(EXACT(VLOOKUP(DZ18,OFERTA_0,2,FALSE),EA18),1,0)</f>
        <v>#N/A</v>
      </c>
      <c r="EH18" s="117" t="e">
        <f>IF(EXACT(VLOOKUP(DZ18,OFERTA_0,3,FALSE),EB18),1,0)</f>
        <v>#N/A</v>
      </c>
      <c r="EI18" s="265" t="e">
        <f>IF(EXACT(VLOOKUP(DZ18,OFERTA_0,4,FALSE),EC18),1,0)</f>
        <v>#N/A</v>
      </c>
      <c r="EJ18" s="265">
        <f t="shared" ref="EJ18:EJ19" si="42">IF(ED18=0,0,1)</f>
        <v>0</v>
      </c>
      <c r="EK18" s="265">
        <f t="shared" ref="EK18:EK19" si="43">IF(EE18=0,0,1)</f>
        <v>0</v>
      </c>
      <c r="EL18" s="265" t="e">
        <f t="shared" ref="EL18:EL19" si="44">PRODUCT(EG18:EK18)</f>
        <v>#N/A</v>
      </c>
      <c r="EM18" s="361">
        <f t="shared" ref="EM18:EM19" si="45">ROUND(EE18,0)</f>
        <v>0</v>
      </c>
      <c r="EN18" s="267">
        <f t="shared" ref="EN18:EN19" si="46">EE18-EM18</f>
        <v>0</v>
      </c>
      <c r="EQ18" s="294"/>
      <c r="ER18" s="295"/>
      <c r="ES18" s="296"/>
      <c r="ET18" s="297"/>
      <c r="EU18" s="298"/>
      <c r="EV18" s="299"/>
      <c r="EW18" s="362"/>
      <c r="EX18" s="117" t="e">
        <f>IF(EXACT(VLOOKUP(EQ18,OFERTA_0,2,FALSE),ER18),1,0)</f>
        <v>#N/A</v>
      </c>
      <c r="EY18" s="117" t="e">
        <f>IF(EXACT(VLOOKUP(EQ18,OFERTA_0,3,FALSE),ES18),1,0)</f>
        <v>#N/A</v>
      </c>
      <c r="EZ18" s="265" t="e">
        <f>IF(EXACT(VLOOKUP(EQ18,OFERTA_0,4,FALSE),ET18),1,0)</f>
        <v>#N/A</v>
      </c>
      <c r="FA18" s="265">
        <f t="shared" ref="FA18:FA19" si="47">IF(EU18=0,0,1)</f>
        <v>0</v>
      </c>
      <c r="FB18" s="265">
        <f t="shared" ref="FB18:FB19" si="48">IF(EV18=0,0,1)</f>
        <v>0</v>
      </c>
      <c r="FC18" s="265" t="e">
        <f t="shared" ref="FC18:FC19" si="49">PRODUCT(EX18:FB18)</f>
        <v>#N/A</v>
      </c>
      <c r="FD18" s="361">
        <f t="shared" ref="FD18:FD19" si="50">ROUND(EV18,0)</f>
        <v>0</v>
      </c>
      <c r="FE18" s="267">
        <f t="shared" ref="FE18:FE19" si="51">EV18-FD18</f>
        <v>0</v>
      </c>
      <c r="FH18" s="294"/>
      <c r="FI18" s="295"/>
      <c r="FJ18" s="296"/>
      <c r="FK18" s="297"/>
      <c r="FL18" s="298"/>
      <c r="FM18" s="299"/>
      <c r="FN18" s="362"/>
      <c r="FO18" s="117" t="e">
        <f>IF(EXACT(VLOOKUP(FH18,OFERTA_0,2,FALSE),FI18),1,0)</f>
        <v>#N/A</v>
      </c>
      <c r="FP18" s="117" t="e">
        <f>IF(EXACT(VLOOKUP(FH18,OFERTA_0,3,FALSE),FJ18),1,0)</f>
        <v>#N/A</v>
      </c>
      <c r="FQ18" s="265" t="e">
        <f>IF(EXACT(VLOOKUP(FH18,OFERTA_0,4,FALSE),FK18),1,0)</f>
        <v>#N/A</v>
      </c>
      <c r="FR18" s="265">
        <f t="shared" ref="FR18:FR19" si="52">IF(FL18=0,0,1)</f>
        <v>0</v>
      </c>
      <c r="FS18" s="265">
        <f t="shared" ref="FS18:FS19" si="53">IF(FM18=0,0,1)</f>
        <v>0</v>
      </c>
      <c r="FT18" s="265" t="e">
        <f t="shared" ref="FT18:FT19" si="54">PRODUCT(FO18:FS18)</f>
        <v>#N/A</v>
      </c>
      <c r="FU18" s="361">
        <f t="shared" ref="FU18:FU19" si="55">ROUND(FM18,0)</f>
        <v>0</v>
      </c>
      <c r="FV18" s="267">
        <f t="shared" ref="FV18:FV19" si="56">FM18-FU18</f>
        <v>0</v>
      </c>
      <c r="FY18" s="294"/>
      <c r="FZ18" s="295"/>
      <c r="GA18" s="296"/>
      <c r="GB18" s="297"/>
      <c r="GC18" s="298"/>
      <c r="GD18" s="299"/>
      <c r="GE18" s="362"/>
      <c r="GF18" s="117" t="e">
        <f>IF(EXACT(VLOOKUP(FY18,OFERTA_0,2,FALSE),FZ18),1,0)</f>
        <v>#N/A</v>
      </c>
      <c r="GG18" s="117" t="e">
        <f>IF(EXACT(VLOOKUP(FY18,OFERTA_0,3,FALSE),GA18),1,0)</f>
        <v>#N/A</v>
      </c>
      <c r="GH18" s="265" t="e">
        <f>IF(EXACT(VLOOKUP(FY18,OFERTA_0,4,FALSE),GB18),1,0)</f>
        <v>#N/A</v>
      </c>
      <c r="GI18" s="265">
        <f t="shared" ref="GI18:GI19" si="57">IF(GC18=0,0,1)</f>
        <v>0</v>
      </c>
      <c r="GJ18" s="265">
        <f t="shared" ref="GJ18:GJ19" si="58">IF(GD18=0,0,1)</f>
        <v>0</v>
      </c>
      <c r="GK18" s="265" t="e">
        <f t="shared" ref="GK18:GK19" si="59">PRODUCT(GF18:GJ18)</f>
        <v>#N/A</v>
      </c>
      <c r="GL18" s="361">
        <f t="shared" ref="GL18:GL19" si="60">ROUND(GD18,0)</f>
        <v>0</v>
      </c>
      <c r="GM18" s="267">
        <f t="shared" ref="GM18:GM19" si="61">GD18-GL18</f>
        <v>0</v>
      </c>
      <c r="GP18" s="294"/>
      <c r="GQ18" s="295"/>
      <c r="GR18" s="296"/>
      <c r="GS18" s="297"/>
      <c r="GT18" s="298"/>
      <c r="GU18" s="299"/>
      <c r="GV18" s="362"/>
      <c r="GW18" s="117" t="e">
        <f>IF(EXACT(VLOOKUP(GP18,OFERTA_0,2,FALSE),GQ18),1,0)</f>
        <v>#N/A</v>
      </c>
      <c r="GX18" s="117" t="e">
        <f>IF(EXACT(VLOOKUP(GP18,OFERTA_0,3,FALSE),GR18),1,0)</f>
        <v>#N/A</v>
      </c>
      <c r="GY18" s="265" t="e">
        <f>IF(EXACT(VLOOKUP(GP18,OFERTA_0,4,FALSE),GS18),1,0)</f>
        <v>#N/A</v>
      </c>
      <c r="GZ18" s="265">
        <f t="shared" ref="GZ18:GZ19" si="62">IF(GT18=0,0,1)</f>
        <v>0</v>
      </c>
      <c r="HA18" s="265">
        <f t="shared" ref="HA18:HA19" si="63">IF(GU18=0,0,1)</f>
        <v>0</v>
      </c>
      <c r="HB18" s="265" t="e">
        <f t="shared" ref="HB18:HB19" si="64">PRODUCT(GW18:HA18)</f>
        <v>#N/A</v>
      </c>
      <c r="HC18" s="361">
        <f t="shared" ref="HC18:HC19" si="65">ROUND(GU18,0)</f>
        <v>0</v>
      </c>
      <c r="HD18" s="267">
        <f t="shared" ref="HD18:HD19" si="66">GU18-HC18</f>
        <v>0</v>
      </c>
      <c r="HG18" s="294"/>
      <c r="HH18" s="295"/>
      <c r="HI18" s="296"/>
      <c r="HJ18" s="297"/>
      <c r="HK18" s="298"/>
      <c r="HL18" s="299"/>
      <c r="HM18" s="362"/>
      <c r="HN18" s="117" t="e">
        <f>IF(EXACT(VLOOKUP(HG18,OFERTA_0,2,FALSE),HH18),1,0)</f>
        <v>#N/A</v>
      </c>
      <c r="HO18" s="117" t="e">
        <f>IF(EXACT(VLOOKUP(HG18,OFERTA_0,3,FALSE),HI18),1,0)</f>
        <v>#N/A</v>
      </c>
      <c r="HP18" s="265" t="e">
        <f>IF(EXACT(VLOOKUP(HG18,OFERTA_0,4,FALSE),HJ18),1,0)</f>
        <v>#N/A</v>
      </c>
      <c r="HQ18" s="265">
        <f t="shared" ref="HQ18:HQ19" si="67">IF(HK18=0,0,1)</f>
        <v>0</v>
      </c>
      <c r="HR18" s="265">
        <f t="shared" ref="HR18:HR19" si="68">IF(HL18=0,0,1)</f>
        <v>0</v>
      </c>
      <c r="HS18" s="265" t="e">
        <f t="shared" ref="HS18:HS19" si="69">PRODUCT(HN18:HR18)</f>
        <v>#N/A</v>
      </c>
      <c r="HT18" s="361">
        <f t="shared" ref="HT18:HT19" si="70">ROUND(HL18,0)</f>
        <v>0</v>
      </c>
      <c r="HU18" s="267">
        <f t="shared" ref="HU18:HU19" si="71">HL18-HT18</f>
        <v>0</v>
      </c>
      <c r="HX18" s="294"/>
      <c r="HY18" s="295"/>
      <c r="HZ18" s="296"/>
      <c r="IA18" s="297"/>
      <c r="IB18" s="298"/>
      <c r="IC18" s="299"/>
      <c r="ID18" s="362"/>
      <c r="IE18" s="117" t="e">
        <f>IF(EXACT(VLOOKUP(HX18,OFERTA_0,2,FALSE),HY18),1,0)</f>
        <v>#N/A</v>
      </c>
      <c r="IF18" s="117" t="e">
        <f>IF(EXACT(VLOOKUP(HX18,OFERTA_0,3,FALSE),HZ18),1,0)</f>
        <v>#N/A</v>
      </c>
      <c r="IG18" s="265" t="e">
        <f>IF(EXACT(VLOOKUP(HX18,OFERTA_0,4,FALSE),IA18),1,0)</f>
        <v>#N/A</v>
      </c>
      <c r="IH18" s="265">
        <f t="shared" ref="IH18:IH19" si="72">IF(IB18=0,0,1)</f>
        <v>0</v>
      </c>
      <c r="II18" s="265">
        <f t="shared" ref="II18:II19" si="73">IF(IC18=0,0,1)</f>
        <v>0</v>
      </c>
      <c r="IJ18" s="265" t="e">
        <f t="shared" ref="IJ18:IJ19" si="74">PRODUCT(IE18:II18)</f>
        <v>#N/A</v>
      </c>
      <c r="IK18" s="361">
        <f t="shared" ref="IK18:IK19" si="75">ROUND(IC18,0)</f>
        <v>0</v>
      </c>
      <c r="IL18" s="267">
        <f t="shared" ref="IL18:IL19" si="76">IC18-IK18</f>
        <v>0</v>
      </c>
      <c r="IO18" s="294"/>
      <c r="IP18" s="295"/>
      <c r="IQ18" s="296"/>
      <c r="IR18" s="297"/>
      <c r="IS18" s="298"/>
      <c r="IT18" s="299"/>
      <c r="IU18" s="362"/>
      <c r="IV18" s="117" t="e">
        <f>IF(EXACT(VLOOKUP(IO18,OFERTA_0,2,FALSE),IP18),1,0)</f>
        <v>#N/A</v>
      </c>
      <c r="IW18" s="117" t="e">
        <f>IF(EXACT(VLOOKUP(IO18,OFERTA_0,3,FALSE),IQ18),1,0)</f>
        <v>#N/A</v>
      </c>
      <c r="IX18" s="265" t="e">
        <f>IF(EXACT(VLOOKUP(IO18,OFERTA_0,4,FALSE),IR18),1,0)</f>
        <v>#N/A</v>
      </c>
      <c r="IY18" s="265">
        <f t="shared" ref="IY18:IY19" si="77">IF(IS18=0,0,1)</f>
        <v>0</v>
      </c>
      <c r="IZ18" s="265">
        <f t="shared" ref="IZ18:IZ19" si="78">IF(IT18=0,0,1)</f>
        <v>0</v>
      </c>
      <c r="JA18" s="265" t="e">
        <f t="shared" ref="JA18:JA19" si="79">PRODUCT(IV18:IZ18)</f>
        <v>#N/A</v>
      </c>
      <c r="JB18" s="361">
        <f t="shared" ref="JB18:JB19" si="80">ROUND(IT18,0)</f>
        <v>0</v>
      </c>
      <c r="JC18" s="267">
        <f t="shared" ref="JC18:JC19" si="81">IT18-JB18</f>
        <v>0</v>
      </c>
      <c r="JF18" s="294"/>
      <c r="JG18" s="295"/>
      <c r="JH18" s="296"/>
      <c r="JI18" s="297"/>
      <c r="JJ18" s="298"/>
      <c r="JK18" s="299"/>
      <c r="JL18" s="362"/>
      <c r="JM18" s="117" t="e">
        <f>IF(EXACT(VLOOKUP(JF18,OFERTA_0,2,FALSE),JG18),1,0)</f>
        <v>#N/A</v>
      </c>
      <c r="JN18" s="117" t="e">
        <f>IF(EXACT(VLOOKUP(JF18,OFERTA_0,3,FALSE),JH18),1,0)</f>
        <v>#N/A</v>
      </c>
      <c r="JO18" s="265" t="e">
        <f>IF(EXACT(VLOOKUP(JF18,OFERTA_0,4,FALSE),JI18),1,0)</f>
        <v>#N/A</v>
      </c>
      <c r="JP18" s="265">
        <f t="shared" ref="JP18:JP19" si="82">IF(JJ18=0,0,1)</f>
        <v>0</v>
      </c>
      <c r="JQ18" s="265">
        <f t="shared" ref="JQ18:JQ19" si="83">IF(JK18=0,0,1)</f>
        <v>0</v>
      </c>
      <c r="JR18" s="265" t="e">
        <f t="shared" ref="JR18:JR19" si="84">PRODUCT(JM18:JQ18)</f>
        <v>#N/A</v>
      </c>
      <c r="JS18" s="361">
        <f t="shared" ref="JS18:JS19" si="85">ROUND(JK18,0)</f>
        <v>0</v>
      </c>
      <c r="JT18" s="267">
        <f t="shared" ref="JT18:JT19" si="86">JK18-JS18</f>
        <v>0</v>
      </c>
      <c r="JW18" s="294"/>
      <c r="JX18" s="295"/>
      <c r="JY18" s="296"/>
      <c r="JZ18" s="297"/>
      <c r="KA18" s="298"/>
      <c r="KB18" s="299"/>
      <c r="KC18" s="362"/>
      <c r="KD18" s="117" t="e">
        <f>IF(EXACT(VLOOKUP(JW18,OFERTA_0,2,FALSE),JX18),1,0)</f>
        <v>#N/A</v>
      </c>
      <c r="KE18" s="117" t="e">
        <f>IF(EXACT(VLOOKUP(JW18,OFERTA_0,3,FALSE),JY18),1,0)</f>
        <v>#N/A</v>
      </c>
      <c r="KF18" s="265" t="e">
        <f>IF(EXACT(VLOOKUP(JW18,OFERTA_0,4,FALSE),JZ18),1,0)</f>
        <v>#N/A</v>
      </c>
      <c r="KG18" s="265">
        <f t="shared" ref="KG18:KG19" si="87">IF(KA18=0,0,1)</f>
        <v>0</v>
      </c>
      <c r="KH18" s="265">
        <f t="shared" ref="KH18:KH19" si="88">IF(KB18=0,0,1)</f>
        <v>0</v>
      </c>
      <c r="KI18" s="265" t="e">
        <f t="shared" ref="KI18:KI19" si="89">PRODUCT(KD18:KH18)</f>
        <v>#N/A</v>
      </c>
      <c r="KJ18" s="361">
        <f t="shared" ref="KJ18:KJ19" si="90">ROUND(KB18,0)</f>
        <v>0</v>
      </c>
      <c r="KK18" s="267">
        <f t="shared" ref="KK18:KK19" si="91">KB18-KJ18</f>
        <v>0</v>
      </c>
    </row>
    <row r="19" spans="2:297" ht="15.75" thickBot="1">
      <c r="B19" s="421" t="s">
        <v>211</v>
      </c>
      <c r="C19" s="473" t="s">
        <v>212</v>
      </c>
      <c r="D19" s="421" t="s">
        <v>213</v>
      </c>
      <c r="E19" s="423">
        <v>16</v>
      </c>
      <c r="F19" s="426"/>
      <c r="G19" s="425">
        <f t="shared" ref="G19:G25" si="92">ROUND(E19*F19,0)</f>
        <v>0</v>
      </c>
      <c r="H19" s="425"/>
      <c r="K19" s="421" t="s">
        <v>211</v>
      </c>
      <c r="L19" s="422" t="s">
        <v>212</v>
      </c>
      <c r="M19" s="421" t="s">
        <v>213</v>
      </c>
      <c r="N19" s="488">
        <v>16</v>
      </c>
      <c r="O19" s="489">
        <v>25931</v>
      </c>
      <c r="P19" s="490">
        <f t="shared" si="31"/>
        <v>414896</v>
      </c>
      <c r="Q19" s="425"/>
      <c r="R19" s="117">
        <f t="shared" ref="R19:R25" si="93">IF(EXACT(VLOOKUP(K19,OFERTA_0,2,FALSE),L19),1,0)</f>
        <v>1</v>
      </c>
      <c r="S19" s="117">
        <f t="shared" ref="S19:S25" si="94">IF(EXACT(VLOOKUP(K19,OFERTA_0,3,FALSE),M19),1,0)</f>
        <v>1</v>
      </c>
      <c r="T19" s="265">
        <f t="shared" ref="T19:T25" si="95">IF(EXACT(VLOOKUP(K19,OFERTA_0,4,FALSE),N19),1,0)</f>
        <v>1</v>
      </c>
      <c r="U19" s="265">
        <f t="shared" ref="U19:U74" si="96">IF(O19=0,0,1)</f>
        <v>1</v>
      </c>
      <c r="V19" s="265">
        <f t="shared" ref="V19:V74" si="97">IF(P19=0,0,1)</f>
        <v>1</v>
      </c>
      <c r="W19" s="265">
        <f t="shared" ref="W19:W74" si="98">PRODUCT(R19:V19)</f>
        <v>1</v>
      </c>
      <c r="X19" s="361">
        <f t="shared" ref="X19:X74" si="99">ROUND(P19,0)</f>
        <v>414896</v>
      </c>
      <c r="Y19" s="267">
        <f t="shared" ref="Y19:Y74" si="100">P19-X19</f>
        <v>0</v>
      </c>
      <c r="Z19" s="143"/>
      <c r="AA19" s="143"/>
      <c r="AB19" s="421" t="s">
        <v>211</v>
      </c>
      <c r="AC19" s="422" t="s">
        <v>212</v>
      </c>
      <c r="AD19" s="421" t="s">
        <v>213</v>
      </c>
      <c r="AE19" s="488">
        <v>16</v>
      </c>
      <c r="AF19" s="491">
        <v>28930</v>
      </c>
      <c r="AG19" s="490">
        <f t="shared" si="32"/>
        <v>462880</v>
      </c>
      <c r="AH19" s="425"/>
      <c r="AI19" s="117">
        <f t="shared" ref="AI19:AI25" si="101">IF(EXACT(VLOOKUP(AB19,OFERTA_0,2,FALSE),AC19),1,0)</f>
        <v>1</v>
      </c>
      <c r="AJ19" s="117">
        <f t="shared" ref="AJ19:AJ25" si="102">IF(EXACT(VLOOKUP(AB19,OFERTA_0,3,FALSE),AD19),1,0)</f>
        <v>1</v>
      </c>
      <c r="AK19" s="265">
        <f t="shared" ref="AK19:AK25" si="103">IF(EXACT(VLOOKUP(AB19,OFERTA_0,4,FALSE),AE19),1,0)</f>
        <v>1</v>
      </c>
      <c r="AL19" s="265">
        <f t="shared" ref="AL19:AL25" si="104">IF(AF19=0,0,1)</f>
        <v>1</v>
      </c>
      <c r="AM19" s="265">
        <f t="shared" ref="AM19:AM25" si="105">IF(AG19=0,0,1)</f>
        <v>1</v>
      </c>
      <c r="AN19" s="265">
        <f t="shared" ref="AN19:AN25" si="106">PRODUCT(AI19:AM19)</f>
        <v>1</v>
      </c>
      <c r="AO19" s="361">
        <f t="shared" ref="AO19:AO25" si="107">ROUND(AG19,0)</f>
        <v>462880</v>
      </c>
      <c r="AP19" s="267">
        <f t="shared" ref="AP19:AP25" si="108">AG19-AO19</f>
        <v>0</v>
      </c>
      <c r="AQ19" s="143"/>
      <c r="AR19" s="143"/>
      <c r="AS19" s="421" t="s">
        <v>211</v>
      </c>
      <c r="AT19" s="422" t="s">
        <v>212</v>
      </c>
      <c r="AU19" s="421" t="s">
        <v>213</v>
      </c>
      <c r="AV19" s="488">
        <v>16</v>
      </c>
      <c r="AW19" s="491">
        <v>26000</v>
      </c>
      <c r="AX19" s="490">
        <f t="shared" si="33"/>
        <v>416000</v>
      </c>
      <c r="AY19" s="425"/>
      <c r="AZ19" s="117">
        <f t="shared" ref="AZ19:AZ25" si="109">IF(EXACT(VLOOKUP(AS19,OFERTA_0,2,FALSE),AT19),1,0)</f>
        <v>1</v>
      </c>
      <c r="BA19" s="117">
        <f t="shared" ref="BA19:BA25" si="110">IF(EXACT(VLOOKUP(AS19,OFERTA_0,3,FALSE),AU19),1,0)</f>
        <v>1</v>
      </c>
      <c r="BB19" s="265">
        <f t="shared" ref="BB19:BB25" si="111">IF(EXACT(VLOOKUP(AS19,OFERTA_0,4,FALSE),AV19),1,0)</f>
        <v>1</v>
      </c>
      <c r="BC19" s="265">
        <f t="shared" ref="BC19:BC25" si="112">IF(AW19=0,0,1)</f>
        <v>1</v>
      </c>
      <c r="BD19" s="265">
        <f t="shared" ref="BD19:BD25" si="113">IF(AX19=0,0,1)</f>
        <v>1</v>
      </c>
      <c r="BE19" s="265">
        <f t="shared" ref="BE19:BE25" si="114">PRODUCT(AZ19:BD19)</f>
        <v>1</v>
      </c>
      <c r="BF19" s="361">
        <f t="shared" ref="BF19:BF25" si="115">ROUND(AX19,0)</f>
        <v>416000</v>
      </c>
      <c r="BG19" s="267">
        <f t="shared" ref="BG19:BG25" si="116">AX19-BF19</f>
        <v>0</v>
      </c>
      <c r="BJ19" s="421" t="s">
        <v>211</v>
      </c>
      <c r="BK19" s="422" t="s">
        <v>212</v>
      </c>
      <c r="BL19" s="421" t="s">
        <v>213</v>
      </c>
      <c r="BM19" s="488">
        <v>16</v>
      </c>
      <c r="BN19" s="491">
        <v>38000</v>
      </c>
      <c r="BO19" s="490">
        <f t="shared" si="34"/>
        <v>608000</v>
      </c>
      <c r="BP19" s="425"/>
      <c r="BQ19" s="117">
        <f t="shared" ref="BQ19:BQ25" si="117">IF(EXACT(VLOOKUP(BJ19,OFERTA_0,2,FALSE),BK19),1,0)</f>
        <v>1</v>
      </c>
      <c r="BR19" s="117">
        <f t="shared" ref="BR19:BR25" si="118">IF(EXACT(VLOOKUP(BJ19,OFERTA_0,3,FALSE),BL19),1,0)</f>
        <v>1</v>
      </c>
      <c r="BS19" s="265">
        <f t="shared" ref="BS19:BS25" si="119">IF(EXACT(VLOOKUP(BJ19,OFERTA_0,4,FALSE),BM19),1,0)</f>
        <v>1</v>
      </c>
      <c r="BT19" s="265">
        <f t="shared" ref="BT19:BT25" si="120">IF(BN19=0,0,1)</f>
        <v>1</v>
      </c>
      <c r="BU19" s="265">
        <f t="shared" ref="BU19:BU25" si="121">IF(BO19=0,0,1)</f>
        <v>1</v>
      </c>
      <c r="BV19" s="265">
        <f t="shared" ref="BV19:BV25" si="122">PRODUCT(BQ19:BU19)</f>
        <v>1</v>
      </c>
      <c r="BW19" s="361">
        <f t="shared" ref="BW19:BW25" si="123">ROUND(BO19,0)</f>
        <v>608000</v>
      </c>
      <c r="BX19" s="267">
        <f t="shared" ref="BX19:BX25" si="124">BO19-BW19</f>
        <v>0</v>
      </c>
      <c r="CA19" s="421" t="s">
        <v>211</v>
      </c>
      <c r="CB19" s="422" t="s">
        <v>212</v>
      </c>
      <c r="CC19" s="421" t="s">
        <v>213</v>
      </c>
      <c r="CD19" s="488">
        <v>16</v>
      </c>
      <c r="CE19" s="491">
        <v>15200</v>
      </c>
      <c r="CF19" s="522">
        <f t="shared" si="35"/>
        <v>243200</v>
      </c>
      <c r="CG19" s="425"/>
      <c r="CH19" s="117">
        <f t="shared" ref="CH19:CH25" si="125">IF(EXACT(VLOOKUP(CA19,OFERTA_0,2,FALSE),CB19),1,0)</f>
        <v>1</v>
      </c>
      <c r="CI19" s="117">
        <f t="shared" ref="CI19:CI24" si="126">IF(EXACT(VLOOKUP(CA19,OFERTA_0,3,FALSE),CC19),1,0)</f>
        <v>1</v>
      </c>
      <c r="CJ19" s="265">
        <f t="shared" ref="CJ19:CJ25" si="127">IF(EXACT(VLOOKUP(CA19,OFERTA_0,4,FALSE),CD19),1,0)</f>
        <v>1</v>
      </c>
      <c r="CK19" s="265">
        <f t="shared" ref="CK19:CK25" si="128">IF(CE19=0,0,1)</f>
        <v>1</v>
      </c>
      <c r="CL19" s="265">
        <f t="shared" ref="CL19:CL25" si="129">IF(CF19=0,0,1)</f>
        <v>1</v>
      </c>
      <c r="CM19" s="265">
        <f t="shared" ref="CM19:CM25" si="130">PRODUCT(CH19:CL19)</f>
        <v>1</v>
      </c>
      <c r="CN19" s="361">
        <f t="shared" ref="CN19:CN25" si="131">ROUND(CF19,0)</f>
        <v>243200</v>
      </c>
      <c r="CO19" s="267">
        <f t="shared" ref="CO19:CO25" si="132">CF19-CN19</f>
        <v>0</v>
      </c>
      <c r="CR19" s="421" t="s">
        <v>211</v>
      </c>
      <c r="CS19" s="422" t="s">
        <v>212</v>
      </c>
      <c r="CT19" s="421" t="s">
        <v>213</v>
      </c>
      <c r="CU19" s="488">
        <v>16</v>
      </c>
      <c r="CV19" s="491">
        <v>37000</v>
      </c>
      <c r="CW19" s="490">
        <f t="shared" si="36"/>
        <v>592000</v>
      </c>
      <c r="CX19" s="425"/>
      <c r="CY19" s="117">
        <f t="shared" ref="CY19:CY25" si="133">IF(EXACT(VLOOKUP(CR19,OFERTA_0,2,FALSE),CS19),1,0)</f>
        <v>1</v>
      </c>
      <c r="CZ19" s="117">
        <f t="shared" ref="CZ19:CZ25" si="134">IF(EXACT(VLOOKUP(CR19,OFERTA_0,3,FALSE),CT19),1,0)</f>
        <v>1</v>
      </c>
      <c r="DA19" s="265">
        <f t="shared" ref="DA19:DA25" si="135">IF(EXACT(VLOOKUP(CR19,OFERTA_0,4,FALSE),CU19),1,0)</f>
        <v>1</v>
      </c>
      <c r="DB19" s="265">
        <f t="shared" ref="DB19:DB25" si="136">IF(CV19=0,0,1)</f>
        <v>1</v>
      </c>
      <c r="DC19" s="265">
        <f t="shared" ref="DC19:DC25" si="137">IF(CW19=0,0,1)</f>
        <v>1</v>
      </c>
      <c r="DD19" s="265">
        <f t="shared" ref="DD19:DD25" si="138">PRODUCT(CY19:DC19)</f>
        <v>1</v>
      </c>
      <c r="DE19" s="361">
        <f t="shared" ref="DE19:DE25" si="139">ROUND(CW19,0)</f>
        <v>592000</v>
      </c>
      <c r="DF19" s="267">
        <f t="shared" ref="DF19:DF25" si="140">CW19-DE19</f>
        <v>0</v>
      </c>
      <c r="DI19" s="294"/>
      <c r="DJ19" s="295"/>
      <c r="DK19" s="296"/>
      <c r="DL19" s="297"/>
      <c r="DM19" s="298"/>
      <c r="DN19" s="299"/>
      <c r="DO19" s="362"/>
      <c r="DP19" s="117" t="e">
        <f>IF(EXACT(VLOOKUP(DI19,OFERTA_0,2,FALSE),DJ19),1,0)</f>
        <v>#N/A</v>
      </c>
      <c r="DQ19" s="117" t="e">
        <f>IF(EXACT(VLOOKUP(DI19,OFERTA_0,3,FALSE),DK19),1,0)</f>
        <v>#N/A</v>
      </c>
      <c r="DR19" s="265" t="e">
        <f>IF(EXACT(VLOOKUP(DI19,OFERTA_0,4,FALSE),DL19),1,0)</f>
        <v>#N/A</v>
      </c>
      <c r="DS19" s="265">
        <f t="shared" si="37"/>
        <v>0</v>
      </c>
      <c r="DT19" s="265">
        <f t="shared" si="38"/>
        <v>0</v>
      </c>
      <c r="DU19" s="265" t="e">
        <f t="shared" si="39"/>
        <v>#N/A</v>
      </c>
      <c r="DV19" s="361">
        <f t="shared" si="40"/>
        <v>0</v>
      </c>
      <c r="DW19" s="267">
        <f t="shared" si="41"/>
        <v>0</v>
      </c>
      <c r="DZ19" s="294"/>
      <c r="EA19" s="295"/>
      <c r="EB19" s="296"/>
      <c r="EC19" s="297"/>
      <c r="ED19" s="298"/>
      <c r="EE19" s="299"/>
      <c r="EF19" s="362"/>
      <c r="EG19" s="117" t="e">
        <f>IF(EXACT(VLOOKUP(DZ19,OFERTA_0,2,FALSE),EA19),1,0)</f>
        <v>#N/A</v>
      </c>
      <c r="EH19" s="117" t="e">
        <f>IF(EXACT(VLOOKUP(DZ19,OFERTA_0,3,FALSE),EB19),1,0)</f>
        <v>#N/A</v>
      </c>
      <c r="EI19" s="265" t="e">
        <f>IF(EXACT(VLOOKUP(DZ19,OFERTA_0,4,FALSE),EC19),1,0)</f>
        <v>#N/A</v>
      </c>
      <c r="EJ19" s="265">
        <f t="shared" si="42"/>
        <v>0</v>
      </c>
      <c r="EK19" s="265">
        <f t="shared" si="43"/>
        <v>0</v>
      </c>
      <c r="EL19" s="265" t="e">
        <f t="shared" si="44"/>
        <v>#N/A</v>
      </c>
      <c r="EM19" s="361">
        <f t="shared" si="45"/>
        <v>0</v>
      </c>
      <c r="EN19" s="267">
        <f t="shared" si="46"/>
        <v>0</v>
      </c>
      <c r="EQ19" s="294"/>
      <c r="ER19" s="295"/>
      <c r="ES19" s="296"/>
      <c r="ET19" s="297"/>
      <c r="EU19" s="298"/>
      <c r="EV19" s="299"/>
      <c r="EW19" s="362"/>
      <c r="EX19" s="117" t="e">
        <f>IF(EXACT(VLOOKUP(EQ19,OFERTA_0,2,FALSE),ER19),1,0)</f>
        <v>#N/A</v>
      </c>
      <c r="EY19" s="117" t="e">
        <f>IF(EXACT(VLOOKUP(EQ19,OFERTA_0,3,FALSE),ES19),1,0)</f>
        <v>#N/A</v>
      </c>
      <c r="EZ19" s="265" t="e">
        <f>IF(EXACT(VLOOKUP(EQ19,OFERTA_0,4,FALSE),ET19),1,0)</f>
        <v>#N/A</v>
      </c>
      <c r="FA19" s="265">
        <f t="shared" si="47"/>
        <v>0</v>
      </c>
      <c r="FB19" s="265">
        <f t="shared" si="48"/>
        <v>0</v>
      </c>
      <c r="FC19" s="265" t="e">
        <f t="shared" si="49"/>
        <v>#N/A</v>
      </c>
      <c r="FD19" s="361">
        <f t="shared" si="50"/>
        <v>0</v>
      </c>
      <c r="FE19" s="267">
        <f t="shared" si="51"/>
        <v>0</v>
      </c>
      <c r="FH19" s="294"/>
      <c r="FI19" s="295"/>
      <c r="FJ19" s="296"/>
      <c r="FK19" s="297"/>
      <c r="FL19" s="298"/>
      <c r="FM19" s="299"/>
      <c r="FN19" s="362"/>
      <c r="FO19" s="117" t="e">
        <f>IF(EXACT(VLOOKUP(FH19,OFERTA_0,2,FALSE),FI19),1,0)</f>
        <v>#N/A</v>
      </c>
      <c r="FP19" s="117" t="e">
        <f>IF(EXACT(VLOOKUP(FH19,OFERTA_0,3,FALSE),FJ19),1,0)</f>
        <v>#N/A</v>
      </c>
      <c r="FQ19" s="265" t="e">
        <f>IF(EXACT(VLOOKUP(FH19,OFERTA_0,4,FALSE),FK19),1,0)</f>
        <v>#N/A</v>
      </c>
      <c r="FR19" s="265">
        <f t="shared" si="52"/>
        <v>0</v>
      </c>
      <c r="FS19" s="265">
        <f t="shared" si="53"/>
        <v>0</v>
      </c>
      <c r="FT19" s="265" t="e">
        <f t="shared" si="54"/>
        <v>#N/A</v>
      </c>
      <c r="FU19" s="361">
        <f t="shared" si="55"/>
        <v>0</v>
      </c>
      <c r="FV19" s="267">
        <f t="shared" si="56"/>
        <v>0</v>
      </c>
      <c r="FY19" s="294"/>
      <c r="FZ19" s="295"/>
      <c r="GA19" s="296"/>
      <c r="GB19" s="297"/>
      <c r="GC19" s="298"/>
      <c r="GD19" s="299"/>
      <c r="GE19" s="362"/>
      <c r="GF19" s="117" t="e">
        <f>IF(EXACT(VLOOKUP(FY19,OFERTA_0,2,FALSE),FZ19),1,0)</f>
        <v>#N/A</v>
      </c>
      <c r="GG19" s="117" t="e">
        <f>IF(EXACT(VLOOKUP(FY19,OFERTA_0,3,FALSE),GA19),1,0)</f>
        <v>#N/A</v>
      </c>
      <c r="GH19" s="265" t="e">
        <f>IF(EXACT(VLOOKUP(FY19,OFERTA_0,4,FALSE),GB19),1,0)</f>
        <v>#N/A</v>
      </c>
      <c r="GI19" s="265">
        <f t="shared" si="57"/>
        <v>0</v>
      </c>
      <c r="GJ19" s="265">
        <f t="shared" si="58"/>
        <v>0</v>
      </c>
      <c r="GK19" s="265" t="e">
        <f t="shared" si="59"/>
        <v>#N/A</v>
      </c>
      <c r="GL19" s="361">
        <f t="shared" si="60"/>
        <v>0</v>
      </c>
      <c r="GM19" s="267">
        <f t="shared" si="61"/>
        <v>0</v>
      </c>
      <c r="GP19" s="294"/>
      <c r="GQ19" s="295"/>
      <c r="GR19" s="296"/>
      <c r="GS19" s="297"/>
      <c r="GT19" s="298"/>
      <c r="GU19" s="299"/>
      <c r="GV19" s="362"/>
      <c r="GW19" s="117" t="e">
        <f>IF(EXACT(VLOOKUP(GP19,OFERTA_0,2,FALSE),GQ19),1,0)</f>
        <v>#N/A</v>
      </c>
      <c r="GX19" s="117" t="e">
        <f>IF(EXACT(VLOOKUP(GP19,OFERTA_0,3,FALSE),GR19),1,0)</f>
        <v>#N/A</v>
      </c>
      <c r="GY19" s="265" t="e">
        <f>IF(EXACT(VLOOKUP(GP19,OFERTA_0,4,FALSE),GS19),1,0)</f>
        <v>#N/A</v>
      </c>
      <c r="GZ19" s="265">
        <f t="shared" si="62"/>
        <v>0</v>
      </c>
      <c r="HA19" s="265">
        <f t="shared" si="63"/>
        <v>0</v>
      </c>
      <c r="HB19" s="265" t="e">
        <f t="shared" si="64"/>
        <v>#N/A</v>
      </c>
      <c r="HC19" s="361">
        <f t="shared" si="65"/>
        <v>0</v>
      </c>
      <c r="HD19" s="267">
        <f t="shared" si="66"/>
        <v>0</v>
      </c>
      <c r="HG19" s="294"/>
      <c r="HH19" s="295"/>
      <c r="HI19" s="296"/>
      <c r="HJ19" s="297"/>
      <c r="HK19" s="298"/>
      <c r="HL19" s="299"/>
      <c r="HM19" s="362"/>
      <c r="HN19" s="117" t="e">
        <f>IF(EXACT(VLOOKUP(HG19,OFERTA_0,2,FALSE),HH19),1,0)</f>
        <v>#N/A</v>
      </c>
      <c r="HO19" s="117" t="e">
        <f>IF(EXACT(VLOOKUP(HG19,OFERTA_0,3,FALSE),HI19),1,0)</f>
        <v>#N/A</v>
      </c>
      <c r="HP19" s="265" t="e">
        <f>IF(EXACT(VLOOKUP(HG19,OFERTA_0,4,FALSE),HJ19),1,0)</f>
        <v>#N/A</v>
      </c>
      <c r="HQ19" s="265">
        <f t="shared" si="67"/>
        <v>0</v>
      </c>
      <c r="HR19" s="265">
        <f t="shared" si="68"/>
        <v>0</v>
      </c>
      <c r="HS19" s="265" t="e">
        <f t="shared" si="69"/>
        <v>#N/A</v>
      </c>
      <c r="HT19" s="361">
        <f t="shared" si="70"/>
        <v>0</v>
      </c>
      <c r="HU19" s="267">
        <f t="shared" si="71"/>
        <v>0</v>
      </c>
      <c r="HX19" s="294"/>
      <c r="HY19" s="295"/>
      <c r="HZ19" s="296"/>
      <c r="IA19" s="297"/>
      <c r="IB19" s="298"/>
      <c r="IC19" s="299"/>
      <c r="ID19" s="362"/>
      <c r="IE19" s="117" t="e">
        <f>IF(EXACT(VLOOKUP(HX19,OFERTA_0,2,FALSE),HY19),1,0)</f>
        <v>#N/A</v>
      </c>
      <c r="IF19" s="117" t="e">
        <f>IF(EXACT(VLOOKUP(HX19,OFERTA_0,3,FALSE),HZ19),1,0)</f>
        <v>#N/A</v>
      </c>
      <c r="IG19" s="265" t="e">
        <f>IF(EXACT(VLOOKUP(HX19,OFERTA_0,4,FALSE),IA19),1,0)</f>
        <v>#N/A</v>
      </c>
      <c r="IH19" s="265">
        <f t="shared" si="72"/>
        <v>0</v>
      </c>
      <c r="II19" s="265">
        <f t="shared" si="73"/>
        <v>0</v>
      </c>
      <c r="IJ19" s="265" t="e">
        <f t="shared" si="74"/>
        <v>#N/A</v>
      </c>
      <c r="IK19" s="361">
        <f t="shared" si="75"/>
        <v>0</v>
      </c>
      <c r="IL19" s="267">
        <f t="shared" si="76"/>
        <v>0</v>
      </c>
      <c r="IO19" s="294"/>
      <c r="IP19" s="295"/>
      <c r="IQ19" s="296"/>
      <c r="IR19" s="297"/>
      <c r="IS19" s="298"/>
      <c r="IT19" s="299"/>
      <c r="IU19" s="362"/>
      <c r="IV19" s="117" t="e">
        <f>IF(EXACT(VLOOKUP(IO19,OFERTA_0,2,FALSE),IP19),1,0)</f>
        <v>#N/A</v>
      </c>
      <c r="IW19" s="117" t="e">
        <f>IF(EXACT(VLOOKUP(IO19,OFERTA_0,3,FALSE),IQ19),1,0)</f>
        <v>#N/A</v>
      </c>
      <c r="IX19" s="265" t="e">
        <f>IF(EXACT(VLOOKUP(IO19,OFERTA_0,4,FALSE),IR19),1,0)</f>
        <v>#N/A</v>
      </c>
      <c r="IY19" s="265">
        <f t="shared" si="77"/>
        <v>0</v>
      </c>
      <c r="IZ19" s="265">
        <f t="shared" si="78"/>
        <v>0</v>
      </c>
      <c r="JA19" s="265" t="e">
        <f t="shared" si="79"/>
        <v>#N/A</v>
      </c>
      <c r="JB19" s="361">
        <f t="shared" si="80"/>
        <v>0</v>
      </c>
      <c r="JC19" s="267">
        <f t="shared" si="81"/>
        <v>0</v>
      </c>
      <c r="JF19" s="294"/>
      <c r="JG19" s="295"/>
      <c r="JH19" s="296"/>
      <c r="JI19" s="297"/>
      <c r="JJ19" s="298"/>
      <c r="JK19" s="299"/>
      <c r="JL19" s="362"/>
      <c r="JM19" s="117" t="e">
        <f>IF(EXACT(VLOOKUP(JF19,OFERTA_0,2,FALSE),JG19),1,0)</f>
        <v>#N/A</v>
      </c>
      <c r="JN19" s="117" t="e">
        <f>IF(EXACT(VLOOKUP(JF19,OFERTA_0,3,FALSE),JH19),1,0)</f>
        <v>#N/A</v>
      </c>
      <c r="JO19" s="265" t="e">
        <f>IF(EXACT(VLOOKUP(JF19,OFERTA_0,4,FALSE),JI19),1,0)</f>
        <v>#N/A</v>
      </c>
      <c r="JP19" s="265">
        <f t="shared" si="82"/>
        <v>0</v>
      </c>
      <c r="JQ19" s="265">
        <f t="shared" si="83"/>
        <v>0</v>
      </c>
      <c r="JR19" s="265" t="e">
        <f t="shared" si="84"/>
        <v>#N/A</v>
      </c>
      <c r="JS19" s="361">
        <f t="shared" si="85"/>
        <v>0</v>
      </c>
      <c r="JT19" s="267">
        <f t="shared" si="86"/>
        <v>0</v>
      </c>
      <c r="JW19" s="294"/>
      <c r="JX19" s="295"/>
      <c r="JY19" s="296"/>
      <c r="JZ19" s="297"/>
      <c r="KA19" s="298"/>
      <c r="KB19" s="299"/>
      <c r="KC19" s="362"/>
      <c r="KD19" s="117" t="e">
        <f>IF(EXACT(VLOOKUP(JW19,OFERTA_0,2,FALSE),JX19),1,0)</f>
        <v>#N/A</v>
      </c>
      <c r="KE19" s="117" t="e">
        <f>IF(EXACT(VLOOKUP(JW19,OFERTA_0,3,FALSE),JY19),1,0)</f>
        <v>#N/A</v>
      </c>
      <c r="KF19" s="265" t="e">
        <f>IF(EXACT(VLOOKUP(JW19,OFERTA_0,4,FALSE),JZ19),1,0)</f>
        <v>#N/A</v>
      </c>
      <c r="KG19" s="265">
        <f t="shared" si="87"/>
        <v>0</v>
      </c>
      <c r="KH19" s="265">
        <f t="shared" si="88"/>
        <v>0</v>
      </c>
      <c r="KI19" s="265" t="e">
        <f t="shared" si="89"/>
        <v>#N/A</v>
      </c>
      <c r="KJ19" s="361">
        <f t="shared" si="90"/>
        <v>0</v>
      </c>
      <c r="KK19" s="267">
        <f t="shared" si="91"/>
        <v>0</v>
      </c>
    </row>
    <row r="20" spans="2:297" ht="27" thickTop="1" thickBot="1">
      <c r="B20" s="421" t="s">
        <v>214</v>
      </c>
      <c r="C20" s="473" t="s">
        <v>215</v>
      </c>
      <c r="D20" s="421" t="s">
        <v>213</v>
      </c>
      <c r="E20" s="423">
        <v>8</v>
      </c>
      <c r="F20" s="426"/>
      <c r="G20" s="425">
        <f t="shared" si="92"/>
        <v>0</v>
      </c>
      <c r="H20" s="425"/>
      <c r="K20" s="421" t="s">
        <v>214</v>
      </c>
      <c r="L20" s="422" t="s">
        <v>215</v>
      </c>
      <c r="M20" s="421" t="s">
        <v>213</v>
      </c>
      <c r="N20" s="488">
        <v>8</v>
      </c>
      <c r="O20" s="489">
        <v>68814</v>
      </c>
      <c r="P20" s="490">
        <f t="shared" si="31"/>
        <v>550512</v>
      </c>
      <c r="Q20" s="425"/>
      <c r="R20" s="117">
        <f t="shared" si="93"/>
        <v>1</v>
      </c>
      <c r="S20" s="117">
        <f t="shared" si="94"/>
        <v>1</v>
      </c>
      <c r="T20" s="265">
        <f t="shared" si="95"/>
        <v>1</v>
      </c>
      <c r="U20" s="265">
        <f t="shared" si="96"/>
        <v>1</v>
      </c>
      <c r="V20" s="265">
        <f t="shared" si="97"/>
        <v>1</v>
      </c>
      <c r="W20" s="265">
        <f t="shared" si="98"/>
        <v>1</v>
      </c>
      <c r="X20" s="361">
        <f t="shared" si="99"/>
        <v>550512</v>
      </c>
      <c r="Y20" s="267">
        <f t="shared" si="100"/>
        <v>0</v>
      </c>
      <c r="Z20" s="143"/>
      <c r="AA20" s="143"/>
      <c r="AB20" s="421" t="s">
        <v>214</v>
      </c>
      <c r="AC20" s="422" t="s">
        <v>215</v>
      </c>
      <c r="AD20" s="421" t="s">
        <v>213</v>
      </c>
      <c r="AE20" s="488">
        <v>8</v>
      </c>
      <c r="AF20" s="491">
        <v>330382</v>
      </c>
      <c r="AG20" s="490">
        <f t="shared" si="32"/>
        <v>2643056</v>
      </c>
      <c r="AH20" s="425"/>
      <c r="AI20" s="117">
        <f t="shared" si="101"/>
        <v>1</v>
      </c>
      <c r="AJ20" s="117">
        <f t="shared" si="102"/>
        <v>1</v>
      </c>
      <c r="AK20" s="265">
        <f t="shared" si="103"/>
        <v>1</v>
      </c>
      <c r="AL20" s="265">
        <f t="shared" si="104"/>
        <v>1</v>
      </c>
      <c r="AM20" s="265">
        <f t="shared" si="105"/>
        <v>1</v>
      </c>
      <c r="AN20" s="265">
        <f t="shared" si="106"/>
        <v>1</v>
      </c>
      <c r="AO20" s="361">
        <f t="shared" si="107"/>
        <v>2643056</v>
      </c>
      <c r="AP20" s="267">
        <f t="shared" si="108"/>
        <v>0</v>
      </c>
      <c r="AQ20" s="143"/>
      <c r="AR20" s="143"/>
      <c r="AS20" s="421" t="s">
        <v>214</v>
      </c>
      <c r="AT20" s="422" t="s">
        <v>215</v>
      </c>
      <c r="AU20" s="421" t="s">
        <v>213</v>
      </c>
      <c r="AV20" s="488">
        <v>8</v>
      </c>
      <c r="AW20" s="491">
        <v>150000</v>
      </c>
      <c r="AX20" s="490">
        <f t="shared" si="33"/>
        <v>1200000</v>
      </c>
      <c r="AY20" s="425"/>
      <c r="AZ20" s="117">
        <f t="shared" si="109"/>
        <v>1</v>
      </c>
      <c r="BA20" s="117">
        <f t="shared" si="110"/>
        <v>1</v>
      </c>
      <c r="BB20" s="265">
        <f t="shared" si="111"/>
        <v>1</v>
      </c>
      <c r="BC20" s="265">
        <f t="shared" si="112"/>
        <v>1</v>
      </c>
      <c r="BD20" s="265">
        <f t="shared" si="113"/>
        <v>1</v>
      </c>
      <c r="BE20" s="265">
        <f t="shared" si="114"/>
        <v>1</v>
      </c>
      <c r="BF20" s="361">
        <f t="shared" si="115"/>
        <v>1200000</v>
      </c>
      <c r="BG20" s="267">
        <f t="shared" si="116"/>
        <v>0</v>
      </c>
      <c r="BJ20" s="421" t="s">
        <v>214</v>
      </c>
      <c r="BK20" s="422" t="s">
        <v>215</v>
      </c>
      <c r="BL20" s="421" t="s">
        <v>213</v>
      </c>
      <c r="BM20" s="488">
        <v>8</v>
      </c>
      <c r="BN20" s="491">
        <v>60000</v>
      </c>
      <c r="BO20" s="490">
        <f t="shared" si="34"/>
        <v>480000</v>
      </c>
      <c r="BP20" s="425"/>
      <c r="BQ20" s="117">
        <f t="shared" si="117"/>
        <v>1</v>
      </c>
      <c r="BR20" s="117">
        <f t="shared" si="118"/>
        <v>1</v>
      </c>
      <c r="BS20" s="265">
        <f t="shared" si="119"/>
        <v>1</v>
      </c>
      <c r="BT20" s="265">
        <f t="shared" si="120"/>
        <v>1</v>
      </c>
      <c r="BU20" s="265">
        <f t="shared" si="121"/>
        <v>1</v>
      </c>
      <c r="BV20" s="265">
        <f t="shared" si="122"/>
        <v>1</v>
      </c>
      <c r="BW20" s="361">
        <f t="shared" si="123"/>
        <v>480000</v>
      </c>
      <c r="BX20" s="267">
        <f t="shared" si="124"/>
        <v>0</v>
      </c>
      <c r="CA20" s="421" t="s">
        <v>214</v>
      </c>
      <c r="CB20" s="422" t="s">
        <v>215</v>
      </c>
      <c r="CC20" s="421" t="s">
        <v>213</v>
      </c>
      <c r="CD20" s="488">
        <v>8</v>
      </c>
      <c r="CE20" s="491">
        <v>388000</v>
      </c>
      <c r="CF20" s="522">
        <f t="shared" si="35"/>
        <v>3104000</v>
      </c>
      <c r="CG20" s="425"/>
      <c r="CH20" s="117">
        <f t="shared" si="125"/>
        <v>1</v>
      </c>
      <c r="CI20" s="117">
        <f t="shared" si="126"/>
        <v>1</v>
      </c>
      <c r="CJ20" s="265">
        <f t="shared" si="127"/>
        <v>1</v>
      </c>
      <c r="CK20" s="265">
        <f t="shared" si="128"/>
        <v>1</v>
      </c>
      <c r="CL20" s="265">
        <f t="shared" si="129"/>
        <v>1</v>
      </c>
      <c r="CM20" s="265">
        <f t="shared" si="130"/>
        <v>1</v>
      </c>
      <c r="CN20" s="361">
        <f t="shared" si="131"/>
        <v>3104000</v>
      </c>
      <c r="CO20" s="267">
        <f t="shared" si="132"/>
        <v>0</v>
      </c>
      <c r="CR20" s="421" t="s">
        <v>214</v>
      </c>
      <c r="CS20" s="422" t="s">
        <v>215</v>
      </c>
      <c r="CT20" s="421" t="s">
        <v>213</v>
      </c>
      <c r="CU20" s="488">
        <v>8</v>
      </c>
      <c r="CV20" s="491">
        <v>380000</v>
      </c>
      <c r="CW20" s="490">
        <f t="shared" si="36"/>
        <v>3040000</v>
      </c>
      <c r="CX20" s="425"/>
      <c r="CY20" s="117">
        <f t="shared" si="133"/>
        <v>1</v>
      </c>
      <c r="CZ20" s="117">
        <f t="shared" si="134"/>
        <v>1</v>
      </c>
      <c r="DA20" s="265">
        <f t="shared" si="135"/>
        <v>1</v>
      </c>
      <c r="DB20" s="265">
        <f t="shared" si="136"/>
        <v>1</v>
      </c>
      <c r="DC20" s="265">
        <f t="shared" si="137"/>
        <v>1</v>
      </c>
      <c r="DD20" s="265">
        <f t="shared" si="138"/>
        <v>1</v>
      </c>
      <c r="DE20" s="361">
        <f t="shared" si="139"/>
        <v>3040000</v>
      </c>
      <c r="DF20" s="267">
        <f t="shared" si="140"/>
        <v>0</v>
      </c>
      <c r="DI20" s="281"/>
      <c r="DJ20" s="282"/>
      <c r="DK20" s="283"/>
      <c r="DL20" s="300"/>
      <c r="DM20" s="285"/>
      <c r="DN20" s="286"/>
      <c r="DO20" s="287"/>
      <c r="DP20" s="117"/>
      <c r="DQ20" s="117"/>
      <c r="DR20" s="265"/>
      <c r="DS20" s="265"/>
      <c r="DT20" s="265"/>
      <c r="DU20" s="265"/>
      <c r="DV20" s="361"/>
      <c r="DW20" s="267"/>
      <c r="DZ20" s="281"/>
      <c r="EA20" s="282"/>
      <c r="EB20" s="283"/>
      <c r="EC20" s="300"/>
      <c r="ED20" s="285"/>
      <c r="EE20" s="286"/>
      <c r="EF20" s="287"/>
      <c r="EG20" s="117"/>
      <c r="EH20" s="117"/>
      <c r="EI20" s="265"/>
      <c r="EJ20" s="265"/>
      <c r="EK20" s="265"/>
      <c r="EL20" s="265"/>
      <c r="EM20" s="361"/>
      <c r="EN20" s="267"/>
      <c r="EQ20" s="281"/>
      <c r="ER20" s="282"/>
      <c r="ES20" s="283"/>
      <c r="ET20" s="300"/>
      <c r="EU20" s="285"/>
      <c r="EV20" s="286"/>
      <c r="EW20" s="287"/>
      <c r="EX20" s="117"/>
      <c r="EY20" s="117"/>
      <c r="EZ20" s="265"/>
      <c r="FA20" s="265"/>
      <c r="FB20" s="265"/>
      <c r="FC20" s="265"/>
      <c r="FD20" s="361"/>
      <c r="FE20" s="267"/>
      <c r="FH20" s="281"/>
      <c r="FI20" s="282"/>
      <c r="FJ20" s="283"/>
      <c r="FK20" s="300"/>
      <c r="FL20" s="285"/>
      <c r="FM20" s="286"/>
      <c r="FN20" s="287"/>
      <c r="FO20" s="117"/>
      <c r="FP20" s="117"/>
      <c r="FQ20" s="265"/>
      <c r="FR20" s="265"/>
      <c r="FS20" s="265"/>
      <c r="FT20" s="265"/>
      <c r="FU20" s="361"/>
      <c r="FV20" s="267"/>
      <c r="FY20" s="281"/>
      <c r="FZ20" s="282"/>
      <c r="GA20" s="283"/>
      <c r="GB20" s="300"/>
      <c r="GC20" s="285"/>
      <c r="GD20" s="286"/>
      <c r="GE20" s="287"/>
      <c r="GF20" s="117"/>
      <c r="GG20" s="117"/>
      <c r="GH20" s="265"/>
      <c r="GI20" s="265"/>
      <c r="GJ20" s="265"/>
      <c r="GK20" s="265"/>
      <c r="GL20" s="361"/>
      <c r="GM20" s="267"/>
      <c r="GP20" s="281"/>
      <c r="GQ20" s="282"/>
      <c r="GR20" s="283"/>
      <c r="GS20" s="300"/>
      <c r="GT20" s="285"/>
      <c r="GU20" s="286"/>
      <c r="GV20" s="287"/>
      <c r="GW20" s="117"/>
      <c r="GX20" s="117"/>
      <c r="GY20" s="265"/>
      <c r="GZ20" s="265"/>
      <c r="HA20" s="265"/>
      <c r="HB20" s="265"/>
      <c r="HC20" s="361"/>
      <c r="HD20" s="267"/>
      <c r="HG20" s="281"/>
      <c r="HH20" s="282"/>
      <c r="HI20" s="283"/>
      <c r="HJ20" s="300"/>
      <c r="HK20" s="285"/>
      <c r="HL20" s="286"/>
      <c r="HM20" s="287"/>
      <c r="HN20" s="117"/>
      <c r="HO20" s="117"/>
      <c r="HP20" s="265"/>
      <c r="HQ20" s="265"/>
      <c r="HR20" s="265"/>
      <c r="HS20" s="265"/>
      <c r="HT20" s="361"/>
      <c r="HU20" s="267"/>
      <c r="HX20" s="281"/>
      <c r="HY20" s="282"/>
      <c r="HZ20" s="283"/>
      <c r="IA20" s="300"/>
      <c r="IB20" s="285"/>
      <c r="IC20" s="286"/>
      <c r="ID20" s="287"/>
      <c r="IE20" s="117"/>
      <c r="IF20" s="117"/>
      <c r="IG20" s="265"/>
      <c r="IH20" s="265"/>
      <c r="II20" s="265"/>
      <c r="IJ20" s="265"/>
      <c r="IK20" s="361"/>
      <c r="IL20" s="267"/>
      <c r="IO20" s="281"/>
      <c r="IP20" s="282"/>
      <c r="IQ20" s="283"/>
      <c r="IR20" s="300"/>
      <c r="IS20" s="285"/>
      <c r="IT20" s="286"/>
      <c r="IU20" s="287"/>
      <c r="IV20" s="117"/>
      <c r="IW20" s="117"/>
      <c r="IX20" s="265"/>
      <c r="IY20" s="265"/>
      <c r="IZ20" s="265"/>
      <c r="JA20" s="265"/>
      <c r="JB20" s="361"/>
      <c r="JC20" s="267"/>
      <c r="JF20" s="281"/>
      <c r="JG20" s="282"/>
      <c r="JH20" s="283"/>
      <c r="JI20" s="300"/>
      <c r="JJ20" s="285"/>
      <c r="JK20" s="286"/>
      <c r="JL20" s="287"/>
      <c r="JM20" s="117"/>
      <c r="JN20" s="117"/>
      <c r="JO20" s="265"/>
      <c r="JP20" s="265"/>
      <c r="JQ20" s="265"/>
      <c r="JR20" s="265"/>
      <c r="JS20" s="361"/>
      <c r="JT20" s="267"/>
      <c r="JW20" s="281"/>
      <c r="JX20" s="282"/>
      <c r="JY20" s="283"/>
      <c r="JZ20" s="300"/>
      <c r="KA20" s="285"/>
      <c r="KB20" s="286"/>
      <c r="KC20" s="287"/>
      <c r="KD20" s="117"/>
      <c r="KE20" s="117"/>
      <c r="KF20" s="265"/>
      <c r="KG20" s="265"/>
      <c r="KH20" s="265"/>
      <c r="KI20" s="265"/>
      <c r="KJ20" s="361"/>
      <c r="KK20" s="267"/>
    </row>
    <row r="21" spans="2:297" ht="18" thickTop="1" thickBot="1">
      <c r="B21" s="421" t="s">
        <v>216</v>
      </c>
      <c r="C21" s="473" t="s">
        <v>217</v>
      </c>
      <c r="D21" s="421" t="s">
        <v>166</v>
      </c>
      <c r="E21" s="423">
        <v>52</v>
      </c>
      <c r="F21" s="426"/>
      <c r="G21" s="425">
        <f t="shared" si="92"/>
        <v>0</v>
      </c>
      <c r="H21" s="425"/>
      <c r="K21" s="421" t="s">
        <v>216</v>
      </c>
      <c r="L21" s="422" t="s">
        <v>217</v>
      </c>
      <c r="M21" s="421" t="s">
        <v>166</v>
      </c>
      <c r="N21" s="488">
        <v>52</v>
      </c>
      <c r="O21" s="489">
        <v>65363</v>
      </c>
      <c r="P21" s="490">
        <f t="shared" si="31"/>
        <v>3398876</v>
      </c>
      <c r="Q21" s="425"/>
      <c r="R21" s="117">
        <f t="shared" si="93"/>
        <v>1</v>
      </c>
      <c r="S21" s="117">
        <f t="shared" si="94"/>
        <v>1</v>
      </c>
      <c r="T21" s="265">
        <f t="shared" si="95"/>
        <v>1</v>
      </c>
      <c r="U21" s="265">
        <f t="shared" si="96"/>
        <v>1</v>
      </c>
      <c r="V21" s="265">
        <f t="shared" si="97"/>
        <v>1</v>
      </c>
      <c r="W21" s="265">
        <f t="shared" si="98"/>
        <v>1</v>
      </c>
      <c r="X21" s="361">
        <f t="shared" si="99"/>
        <v>3398876</v>
      </c>
      <c r="Y21" s="267">
        <f t="shared" si="100"/>
        <v>0</v>
      </c>
      <c r="Z21" s="143"/>
      <c r="AA21" s="143"/>
      <c r="AB21" s="421" t="s">
        <v>216</v>
      </c>
      <c r="AC21" s="422" t="s">
        <v>217</v>
      </c>
      <c r="AD21" s="421" t="s">
        <v>166</v>
      </c>
      <c r="AE21" s="488">
        <v>52</v>
      </c>
      <c r="AF21" s="491">
        <v>36875</v>
      </c>
      <c r="AG21" s="490">
        <f t="shared" si="32"/>
        <v>1917500</v>
      </c>
      <c r="AH21" s="425"/>
      <c r="AI21" s="117">
        <f t="shared" si="101"/>
        <v>1</v>
      </c>
      <c r="AJ21" s="117">
        <f t="shared" si="102"/>
        <v>1</v>
      </c>
      <c r="AK21" s="265">
        <f t="shared" si="103"/>
        <v>1</v>
      </c>
      <c r="AL21" s="265">
        <f t="shared" si="104"/>
        <v>1</v>
      </c>
      <c r="AM21" s="265">
        <f t="shared" si="105"/>
        <v>1</v>
      </c>
      <c r="AN21" s="265">
        <f t="shared" si="106"/>
        <v>1</v>
      </c>
      <c r="AO21" s="361">
        <f t="shared" si="107"/>
        <v>1917500</v>
      </c>
      <c r="AP21" s="267">
        <f t="shared" si="108"/>
        <v>0</v>
      </c>
      <c r="AQ21" s="143"/>
      <c r="AR21" s="143"/>
      <c r="AS21" s="421" t="s">
        <v>216</v>
      </c>
      <c r="AT21" s="422" t="s">
        <v>217</v>
      </c>
      <c r="AU21" s="421" t="s">
        <v>166</v>
      </c>
      <c r="AV21" s="488">
        <v>52</v>
      </c>
      <c r="AW21" s="491">
        <v>78000</v>
      </c>
      <c r="AX21" s="490">
        <f t="shared" si="33"/>
        <v>4056000</v>
      </c>
      <c r="AY21" s="425"/>
      <c r="AZ21" s="117">
        <f t="shared" si="109"/>
        <v>1</v>
      </c>
      <c r="BA21" s="117">
        <f t="shared" si="110"/>
        <v>1</v>
      </c>
      <c r="BB21" s="265">
        <f t="shared" si="111"/>
        <v>1</v>
      </c>
      <c r="BC21" s="265">
        <f t="shared" si="112"/>
        <v>1</v>
      </c>
      <c r="BD21" s="265">
        <f t="shared" si="113"/>
        <v>1</v>
      </c>
      <c r="BE21" s="265">
        <f t="shared" si="114"/>
        <v>1</v>
      </c>
      <c r="BF21" s="361">
        <f t="shared" si="115"/>
        <v>4056000</v>
      </c>
      <c r="BG21" s="267">
        <f t="shared" si="116"/>
        <v>0</v>
      </c>
      <c r="BJ21" s="421" t="s">
        <v>216</v>
      </c>
      <c r="BK21" s="422" t="s">
        <v>217</v>
      </c>
      <c r="BL21" s="421" t="s">
        <v>166</v>
      </c>
      <c r="BM21" s="488">
        <v>52</v>
      </c>
      <c r="BN21" s="491">
        <v>45000</v>
      </c>
      <c r="BO21" s="490">
        <f t="shared" si="34"/>
        <v>2340000</v>
      </c>
      <c r="BP21" s="425"/>
      <c r="BQ21" s="117">
        <f t="shared" si="117"/>
        <v>1</v>
      </c>
      <c r="BR21" s="117">
        <f t="shared" si="118"/>
        <v>1</v>
      </c>
      <c r="BS21" s="265">
        <f t="shared" si="119"/>
        <v>1</v>
      </c>
      <c r="BT21" s="265">
        <f t="shared" si="120"/>
        <v>1</v>
      </c>
      <c r="BU21" s="265">
        <f t="shared" si="121"/>
        <v>1</v>
      </c>
      <c r="BV21" s="265">
        <f t="shared" si="122"/>
        <v>1</v>
      </c>
      <c r="BW21" s="361">
        <f t="shared" si="123"/>
        <v>2340000</v>
      </c>
      <c r="BX21" s="267">
        <f t="shared" si="124"/>
        <v>0</v>
      </c>
      <c r="CA21" s="421" t="s">
        <v>216</v>
      </c>
      <c r="CB21" s="422" t="s">
        <v>217</v>
      </c>
      <c r="CC21" s="421" t="s">
        <v>213</v>
      </c>
      <c r="CD21" s="488">
        <v>52</v>
      </c>
      <c r="CE21" s="491">
        <v>21000</v>
      </c>
      <c r="CF21" s="522">
        <f t="shared" si="35"/>
        <v>1092000</v>
      </c>
      <c r="CG21" s="425"/>
      <c r="CH21" s="117">
        <f t="shared" si="125"/>
        <v>1</v>
      </c>
      <c r="CI21" s="117">
        <v>1</v>
      </c>
      <c r="CJ21" s="265">
        <f t="shared" si="127"/>
        <v>1</v>
      </c>
      <c r="CK21" s="265">
        <f t="shared" si="128"/>
        <v>1</v>
      </c>
      <c r="CL21" s="265">
        <f t="shared" si="129"/>
        <v>1</v>
      </c>
      <c r="CM21" s="265">
        <f t="shared" si="130"/>
        <v>1</v>
      </c>
      <c r="CN21" s="361">
        <f t="shared" si="131"/>
        <v>1092000</v>
      </c>
      <c r="CO21" s="267">
        <f t="shared" si="132"/>
        <v>0</v>
      </c>
      <c r="CR21" s="421" t="s">
        <v>216</v>
      </c>
      <c r="CS21" s="422" t="s">
        <v>217</v>
      </c>
      <c r="CT21" s="421" t="s">
        <v>166</v>
      </c>
      <c r="CU21" s="488">
        <v>52</v>
      </c>
      <c r="CV21" s="491">
        <v>65000</v>
      </c>
      <c r="CW21" s="490">
        <f t="shared" si="36"/>
        <v>3380000</v>
      </c>
      <c r="CX21" s="425"/>
      <c r="CY21" s="117">
        <f t="shared" si="133"/>
        <v>1</v>
      </c>
      <c r="CZ21" s="117">
        <f t="shared" si="134"/>
        <v>1</v>
      </c>
      <c r="DA21" s="265">
        <f t="shared" si="135"/>
        <v>1</v>
      </c>
      <c r="DB21" s="265">
        <f t="shared" si="136"/>
        <v>1</v>
      </c>
      <c r="DC21" s="265">
        <f t="shared" si="137"/>
        <v>1</v>
      </c>
      <c r="DD21" s="265">
        <f t="shared" si="138"/>
        <v>1</v>
      </c>
      <c r="DE21" s="361">
        <f t="shared" si="139"/>
        <v>3380000</v>
      </c>
      <c r="DF21" s="267">
        <f t="shared" si="140"/>
        <v>0</v>
      </c>
      <c r="DI21" s="288"/>
      <c r="DJ21" s="289"/>
      <c r="DK21" s="290"/>
      <c r="DL21" s="291"/>
      <c r="DM21" s="292"/>
      <c r="DN21" s="293"/>
      <c r="DO21" s="363"/>
      <c r="DP21" s="117"/>
      <c r="DQ21" s="117"/>
      <c r="DR21" s="265"/>
      <c r="DS21" s="265"/>
      <c r="DT21" s="265"/>
      <c r="DU21" s="265"/>
      <c r="DV21" s="361"/>
      <c r="DW21" s="267"/>
      <c r="DZ21" s="288"/>
      <c r="EA21" s="289"/>
      <c r="EB21" s="290"/>
      <c r="EC21" s="291"/>
      <c r="ED21" s="292"/>
      <c r="EE21" s="293"/>
      <c r="EF21" s="363"/>
      <c r="EG21" s="117"/>
      <c r="EH21" s="117"/>
      <c r="EI21" s="265"/>
      <c r="EJ21" s="265"/>
      <c r="EK21" s="265"/>
      <c r="EL21" s="265"/>
      <c r="EM21" s="361"/>
      <c r="EN21" s="267"/>
      <c r="EQ21" s="288"/>
      <c r="ER21" s="289"/>
      <c r="ES21" s="290"/>
      <c r="ET21" s="291"/>
      <c r="EU21" s="292"/>
      <c r="EV21" s="293"/>
      <c r="EW21" s="363"/>
      <c r="EX21" s="117"/>
      <c r="EY21" s="117"/>
      <c r="EZ21" s="265"/>
      <c r="FA21" s="265"/>
      <c r="FB21" s="265"/>
      <c r="FC21" s="265"/>
      <c r="FD21" s="361"/>
      <c r="FE21" s="267"/>
      <c r="FH21" s="288"/>
      <c r="FI21" s="289"/>
      <c r="FJ21" s="290"/>
      <c r="FK21" s="291"/>
      <c r="FL21" s="292"/>
      <c r="FM21" s="293"/>
      <c r="FN21" s="363"/>
      <c r="FO21" s="117"/>
      <c r="FP21" s="117"/>
      <c r="FQ21" s="265"/>
      <c r="FR21" s="265"/>
      <c r="FS21" s="265"/>
      <c r="FT21" s="265"/>
      <c r="FU21" s="361"/>
      <c r="FV21" s="267"/>
      <c r="FY21" s="288"/>
      <c r="FZ21" s="289"/>
      <c r="GA21" s="290"/>
      <c r="GB21" s="291"/>
      <c r="GC21" s="292"/>
      <c r="GD21" s="293"/>
      <c r="GE21" s="363"/>
      <c r="GF21" s="117"/>
      <c r="GG21" s="117"/>
      <c r="GH21" s="265"/>
      <c r="GI21" s="265"/>
      <c r="GJ21" s="265"/>
      <c r="GK21" s="265"/>
      <c r="GL21" s="361"/>
      <c r="GM21" s="267"/>
      <c r="GP21" s="288"/>
      <c r="GQ21" s="289"/>
      <c r="GR21" s="290"/>
      <c r="GS21" s="291"/>
      <c r="GT21" s="292"/>
      <c r="GU21" s="293"/>
      <c r="GV21" s="363"/>
      <c r="GW21" s="117"/>
      <c r="GX21" s="117"/>
      <c r="GY21" s="265"/>
      <c r="GZ21" s="265"/>
      <c r="HA21" s="265"/>
      <c r="HB21" s="265"/>
      <c r="HC21" s="361"/>
      <c r="HD21" s="267"/>
      <c r="HG21" s="288"/>
      <c r="HH21" s="289"/>
      <c r="HI21" s="290"/>
      <c r="HJ21" s="291"/>
      <c r="HK21" s="292"/>
      <c r="HL21" s="293"/>
      <c r="HM21" s="363"/>
      <c r="HN21" s="117"/>
      <c r="HO21" s="117"/>
      <c r="HP21" s="265"/>
      <c r="HQ21" s="265"/>
      <c r="HR21" s="265"/>
      <c r="HS21" s="265"/>
      <c r="HT21" s="361"/>
      <c r="HU21" s="267"/>
      <c r="HX21" s="288"/>
      <c r="HY21" s="289"/>
      <c r="HZ21" s="290"/>
      <c r="IA21" s="291"/>
      <c r="IB21" s="292"/>
      <c r="IC21" s="293"/>
      <c r="ID21" s="363"/>
      <c r="IE21" s="117"/>
      <c r="IF21" s="117"/>
      <c r="IG21" s="265"/>
      <c r="IH21" s="265"/>
      <c r="II21" s="265"/>
      <c r="IJ21" s="265"/>
      <c r="IK21" s="361"/>
      <c r="IL21" s="267"/>
      <c r="IO21" s="288"/>
      <c r="IP21" s="289"/>
      <c r="IQ21" s="290"/>
      <c r="IR21" s="291"/>
      <c r="IS21" s="292"/>
      <c r="IT21" s="293"/>
      <c r="IU21" s="363"/>
      <c r="IV21" s="117"/>
      <c r="IW21" s="117"/>
      <c r="IX21" s="265"/>
      <c r="IY21" s="265"/>
      <c r="IZ21" s="265"/>
      <c r="JA21" s="265"/>
      <c r="JB21" s="361"/>
      <c r="JC21" s="267"/>
      <c r="JF21" s="288"/>
      <c r="JG21" s="289"/>
      <c r="JH21" s="290"/>
      <c r="JI21" s="291"/>
      <c r="JJ21" s="292"/>
      <c r="JK21" s="293"/>
      <c r="JL21" s="363"/>
      <c r="JM21" s="117"/>
      <c r="JN21" s="117"/>
      <c r="JO21" s="265"/>
      <c r="JP21" s="265"/>
      <c r="JQ21" s="265"/>
      <c r="JR21" s="265"/>
      <c r="JS21" s="361"/>
      <c r="JT21" s="267"/>
      <c r="JW21" s="288"/>
      <c r="JX21" s="289"/>
      <c r="JY21" s="290"/>
      <c r="JZ21" s="291"/>
      <c r="KA21" s="292"/>
      <c r="KB21" s="293"/>
      <c r="KC21" s="363"/>
      <c r="KD21" s="117"/>
      <c r="KE21" s="117"/>
      <c r="KF21" s="265"/>
      <c r="KG21" s="265"/>
      <c r="KH21" s="265"/>
      <c r="KI21" s="265"/>
      <c r="KJ21" s="361"/>
      <c r="KK21" s="267"/>
    </row>
    <row r="22" spans="2:297" ht="15.75" thickTop="1">
      <c r="B22" s="421" t="s">
        <v>218</v>
      </c>
      <c r="C22" s="473" t="s">
        <v>219</v>
      </c>
      <c r="D22" s="421" t="s">
        <v>213</v>
      </c>
      <c r="E22" s="423">
        <v>76</v>
      </c>
      <c r="F22" s="426"/>
      <c r="G22" s="425">
        <f t="shared" si="92"/>
        <v>0</v>
      </c>
      <c r="H22" s="425"/>
      <c r="K22" s="421" t="s">
        <v>218</v>
      </c>
      <c r="L22" s="422" t="s">
        <v>219</v>
      </c>
      <c r="M22" s="421" t="s">
        <v>213</v>
      </c>
      <c r="N22" s="488">
        <v>76</v>
      </c>
      <c r="O22" s="489">
        <v>36179</v>
      </c>
      <c r="P22" s="490">
        <f t="shared" si="31"/>
        <v>2749604</v>
      </c>
      <c r="Q22" s="425"/>
      <c r="R22" s="117">
        <f t="shared" si="93"/>
        <v>1</v>
      </c>
      <c r="S22" s="117">
        <f t="shared" si="94"/>
        <v>1</v>
      </c>
      <c r="T22" s="265">
        <f t="shared" si="95"/>
        <v>1</v>
      </c>
      <c r="U22" s="265">
        <f t="shared" si="96"/>
        <v>1</v>
      </c>
      <c r="V22" s="265">
        <f t="shared" si="97"/>
        <v>1</v>
      </c>
      <c r="W22" s="265">
        <f t="shared" si="98"/>
        <v>1</v>
      </c>
      <c r="X22" s="361">
        <f t="shared" si="99"/>
        <v>2749604</v>
      </c>
      <c r="Y22" s="267">
        <f t="shared" si="100"/>
        <v>0</v>
      </c>
      <c r="Z22" s="143"/>
      <c r="AA22" s="143"/>
      <c r="AB22" s="421" t="s">
        <v>218</v>
      </c>
      <c r="AC22" s="422" t="s">
        <v>219</v>
      </c>
      <c r="AD22" s="421" t="s">
        <v>213</v>
      </c>
      <c r="AE22" s="488">
        <v>76</v>
      </c>
      <c r="AF22" s="491">
        <v>35844</v>
      </c>
      <c r="AG22" s="490">
        <f t="shared" si="32"/>
        <v>2724144</v>
      </c>
      <c r="AH22" s="425"/>
      <c r="AI22" s="117">
        <f t="shared" si="101"/>
        <v>1</v>
      </c>
      <c r="AJ22" s="117">
        <f t="shared" si="102"/>
        <v>1</v>
      </c>
      <c r="AK22" s="265">
        <f t="shared" si="103"/>
        <v>1</v>
      </c>
      <c r="AL22" s="265">
        <f t="shared" si="104"/>
        <v>1</v>
      </c>
      <c r="AM22" s="265">
        <f t="shared" si="105"/>
        <v>1</v>
      </c>
      <c r="AN22" s="265">
        <f t="shared" si="106"/>
        <v>1</v>
      </c>
      <c r="AO22" s="361">
        <f t="shared" si="107"/>
        <v>2724144</v>
      </c>
      <c r="AP22" s="267">
        <f t="shared" si="108"/>
        <v>0</v>
      </c>
      <c r="AQ22" s="143"/>
      <c r="AR22" s="143"/>
      <c r="AS22" s="421" t="s">
        <v>218</v>
      </c>
      <c r="AT22" s="422" t="s">
        <v>219</v>
      </c>
      <c r="AU22" s="421" t="s">
        <v>213</v>
      </c>
      <c r="AV22" s="488">
        <v>76</v>
      </c>
      <c r="AW22" s="491">
        <v>46000</v>
      </c>
      <c r="AX22" s="490">
        <f t="shared" si="33"/>
        <v>3496000</v>
      </c>
      <c r="AY22" s="425"/>
      <c r="AZ22" s="117">
        <f t="shared" si="109"/>
        <v>1</v>
      </c>
      <c r="BA22" s="117">
        <f t="shared" si="110"/>
        <v>1</v>
      </c>
      <c r="BB22" s="265">
        <f t="shared" si="111"/>
        <v>1</v>
      </c>
      <c r="BC22" s="265">
        <f t="shared" si="112"/>
        <v>1</v>
      </c>
      <c r="BD22" s="265">
        <f t="shared" si="113"/>
        <v>1</v>
      </c>
      <c r="BE22" s="265">
        <f t="shared" si="114"/>
        <v>1</v>
      </c>
      <c r="BF22" s="361">
        <f t="shared" si="115"/>
        <v>3496000</v>
      </c>
      <c r="BG22" s="267">
        <f t="shared" si="116"/>
        <v>0</v>
      </c>
      <c r="BJ22" s="421" t="s">
        <v>218</v>
      </c>
      <c r="BK22" s="422" t="s">
        <v>219</v>
      </c>
      <c r="BL22" s="421" t="s">
        <v>213</v>
      </c>
      <c r="BM22" s="488">
        <v>76</v>
      </c>
      <c r="BN22" s="491">
        <v>49000</v>
      </c>
      <c r="BO22" s="490">
        <f t="shared" si="34"/>
        <v>3724000</v>
      </c>
      <c r="BP22" s="425"/>
      <c r="BQ22" s="117">
        <f t="shared" si="117"/>
        <v>1</v>
      </c>
      <c r="BR22" s="117">
        <f t="shared" si="118"/>
        <v>1</v>
      </c>
      <c r="BS22" s="265">
        <f t="shared" si="119"/>
        <v>1</v>
      </c>
      <c r="BT22" s="265">
        <f t="shared" si="120"/>
        <v>1</v>
      </c>
      <c r="BU22" s="265">
        <f t="shared" si="121"/>
        <v>1</v>
      </c>
      <c r="BV22" s="265">
        <f t="shared" si="122"/>
        <v>1</v>
      </c>
      <c r="BW22" s="361">
        <f t="shared" si="123"/>
        <v>3724000</v>
      </c>
      <c r="BX22" s="267">
        <f t="shared" si="124"/>
        <v>0</v>
      </c>
      <c r="CA22" s="421" t="s">
        <v>218</v>
      </c>
      <c r="CB22" s="422" t="s">
        <v>219</v>
      </c>
      <c r="CC22" s="421" t="s">
        <v>213</v>
      </c>
      <c r="CD22" s="488">
        <v>76</v>
      </c>
      <c r="CE22" s="491">
        <v>35500</v>
      </c>
      <c r="CF22" s="522">
        <f t="shared" si="35"/>
        <v>2698000</v>
      </c>
      <c r="CG22" s="425"/>
      <c r="CH22" s="117">
        <f t="shared" si="125"/>
        <v>1</v>
      </c>
      <c r="CI22" s="117">
        <f t="shared" si="126"/>
        <v>1</v>
      </c>
      <c r="CJ22" s="265">
        <f t="shared" si="127"/>
        <v>1</v>
      </c>
      <c r="CK22" s="265">
        <f t="shared" si="128"/>
        <v>1</v>
      </c>
      <c r="CL22" s="265">
        <f t="shared" si="129"/>
        <v>1</v>
      </c>
      <c r="CM22" s="265">
        <f t="shared" si="130"/>
        <v>1</v>
      </c>
      <c r="CN22" s="361">
        <f t="shared" si="131"/>
        <v>2698000</v>
      </c>
      <c r="CO22" s="267">
        <f t="shared" si="132"/>
        <v>0</v>
      </c>
      <c r="CR22" s="421" t="s">
        <v>218</v>
      </c>
      <c r="CS22" s="422" t="s">
        <v>219</v>
      </c>
      <c r="CT22" s="421" t="s">
        <v>213</v>
      </c>
      <c r="CU22" s="488">
        <v>76</v>
      </c>
      <c r="CV22" s="491">
        <v>70000</v>
      </c>
      <c r="CW22" s="490">
        <f t="shared" si="36"/>
        <v>5320000</v>
      </c>
      <c r="CX22" s="425"/>
      <c r="CY22" s="117">
        <f t="shared" si="133"/>
        <v>1</v>
      </c>
      <c r="CZ22" s="117">
        <f t="shared" si="134"/>
        <v>1</v>
      </c>
      <c r="DA22" s="265">
        <f t="shared" si="135"/>
        <v>1</v>
      </c>
      <c r="DB22" s="265">
        <f t="shared" si="136"/>
        <v>1</v>
      </c>
      <c r="DC22" s="265">
        <f t="shared" si="137"/>
        <v>1</v>
      </c>
      <c r="DD22" s="265">
        <f t="shared" si="138"/>
        <v>1</v>
      </c>
      <c r="DE22" s="361">
        <f t="shared" si="139"/>
        <v>5320000</v>
      </c>
      <c r="DF22" s="267">
        <f t="shared" si="140"/>
        <v>0</v>
      </c>
      <c r="DI22" s="294"/>
      <c r="DJ22" s="301"/>
      <c r="DK22" s="302"/>
      <c r="DL22" s="303"/>
      <c r="DM22" s="298"/>
      <c r="DN22" s="299"/>
      <c r="DO22" s="364"/>
      <c r="DP22" s="117" t="e">
        <f>IF(EXACT(VLOOKUP(DI22,OFERTA_0,2,FALSE),DJ22),1,0)</f>
        <v>#N/A</v>
      </c>
      <c r="DQ22" s="117" t="e">
        <f>IF(EXACT(VLOOKUP(DI22,OFERTA_0,3,FALSE),DK22),1,0)</f>
        <v>#N/A</v>
      </c>
      <c r="DR22" s="265" t="e">
        <f>IF(EXACT(VLOOKUP(DI22,OFERTA_0,4,FALSE),DL22),1,0)</f>
        <v>#N/A</v>
      </c>
      <c r="DS22" s="265">
        <f t="shared" ref="DS22:DS28" si="141">IF(DM22=0,0,1)</f>
        <v>0</v>
      </c>
      <c r="DT22" s="265">
        <f t="shared" ref="DT22:DT28" si="142">IF(DN22=0,0,1)</f>
        <v>0</v>
      </c>
      <c r="DU22" s="265" t="e">
        <f t="shared" ref="DU22:DU28" si="143">PRODUCT(DP22:DT22)</f>
        <v>#N/A</v>
      </c>
      <c r="DV22" s="361">
        <f t="shared" ref="DV22:DV28" si="144">ROUND(DN22,0)</f>
        <v>0</v>
      </c>
      <c r="DW22" s="267">
        <f t="shared" ref="DW22:DW28" si="145">DN22-DV22</f>
        <v>0</v>
      </c>
      <c r="DZ22" s="294"/>
      <c r="EA22" s="301"/>
      <c r="EB22" s="302"/>
      <c r="EC22" s="303"/>
      <c r="ED22" s="298"/>
      <c r="EE22" s="299"/>
      <c r="EF22" s="364"/>
      <c r="EG22" s="117" t="e">
        <f>IF(EXACT(VLOOKUP(DZ22,OFERTA_0,2,FALSE),EA22),1,0)</f>
        <v>#N/A</v>
      </c>
      <c r="EH22" s="117" t="e">
        <f>IF(EXACT(VLOOKUP(DZ22,OFERTA_0,3,FALSE),EB22),1,0)</f>
        <v>#N/A</v>
      </c>
      <c r="EI22" s="265" t="e">
        <f>IF(EXACT(VLOOKUP(DZ22,OFERTA_0,4,FALSE),EC22),1,0)</f>
        <v>#N/A</v>
      </c>
      <c r="EJ22" s="265">
        <f t="shared" ref="EJ22:EJ28" si="146">IF(ED22=0,0,1)</f>
        <v>0</v>
      </c>
      <c r="EK22" s="265">
        <f t="shared" ref="EK22:EK28" si="147">IF(EE22=0,0,1)</f>
        <v>0</v>
      </c>
      <c r="EL22" s="265" t="e">
        <f t="shared" ref="EL22:EL28" si="148">PRODUCT(EG22:EK22)</f>
        <v>#N/A</v>
      </c>
      <c r="EM22" s="361">
        <f t="shared" ref="EM22:EM28" si="149">ROUND(EE22,0)</f>
        <v>0</v>
      </c>
      <c r="EN22" s="267">
        <f t="shared" ref="EN22:EN28" si="150">EE22-EM22</f>
        <v>0</v>
      </c>
      <c r="EQ22" s="294"/>
      <c r="ER22" s="301"/>
      <c r="ES22" s="302"/>
      <c r="ET22" s="303"/>
      <c r="EU22" s="298"/>
      <c r="EV22" s="299"/>
      <c r="EW22" s="364"/>
      <c r="EX22" s="117" t="e">
        <f>IF(EXACT(VLOOKUP(EQ22,OFERTA_0,2,FALSE),ER22),1,0)</f>
        <v>#N/A</v>
      </c>
      <c r="EY22" s="117" t="e">
        <f>IF(EXACT(VLOOKUP(EQ22,OFERTA_0,3,FALSE),ES22),1,0)</f>
        <v>#N/A</v>
      </c>
      <c r="EZ22" s="265" t="e">
        <f>IF(EXACT(VLOOKUP(EQ22,OFERTA_0,4,FALSE),ET22),1,0)</f>
        <v>#N/A</v>
      </c>
      <c r="FA22" s="265">
        <f t="shared" ref="FA22:FA28" si="151">IF(EU22=0,0,1)</f>
        <v>0</v>
      </c>
      <c r="FB22" s="265">
        <f t="shared" ref="FB22:FB28" si="152">IF(EV22=0,0,1)</f>
        <v>0</v>
      </c>
      <c r="FC22" s="265" t="e">
        <f t="shared" ref="FC22:FC28" si="153">PRODUCT(EX22:FB22)</f>
        <v>#N/A</v>
      </c>
      <c r="FD22" s="361">
        <f t="shared" ref="FD22:FD28" si="154">ROUND(EV22,0)</f>
        <v>0</v>
      </c>
      <c r="FE22" s="267">
        <f t="shared" ref="FE22:FE28" si="155">EV22-FD22</f>
        <v>0</v>
      </c>
      <c r="FH22" s="294"/>
      <c r="FI22" s="301"/>
      <c r="FJ22" s="302"/>
      <c r="FK22" s="303"/>
      <c r="FL22" s="298"/>
      <c r="FM22" s="299"/>
      <c r="FN22" s="364"/>
      <c r="FO22" s="117" t="e">
        <f>IF(EXACT(VLOOKUP(FH22,OFERTA_0,2,FALSE),FI22),1,0)</f>
        <v>#N/A</v>
      </c>
      <c r="FP22" s="117" t="e">
        <f>IF(EXACT(VLOOKUP(FH22,OFERTA_0,3,FALSE),FJ22),1,0)</f>
        <v>#N/A</v>
      </c>
      <c r="FQ22" s="265" t="e">
        <f>IF(EXACT(VLOOKUP(FH22,OFERTA_0,4,FALSE),FK22),1,0)</f>
        <v>#N/A</v>
      </c>
      <c r="FR22" s="265">
        <f t="shared" ref="FR22:FR28" si="156">IF(FL22=0,0,1)</f>
        <v>0</v>
      </c>
      <c r="FS22" s="265">
        <f t="shared" ref="FS22:FS28" si="157">IF(FM22=0,0,1)</f>
        <v>0</v>
      </c>
      <c r="FT22" s="265" t="e">
        <f t="shared" ref="FT22:FT28" si="158">PRODUCT(FO22:FS22)</f>
        <v>#N/A</v>
      </c>
      <c r="FU22" s="361">
        <f t="shared" ref="FU22:FU28" si="159">ROUND(FM22,0)</f>
        <v>0</v>
      </c>
      <c r="FV22" s="267">
        <f t="shared" ref="FV22:FV28" si="160">FM22-FU22</f>
        <v>0</v>
      </c>
      <c r="FY22" s="294"/>
      <c r="FZ22" s="301"/>
      <c r="GA22" s="302"/>
      <c r="GB22" s="303"/>
      <c r="GC22" s="298"/>
      <c r="GD22" s="299"/>
      <c r="GE22" s="364"/>
      <c r="GF22" s="117" t="e">
        <f>IF(EXACT(VLOOKUP(FY22,OFERTA_0,2,FALSE),FZ22),1,0)</f>
        <v>#N/A</v>
      </c>
      <c r="GG22" s="117" t="e">
        <f>IF(EXACT(VLOOKUP(FY22,OFERTA_0,3,FALSE),GA22),1,0)</f>
        <v>#N/A</v>
      </c>
      <c r="GH22" s="265" t="e">
        <f>IF(EXACT(VLOOKUP(FY22,OFERTA_0,4,FALSE),GB22),1,0)</f>
        <v>#N/A</v>
      </c>
      <c r="GI22" s="265">
        <f t="shared" ref="GI22:GI28" si="161">IF(GC22=0,0,1)</f>
        <v>0</v>
      </c>
      <c r="GJ22" s="265">
        <f t="shared" ref="GJ22:GJ28" si="162">IF(GD22=0,0,1)</f>
        <v>0</v>
      </c>
      <c r="GK22" s="265" t="e">
        <f t="shared" ref="GK22:GK28" si="163">PRODUCT(GF22:GJ22)</f>
        <v>#N/A</v>
      </c>
      <c r="GL22" s="361">
        <f t="shared" ref="GL22:GL28" si="164">ROUND(GD22,0)</f>
        <v>0</v>
      </c>
      <c r="GM22" s="267">
        <f t="shared" ref="GM22:GM28" si="165">GD22-GL22</f>
        <v>0</v>
      </c>
      <c r="GP22" s="294"/>
      <c r="GQ22" s="301"/>
      <c r="GR22" s="302"/>
      <c r="GS22" s="303"/>
      <c r="GT22" s="298"/>
      <c r="GU22" s="299"/>
      <c r="GV22" s="364"/>
      <c r="GW22" s="117" t="e">
        <f>IF(EXACT(VLOOKUP(GP22,OFERTA_0,2,FALSE),GQ22),1,0)</f>
        <v>#N/A</v>
      </c>
      <c r="GX22" s="117" t="e">
        <f>IF(EXACT(VLOOKUP(GP22,OFERTA_0,3,FALSE),GR22),1,0)</f>
        <v>#N/A</v>
      </c>
      <c r="GY22" s="265" t="e">
        <f>IF(EXACT(VLOOKUP(GP22,OFERTA_0,4,FALSE),GS22),1,0)</f>
        <v>#N/A</v>
      </c>
      <c r="GZ22" s="265">
        <f t="shared" ref="GZ22:GZ28" si="166">IF(GT22=0,0,1)</f>
        <v>0</v>
      </c>
      <c r="HA22" s="265">
        <f t="shared" ref="HA22:HA28" si="167">IF(GU22=0,0,1)</f>
        <v>0</v>
      </c>
      <c r="HB22" s="265" t="e">
        <f t="shared" ref="HB22:HB28" si="168">PRODUCT(GW22:HA22)</f>
        <v>#N/A</v>
      </c>
      <c r="HC22" s="361">
        <f t="shared" ref="HC22:HC28" si="169">ROUND(GU22,0)</f>
        <v>0</v>
      </c>
      <c r="HD22" s="267">
        <f t="shared" ref="HD22:HD28" si="170">GU22-HC22</f>
        <v>0</v>
      </c>
      <c r="HG22" s="294"/>
      <c r="HH22" s="301"/>
      <c r="HI22" s="302"/>
      <c r="HJ22" s="303"/>
      <c r="HK22" s="298"/>
      <c r="HL22" s="299"/>
      <c r="HM22" s="364"/>
      <c r="HN22" s="117" t="e">
        <f>IF(EXACT(VLOOKUP(HG22,OFERTA_0,2,FALSE),HH22),1,0)</f>
        <v>#N/A</v>
      </c>
      <c r="HO22" s="117" t="e">
        <f>IF(EXACT(VLOOKUP(HG22,OFERTA_0,3,FALSE),HI22),1,0)</f>
        <v>#N/A</v>
      </c>
      <c r="HP22" s="265" t="e">
        <f>IF(EXACT(VLOOKUP(HG22,OFERTA_0,4,FALSE),HJ22),1,0)</f>
        <v>#N/A</v>
      </c>
      <c r="HQ22" s="265">
        <f t="shared" ref="HQ22:HQ28" si="171">IF(HK22=0,0,1)</f>
        <v>0</v>
      </c>
      <c r="HR22" s="265">
        <f t="shared" ref="HR22:HR28" si="172">IF(HL22=0,0,1)</f>
        <v>0</v>
      </c>
      <c r="HS22" s="265" t="e">
        <f t="shared" ref="HS22:HS28" si="173">PRODUCT(HN22:HR22)</f>
        <v>#N/A</v>
      </c>
      <c r="HT22" s="361">
        <f t="shared" ref="HT22:HT28" si="174">ROUND(HL22,0)</f>
        <v>0</v>
      </c>
      <c r="HU22" s="267">
        <f t="shared" ref="HU22:HU28" si="175">HL22-HT22</f>
        <v>0</v>
      </c>
      <c r="HX22" s="294"/>
      <c r="HY22" s="301"/>
      <c r="HZ22" s="302"/>
      <c r="IA22" s="303"/>
      <c r="IB22" s="298"/>
      <c r="IC22" s="299"/>
      <c r="ID22" s="364"/>
      <c r="IE22" s="117" t="e">
        <f>IF(EXACT(VLOOKUP(HX22,OFERTA_0,2,FALSE),HY22),1,0)</f>
        <v>#N/A</v>
      </c>
      <c r="IF22" s="117" t="e">
        <f>IF(EXACT(VLOOKUP(HX22,OFERTA_0,3,FALSE),HZ22),1,0)</f>
        <v>#N/A</v>
      </c>
      <c r="IG22" s="265" t="e">
        <f>IF(EXACT(VLOOKUP(HX22,OFERTA_0,4,FALSE),IA22),1,0)</f>
        <v>#N/A</v>
      </c>
      <c r="IH22" s="265">
        <f t="shared" ref="IH22:IH28" si="176">IF(IB22=0,0,1)</f>
        <v>0</v>
      </c>
      <c r="II22" s="265">
        <f t="shared" ref="II22:II28" si="177">IF(IC22=0,0,1)</f>
        <v>0</v>
      </c>
      <c r="IJ22" s="265" t="e">
        <f t="shared" ref="IJ22:IJ28" si="178">PRODUCT(IE22:II22)</f>
        <v>#N/A</v>
      </c>
      <c r="IK22" s="361">
        <f t="shared" ref="IK22:IK28" si="179">ROUND(IC22,0)</f>
        <v>0</v>
      </c>
      <c r="IL22" s="267">
        <f t="shared" ref="IL22:IL28" si="180">IC22-IK22</f>
        <v>0</v>
      </c>
      <c r="IO22" s="294"/>
      <c r="IP22" s="301"/>
      <c r="IQ22" s="302"/>
      <c r="IR22" s="303"/>
      <c r="IS22" s="298"/>
      <c r="IT22" s="299"/>
      <c r="IU22" s="364"/>
      <c r="IV22" s="117" t="e">
        <f>IF(EXACT(VLOOKUP(IO22,OFERTA_0,2,FALSE),IP22),1,0)</f>
        <v>#N/A</v>
      </c>
      <c r="IW22" s="117" t="e">
        <f>IF(EXACT(VLOOKUP(IO22,OFERTA_0,3,FALSE),IQ22),1,0)</f>
        <v>#N/A</v>
      </c>
      <c r="IX22" s="265" t="e">
        <f>IF(EXACT(VLOOKUP(IO22,OFERTA_0,4,FALSE),IR22),1,0)</f>
        <v>#N/A</v>
      </c>
      <c r="IY22" s="265">
        <f t="shared" ref="IY22:IY28" si="181">IF(IS22=0,0,1)</f>
        <v>0</v>
      </c>
      <c r="IZ22" s="265">
        <f t="shared" ref="IZ22:IZ28" si="182">IF(IT22=0,0,1)</f>
        <v>0</v>
      </c>
      <c r="JA22" s="265" t="e">
        <f t="shared" ref="JA22:JA28" si="183">PRODUCT(IV22:IZ22)</f>
        <v>#N/A</v>
      </c>
      <c r="JB22" s="361">
        <f t="shared" ref="JB22:JB28" si="184">ROUND(IT22,0)</f>
        <v>0</v>
      </c>
      <c r="JC22" s="267">
        <f t="shared" ref="JC22:JC28" si="185">IT22-JB22</f>
        <v>0</v>
      </c>
      <c r="JF22" s="294"/>
      <c r="JG22" s="301"/>
      <c r="JH22" s="302"/>
      <c r="JI22" s="303"/>
      <c r="JJ22" s="298"/>
      <c r="JK22" s="299"/>
      <c r="JL22" s="364"/>
      <c r="JM22" s="117" t="e">
        <f>IF(EXACT(VLOOKUP(JF22,OFERTA_0,2,FALSE),JG22),1,0)</f>
        <v>#N/A</v>
      </c>
      <c r="JN22" s="117" t="e">
        <f>IF(EXACT(VLOOKUP(JF22,OFERTA_0,3,FALSE),JH22),1,0)</f>
        <v>#N/A</v>
      </c>
      <c r="JO22" s="265" t="e">
        <f>IF(EXACT(VLOOKUP(JF22,OFERTA_0,4,FALSE),JI22),1,0)</f>
        <v>#N/A</v>
      </c>
      <c r="JP22" s="265">
        <f t="shared" ref="JP22:JP28" si="186">IF(JJ22=0,0,1)</f>
        <v>0</v>
      </c>
      <c r="JQ22" s="265">
        <f t="shared" ref="JQ22:JQ28" si="187">IF(JK22=0,0,1)</f>
        <v>0</v>
      </c>
      <c r="JR22" s="265" t="e">
        <f t="shared" ref="JR22:JR28" si="188">PRODUCT(JM22:JQ22)</f>
        <v>#N/A</v>
      </c>
      <c r="JS22" s="361">
        <f t="shared" ref="JS22:JS28" si="189">ROUND(JK22,0)</f>
        <v>0</v>
      </c>
      <c r="JT22" s="267">
        <f t="shared" ref="JT22:JT28" si="190">JK22-JS22</f>
        <v>0</v>
      </c>
      <c r="JW22" s="294"/>
      <c r="JX22" s="301"/>
      <c r="JY22" s="302"/>
      <c r="JZ22" s="303"/>
      <c r="KA22" s="298"/>
      <c r="KB22" s="299"/>
      <c r="KC22" s="364"/>
      <c r="KD22" s="117" t="e">
        <f>IF(EXACT(VLOOKUP(JW22,OFERTA_0,2,FALSE),JX22),1,0)</f>
        <v>#N/A</v>
      </c>
      <c r="KE22" s="117" t="e">
        <f>IF(EXACT(VLOOKUP(JW22,OFERTA_0,3,FALSE),JY22),1,0)</f>
        <v>#N/A</v>
      </c>
      <c r="KF22" s="265" t="e">
        <f>IF(EXACT(VLOOKUP(JW22,OFERTA_0,4,FALSE),JZ22),1,0)</f>
        <v>#N/A</v>
      </c>
      <c r="KG22" s="265">
        <f t="shared" ref="KG22:KG28" si="191">IF(KA22=0,0,1)</f>
        <v>0</v>
      </c>
      <c r="KH22" s="265">
        <f t="shared" ref="KH22:KH28" si="192">IF(KB22=0,0,1)</f>
        <v>0</v>
      </c>
      <c r="KI22" s="265" t="e">
        <f t="shared" ref="KI22:KI28" si="193">PRODUCT(KD22:KH22)</f>
        <v>#N/A</v>
      </c>
      <c r="KJ22" s="361">
        <f t="shared" ref="KJ22:KJ28" si="194">ROUND(KB22,0)</f>
        <v>0</v>
      </c>
      <c r="KK22" s="267">
        <f t="shared" ref="KK22:KK28" si="195">KB22-KJ22</f>
        <v>0</v>
      </c>
    </row>
    <row r="23" spans="2:297" ht="25.5">
      <c r="B23" s="421" t="s">
        <v>220</v>
      </c>
      <c r="C23" s="473" t="s">
        <v>221</v>
      </c>
      <c r="D23" s="421" t="s">
        <v>213</v>
      </c>
      <c r="E23" s="423">
        <v>10</v>
      </c>
      <c r="F23" s="426"/>
      <c r="G23" s="425">
        <f t="shared" si="92"/>
        <v>0</v>
      </c>
      <c r="H23" s="425"/>
      <c r="K23" s="421" t="s">
        <v>220</v>
      </c>
      <c r="L23" s="422" t="s">
        <v>221</v>
      </c>
      <c r="M23" s="421" t="s">
        <v>213</v>
      </c>
      <c r="N23" s="488">
        <v>10</v>
      </c>
      <c r="O23" s="489">
        <v>28485</v>
      </c>
      <c r="P23" s="490">
        <f t="shared" si="31"/>
        <v>284850</v>
      </c>
      <c r="Q23" s="425"/>
      <c r="R23" s="117">
        <f t="shared" si="93"/>
        <v>1</v>
      </c>
      <c r="S23" s="117">
        <f t="shared" si="94"/>
        <v>1</v>
      </c>
      <c r="T23" s="265">
        <f t="shared" si="95"/>
        <v>1</v>
      </c>
      <c r="U23" s="265">
        <f t="shared" si="96"/>
        <v>1</v>
      </c>
      <c r="V23" s="265">
        <f t="shared" si="97"/>
        <v>1</v>
      </c>
      <c r="W23" s="265">
        <f t="shared" si="98"/>
        <v>1</v>
      </c>
      <c r="X23" s="361">
        <f t="shared" si="99"/>
        <v>284850</v>
      </c>
      <c r="Y23" s="267">
        <f t="shared" si="100"/>
        <v>0</v>
      </c>
      <c r="Z23" s="143"/>
      <c r="AA23" s="143"/>
      <c r="AB23" s="421" t="s">
        <v>220</v>
      </c>
      <c r="AC23" s="422" t="s">
        <v>221</v>
      </c>
      <c r="AD23" s="421" t="s">
        <v>213</v>
      </c>
      <c r="AE23" s="488">
        <v>10</v>
      </c>
      <c r="AF23" s="491">
        <v>30028</v>
      </c>
      <c r="AG23" s="490">
        <f t="shared" si="32"/>
        <v>300280</v>
      </c>
      <c r="AH23" s="425"/>
      <c r="AI23" s="117">
        <f t="shared" si="101"/>
        <v>1</v>
      </c>
      <c r="AJ23" s="117">
        <f t="shared" si="102"/>
        <v>1</v>
      </c>
      <c r="AK23" s="265">
        <f t="shared" si="103"/>
        <v>1</v>
      </c>
      <c r="AL23" s="265">
        <f t="shared" si="104"/>
        <v>1</v>
      </c>
      <c r="AM23" s="265">
        <f t="shared" si="105"/>
        <v>1</v>
      </c>
      <c r="AN23" s="265">
        <f t="shared" si="106"/>
        <v>1</v>
      </c>
      <c r="AO23" s="361">
        <f t="shared" si="107"/>
        <v>300280</v>
      </c>
      <c r="AP23" s="267">
        <f t="shared" si="108"/>
        <v>0</v>
      </c>
      <c r="AQ23" s="143"/>
      <c r="AR23" s="143"/>
      <c r="AS23" s="421" t="s">
        <v>220</v>
      </c>
      <c r="AT23" s="422" t="s">
        <v>221</v>
      </c>
      <c r="AU23" s="421" t="s">
        <v>213</v>
      </c>
      <c r="AV23" s="488">
        <v>10</v>
      </c>
      <c r="AW23" s="491">
        <v>23000</v>
      </c>
      <c r="AX23" s="490">
        <f t="shared" si="33"/>
        <v>230000</v>
      </c>
      <c r="AY23" s="425"/>
      <c r="AZ23" s="117">
        <f t="shared" si="109"/>
        <v>1</v>
      </c>
      <c r="BA23" s="117">
        <f t="shared" si="110"/>
        <v>1</v>
      </c>
      <c r="BB23" s="265">
        <f t="shared" si="111"/>
        <v>1</v>
      </c>
      <c r="BC23" s="265">
        <f t="shared" si="112"/>
        <v>1</v>
      </c>
      <c r="BD23" s="265">
        <f t="shared" si="113"/>
        <v>1</v>
      </c>
      <c r="BE23" s="265">
        <f t="shared" si="114"/>
        <v>1</v>
      </c>
      <c r="BF23" s="361">
        <f t="shared" si="115"/>
        <v>230000</v>
      </c>
      <c r="BG23" s="267">
        <f t="shared" si="116"/>
        <v>0</v>
      </c>
      <c r="BJ23" s="421" t="s">
        <v>220</v>
      </c>
      <c r="BK23" s="422" t="s">
        <v>221</v>
      </c>
      <c r="BL23" s="421" t="s">
        <v>213</v>
      </c>
      <c r="BM23" s="488">
        <v>10</v>
      </c>
      <c r="BN23" s="491">
        <v>45000</v>
      </c>
      <c r="BO23" s="490">
        <f t="shared" si="34"/>
        <v>450000</v>
      </c>
      <c r="BP23" s="425"/>
      <c r="BQ23" s="117">
        <f t="shared" si="117"/>
        <v>1</v>
      </c>
      <c r="BR23" s="117">
        <f t="shared" si="118"/>
        <v>1</v>
      </c>
      <c r="BS23" s="265">
        <f t="shared" si="119"/>
        <v>1</v>
      </c>
      <c r="BT23" s="265">
        <f t="shared" si="120"/>
        <v>1</v>
      </c>
      <c r="BU23" s="265">
        <f t="shared" si="121"/>
        <v>1</v>
      </c>
      <c r="BV23" s="265">
        <f t="shared" si="122"/>
        <v>1</v>
      </c>
      <c r="BW23" s="361">
        <f t="shared" si="123"/>
        <v>450000</v>
      </c>
      <c r="BX23" s="267">
        <f t="shared" si="124"/>
        <v>0</v>
      </c>
      <c r="CA23" s="421" t="s">
        <v>220</v>
      </c>
      <c r="CB23" s="422" t="s">
        <v>221</v>
      </c>
      <c r="CC23" s="421" t="s">
        <v>213</v>
      </c>
      <c r="CD23" s="488">
        <v>10</v>
      </c>
      <c r="CE23" s="491">
        <v>12500</v>
      </c>
      <c r="CF23" s="522">
        <f t="shared" si="35"/>
        <v>125000</v>
      </c>
      <c r="CG23" s="425"/>
      <c r="CH23" s="117">
        <f t="shared" si="125"/>
        <v>1</v>
      </c>
      <c r="CI23" s="117">
        <f t="shared" si="126"/>
        <v>1</v>
      </c>
      <c r="CJ23" s="265">
        <f t="shared" si="127"/>
        <v>1</v>
      </c>
      <c r="CK23" s="265">
        <f t="shared" si="128"/>
        <v>1</v>
      </c>
      <c r="CL23" s="265">
        <f t="shared" si="129"/>
        <v>1</v>
      </c>
      <c r="CM23" s="265">
        <f t="shared" si="130"/>
        <v>1</v>
      </c>
      <c r="CN23" s="361">
        <f t="shared" si="131"/>
        <v>125000</v>
      </c>
      <c r="CO23" s="267">
        <f t="shared" si="132"/>
        <v>0</v>
      </c>
      <c r="CR23" s="421" t="s">
        <v>220</v>
      </c>
      <c r="CS23" s="422" t="s">
        <v>221</v>
      </c>
      <c r="CT23" s="421" t="s">
        <v>213</v>
      </c>
      <c r="CU23" s="488">
        <v>10</v>
      </c>
      <c r="CV23" s="491">
        <v>26000</v>
      </c>
      <c r="CW23" s="490">
        <f t="shared" si="36"/>
        <v>260000</v>
      </c>
      <c r="CX23" s="425"/>
      <c r="CY23" s="117">
        <f t="shared" si="133"/>
        <v>1</v>
      </c>
      <c r="CZ23" s="117">
        <f t="shared" si="134"/>
        <v>1</v>
      </c>
      <c r="DA23" s="265">
        <f t="shared" si="135"/>
        <v>1</v>
      </c>
      <c r="DB23" s="265">
        <f t="shared" si="136"/>
        <v>1</v>
      </c>
      <c r="DC23" s="265">
        <f t="shared" si="137"/>
        <v>1</v>
      </c>
      <c r="DD23" s="265">
        <f t="shared" si="138"/>
        <v>1</v>
      </c>
      <c r="DE23" s="361">
        <f t="shared" si="139"/>
        <v>260000</v>
      </c>
      <c r="DF23" s="267">
        <f t="shared" si="140"/>
        <v>0</v>
      </c>
      <c r="DI23" s="294"/>
      <c r="DJ23" s="301"/>
      <c r="DK23" s="302"/>
      <c r="DL23" s="303"/>
      <c r="DM23" s="298"/>
      <c r="DN23" s="299"/>
      <c r="DO23" s="364"/>
      <c r="DP23" s="117"/>
      <c r="DQ23" s="117"/>
      <c r="DR23" s="468"/>
      <c r="DS23" s="468"/>
      <c r="DT23" s="468"/>
      <c r="DU23" s="468"/>
      <c r="DV23" s="469"/>
      <c r="DW23" s="470"/>
      <c r="DZ23" s="294"/>
      <c r="EA23" s="301"/>
      <c r="EB23" s="302"/>
      <c r="EC23" s="303"/>
      <c r="ED23" s="298"/>
      <c r="EE23" s="299"/>
      <c r="EF23" s="364"/>
      <c r="EG23" s="117"/>
      <c r="EH23" s="117"/>
      <c r="EI23" s="468"/>
      <c r="EJ23" s="468"/>
      <c r="EK23" s="468"/>
      <c r="EL23" s="468"/>
      <c r="EM23" s="469"/>
      <c r="EN23" s="470"/>
      <c r="EQ23" s="294"/>
      <c r="ER23" s="301"/>
      <c r="ES23" s="302"/>
      <c r="ET23" s="303"/>
      <c r="EU23" s="298"/>
      <c r="EV23" s="299"/>
      <c r="EW23" s="364"/>
      <c r="EX23" s="117"/>
      <c r="EY23" s="117"/>
      <c r="EZ23" s="468"/>
      <c r="FA23" s="468"/>
      <c r="FB23" s="468"/>
      <c r="FC23" s="468"/>
      <c r="FD23" s="469"/>
      <c r="FE23" s="470"/>
      <c r="FH23" s="294"/>
      <c r="FI23" s="301"/>
      <c r="FJ23" s="302"/>
      <c r="FK23" s="303"/>
      <c r="FL23" s="298"/>
      <c r="FM23" s="299"/>
      <c r="FN23" s="364"/>
      <c r="FO23" s="117"/>
      <c r="FP23" s="117"/>
      <c r="FQ23" s="468"/>
      <c r="FR23" s="468"/>
      <c r="FS23" s="468"/>
      <c r="FT23" s="468"/>
      <c r="FU23" s="469"/>
      <c r="FV23" s="470"/>
      <c r="FY23" s="294"/>
      <c r="FZ23" s="301"/>
      <c r="GA23" s="302"/>
      <c r="GB23" s="303"/>
      <c r="GC23" s="298"/>
      <c r="GD23" s="299"/>
      <c r="GE23" s="364"/>
      <c r="GF23" s="117"/>
      <c r="GG23" s="117"/>
      <c r="GH23" s="468"/>
      <c r="GI23" s="468"/>
      <c r="GJ23" s="468"/>
      <c r="GK23" s="468"/>
      <c r="GL23" s="469"/>
      <c r="GM23" s="470"/>
      <c r="GP23" s="294"/>
      <c r="GQ23" s="301"/>
      <c r="GR23" s="302"/>
      <c r="GS23" s="303"/>
      <c r="GT23" s="298"/>
      <c r="GU23" s="299"/>
      <c r="GV23" s="364"/>
      <c r="GW23" s="117"/>
      <c r="GX23" s="117"/>
      <c r="GY23" s="468"/>
      <c r="GZ23" s="468"/>
      <c r="HA23" s="468"/>
      <c r="HB23" s="468"/>
      <c r="HC23" s="469"/>
      <c r="HD23" s="470"/>
      <c r="HG23" s="294"/>
      <c r="HH23" s="301"/>
      <c r="HI23" s="302"/>
      <c r="HJ23" s="303"/>
      <c r="HK23" s="298"/>
      <c r="HL23" s="299"/>
      <c r="HM23" s="364"/>
      <c r="HN23" s="117"/>
      <c r="HO23" s="117"/>
      <c r="HP23" s="468"/>
      <c r="HQ23" s="468"/>
      <c r="HR23" s="468"/>
      <c r="HS23" s="468"/>
      <c r="HT23" s="469"/>
      <c r="HU23" s="470"/>
      <c r="HX23" s="294"/>
      <c r="HY23" s="301"/>
      <c r="HZ23" s="302"/>
      <c r="IA23" s="303"/>
      <c r="IB23" s="298"/>
      <c r="IC23" s="299"/>
      <c r="ID23" s="364"/>
      <c r="IE23" s="117"/>
      <c r="IF23" s="117"/>
      <c r="IG23" s="468"/>
      <c r="IH23" s="468"/>
      <c r="II23" s="468"/>
      <c r="IJ23" s="468"/>
      <c r="IK23" s="469"/>
      <c r="IL23" s="470"/>
      <c r="IO23" s="294"/>
      <c r="IP23" s="301"/>
      <c r="IQ23" s="302"/>
      <c r="IR23" s="303"/>
      <c r="IS23" s="298"/>
      <c r="IT23" s="299"/>
      <c r="IU23" s="364"/>
      <c r="IV23" s="117"/>
      <c r="IW23" s="117"/>
      <c r="IX23" s="468"/>
      <c r="IY23" s="468"/>
      <c r="IZ23" s="468"/>
      <c r="JA23" s="468"/>
      <c r="JB23" s="469"/>
      <c r="JC23" s="470"/>
      <c r="JF23" s="294"/>
      <c r="JG23" s="301"/>
      <c r="JH23" s="302"/>
      <c r="JI23" s="303"/>
      <c r="JJ23" s="298"/>
      <c r="JK23" s="299"/>
      <c r="JL23" s="364"/>
      <c r="JM23" s="117"/>
      <c r="JN23" s="117"/>
      <c r="JO23" s="468"/>
      <c r="JP23" s="468"/>
      <c r="JQ23" s="468"/>
      <c r="JR23" s="468"/>
      <c r="JS23" s="469"/>
      <c r="JT23" s="470"/>
      <c r="JW23" s="294"/>
      <c r="JX23" s="301"/>
      <c r="JY23" s="302"/>
      <c r="JZ23" s="303"/>
      <c r="KA23" s="298"/>
      <c r="KB23" s="299"/>
      <c r="KC23" s="364"/>
      <c r="KD23" s="117"/>
      <c r="KE23" s="117"/>
      <c r="KF23" s="468"/>
      <c r="KG23" s="468"/>
      <c r="KH23" s="468"/>
      <c r="KI23" s="468"/>
      <c r="KJ23" s="469"/>
      <c r="KK23" s="470"/>
    </row>
    <row r="24" spans="2:297" ht="15">
      <c r="B24" s="421" t="s">
        <v>222</v>
      </c>
      <c r="C24" s="473" t="s">
        <v>223</v>
      </c>
      <c r="D24" s="421" t="s">
        <v>213</v>
      </c>
      <c r="E24" s="423">
        <v>8</v>
      </c>
      <c r="F24" s="426"/>
      <c r="G24" s="425">
        <f t="shared" si="92"/>
        <v>0</v>
      </c>
      <c r="H24" s="425"/>
      <c r="K24" s="421" t="s">
        <v>222</v>
      </c>
      <c r="L24" s="422" t="s">
        <v>223</v>
      </c>
      <c r="M24" s="421" t="s">
        <v>213</v>
      </c>
      <c r="N24" s="488">
        <v>8</v>
      </c>
      <c r="O24" s="489">
        <v>78549</v>
      </c>
      <c r="P24" s="490">
        <f t="shared" si="31"/>
        <v>628392</v>
      </c>
      <c r="Q24" s="425"/>
      <c r="R24" s="117">
        <f t="shared" si="93"/>
        <v>1</v>
      </c>
      <c r="S24" s="117">
        <f t="shared" si="94"/>
        <v>1</v>
      </c>
      <c r="T24" s="265">
        <f t="shared" si="95"/>
        <v>1</v>
      </c>
      <c r="U24" s="265">
        <f t="shared" si="96"/>
        <v>1</v>
      </c>
      <c r="V24" s="265">
        <f t="shared" si="97"/>
        <v>1</v>
      </c>
      <c r="W24" s="265">
        <f t="shared" si="98"/>
        <v>1</v>
      </c>
      <c r="X24" s="361">
        <f t="shared" si="99"/>
        <v>628392</v>
      </c>
      <c r="Y24" s="267">
        <f t="shared" si="100"/>
        <v>0</v>
      </c>
      <c r="Z24" s="143"/>
      <c r="AA24" s="143"/>
      <c r="AB24" s="421" t="s">
        <v>222</v>
      </c>
      <c r="AC24" s="422" t="s">
        <v>223</v>
      </c>
      <c r="AD24" s="421" t="s">
        <v>213</v>
      </c>
      <c r="AE24" s="488">
        <v>8</v>
      </c>
      <c r="AF24" s="491">
        <v>101360</v>
      </c>
      <c r="AG24" s="490">
        <f t="shared" si="32"/>
        <v>810880</v>
      </c>
      <c r="AH24" s="425"/>
      <c r="AI24" s="117">
        <f t="shared" si="101"/>
        <v>1</v>
      </c>
      <c r="AJ24" s="117">
        <f t="shared" si="102"/>
        <v>1</v>
      </c>
      <c r="AK24" s="265">
        <f t="shared" si="103"/>
        <v>1</v>
      </c>
      <c r="AL24" s="265">
        <f t="shared" si="104"/>
        <v>1</v>
      </c>
      <c r="AM24" s="265">
        <f t="shared" si="105"/>
        <v>1</v>
      </c>
      <c r="AN24" s="265">
        <f t="shared" si="106"/>
        <v>1</v>
      </c>
      <c r="AO24" s="361">
        <f t="shared" si="107"/>
        <v>810880</v>
      </c>
      <c r="AP24" s="267">
        <f t="shared" si="108"/>
        <v>0</v>
      </c>
      <c r="AQ24" s="143"/>
      <c r="AR24" s="143"/>
      <c r="AS24" s="421" t="s">
        <v>222</v>
      </c>
      <c r="AT24" s="422" t="s">
        <v>223</v>
      </c>
      <c r="AU24" s="421" t="s">
        <v>213</v>
      </c>
      <c r="AV24" s="488">
        <v>8</v>
      </c>
      <c r="AW24" s="491">
        <v>180000</v>
      </c>
      <c r="AX24" s="490">
        <f t="shared" si="33"/>
        <v>1440000</v>
      </c>
      <c r="AY24" s="425"/>
      <c r="AZ24" s="117">
        <f t="shared" si="109"/>
        <v>1</v>
      </c>
      <c r="BA24" s="117">
        <f t="shared" si="110"/>
        <v>1</v>
      </c>
      <c r="BB24" s="265">
        <f t="shared" si="111"/>
        <v>1</v>
      </c>
      <c r="BC24" s="265">
        <f t="shared" si="112"/>
        <v>1</v>
      </c>
      <c r="BD24" s="265">
        <f t="shared" si="113"/>
        <v>1</v>
      </c>
      <c r="BE24" s="265">
        <f t="shared" si="114"/>
        <v>1</v>
      </c>
      <c r="BF24" s="361">
        <f t="shared" si="115"/>
        <v>1440000</v>
      </c>
      <c r="BG24" s="267">
        <f t="shared" si="116"/>
        <v>0</v>
      </c>
      <c r="BJ24" s="421" t="s">
        <v>222</v>
      </c>
      <c r="BK24" s="422" t="s">
        <v>223</v>
      </c>
      <c r="BL24" s="421" t="s">
        <v>213</v>
      </c>
      <c r="BM24" s="488">
        <v>8</v>
      </c>
      <c r="BN24" s="491">
        <v>145000</v>
      </c>
      <c r="BO24" s="490">
        <f t="shared" si="34"/>
        <v>1160000</v>
      </c>
      <c r="BP24" s="425"/>
      <c r="BQ24" s="117">
        <f t="shared" si="117"/>
        <v>1</v>
      </c>
      <c r="BR24" s="117">
        <f t="shared" si="118"/>
        <v>1</v>
      </c>
      <c r="BS24" s="265">
        <f t="shared" si="119"/>
        <v>1</v>
      </c>
      <c r="BT24" s="265">
        <f t="shared" si="120"/>
        <v>1</v>
      </c>
      <c r="BU24" s="265">
        <f t="shared" si="121"/>
        <v>1</v>
      </c>
      <c r="BV24" s="265">
        <f t="shared" si="122"/>
        <v>1</v>
      </c>
      <c r="BW24" s="361">
        <f t="shared" si="123"/>
        <v>1160000</v>
      </c>
      <c r="BX24" s="267">
        <f t="shared" si="124"/>
        <v>0</v>
      </c>
      <c r="CA24" s="421" t="s">
        <v>222</v>
      </c>
      <c r="CB24" s="422" t="s">
        <v>223</v>
      </c>
      <c r="CC24" s="421" t="s">
        <v>213</v>
      </c>
      <c r="CD24" s="488">
        <v>8</v>
      </c>
      <c r="CE24" s="491">
        <v>121100</v>
      </c>
      <c r="CF24" s="522">
        <f t="shared" si="35"/>
        <v>968800</v>
      </c>
      <c r="CG24" s="425"/>
      <c r="CH24" s="117">
        <f t="shared" si="125"/>
        <v>1</v>
      </c>
      <c r="CI24" s="117">
        <f t="shared" si="126"/>
        <v>1</v>
      </c>
      <c r="CJ24" s="265">
        <f t="shared" si="127"/>
        <v>1</v>
      </c>
      <c r="CK24" s="265">
        <f t="shared" si="128"/>
        <v>1</v>
      </c>
      <c r="CL24" s="265">
        <f t="shared" si="129"/>
        <v>1</v>
      </c>
      <c r="CM24" s="265">
        <f t="shared" si="130"/>
        <v>1</v>
      </c>
      <c r="CN24" s="361">
        <f t="shared" si="131"/>
        <v>968800</v>
      </c>
      <c r="CO24" s="267">
        <f t="shared" si="132"/>
        <v>0</v>
      </c>
      <c r="CR24" s="421" t="s">
        <v>222</v>
      </c>
      <c r="CS24" s="422" t="s">
        <v>223</v>
      </c>
      <c r="CT24" s="421" t="s">
        <v>213</v>
      </c>
      <c r="CU24" s="488">
        <v>8</v>
      </c>
      <c r="CV24" s="491">
        <v>145000</v>
      </c>
      <c r="CW24" s="490">
        <f t="shared" si="36"/>
        <v>1160000</v>
      </c>
      <c r="CX24" s="425"/>
      <c r="CY24" s="117">
        <f t="shared" si="133"/>
        <v>1</v>
      </c>
      <c r="CZ24" s="117">
        <f t="shared" si="134"/>
        <v>1</v>
      </c>
      <c r="DA24" s="265">
        <f t="shared" si="135"/>
        <v>1</v>
      </c>
      <c r="DB24" s="265">
        <f t="shared" si="136"/>
        <v>1</v>
      </c>
      <c r="DC24" s="265">
        <f t="shared" si="137"/>
        <v>1</v>
      </c>
      <c r="DD24" s="265">
        <f t="shared" si="138"/>
        <v>1</v>
      </c>
      <c r="DE24" s="361">
        <f t="shared" si="139"/>
        <v>1160000</v>
      </c>
      <c r="DF24" s="267">
        <f t="shared" si="140"/>
        <v>0</v>
      </c>
      <c r="DI24" s="294"/>
      <c r="DJ24" s="301"/>
      <c r="DK24" s="302"/>
      <c r="DL24" s="303"/>
      <c r="DM24" s="298"/>
      <c r="DN24" s="299"/>
      <c r="DO24" s="364"/>
      <c r="DP24" s="117"/>
      <c r="DQ24" s="117"/>
      <c r="DR24" s="468"/>
      <c r="DS24" s="468"/>
      <c r="DT24" s="468"/>
      <c r="DU24" s="468"/>
      <c r="DV24" s="469"/>
      <c r="DW24" s="470"/>
      <c r="DZ24" s="294"/>
      <c r="EA24" s="301"/>
      <c r="EB24" s="302"/>
      <c r="EC24" s="303"/>
      <c r="ED24" s="298"/>
      <c r="EE24" s="299"/>
      <c r="EF24" s="364"/>
      <c r="EG24" s="117"/>
      <c r="EH24" s="117"/>
      <c r="EI24" s="468"/>
      <c r="EJ24" s="468"/>
      <c r="EK24" s="468"/>
      <c r="EL24" s="468"/>
      <c r="EM24" s="469"/>
      <c r="EN24" s="470"/>
      <c r="EQ24" s="294"/>
      <c r="ER24" s="301"/>
      <c r="ES24" s="302"/>
      <c r="ET24" s="303"/>
      <c r="EU24" s="298"/>
      <c r="EV24" s="299"/>
      <c r="EW24" s="364"/>
      <c r="EX24" s="117"/>
      <c r="EY24" s="117"/>
      <c r="EZ24" s="468"/>
      <c r="FA24" s="468"/>
      <c r="FB24" s="468"/>
      <c r="FC24" s="468"/>
      <c r="FD24" s="469"/>
      <c r="FE24" s="470"/>
      <c r="FH24" s="294"/>
      <c r="FI24" s="301"/>
      <c r="FJ24" s="302"/>
      <c r="FK24" s="303"/>
      <c r="FL24" s="298"/>
      <c r="FM24" s="299"/>
      <c r="FN24" s="364"/>
      <c r="FO24" s="117"/>
      <c r="FP24" s="117"/>
      <c r="FQ24" s="468"/>
      <c r="FR24" s="468"/>
      <c r="FS24" s="468"/>
      <c r="FT24" s="468"/>
      <c r="FU24" s="469"/>
      <c r="FV24" s="470"/>
      <c r="FY24" s="294"/>
      <c r="FZ24" s="301"/>
      <c r="GA24" s="302"/>
      <c r="GB24" s="303"/>
      <c r="GC24" s="298"/>
      <c r="GD24" s="299"/>
      <c r="GE24" s="364"/>
      <c r="GF24" s="117"/>
      <c r="GG24" s="117"/>
      <c r="GH24" s="468"/>
      <c r="GI24" s="468"/>
      <c r="GJ24" s="468"/>
      <c r="GK24" s="468"/>
      <c r="GL24" s="469"/>
      <c r="GM24" s="470"/>
      <c r="GP24" s="294"/>
      <c r="GQ24" s="301"/>
      <c r="GR24" s="302"/>
      <c r="GS24" s="303"/>
      <c r="GT24" s="298"/>
      <c r="GU24" s="299"/>
      <c r="GV24" s="364"/>
      <c r="GW24" s="117"/>
      <c r="GX24" s="117"/>
      <c r="GY24" s="468"/>
      <c r="GZ24" s="468"/>
      <c r="HA24" s="468"/>
      <c r="HB24" s="468"/>
      <c r="HC24" s="469"/>
      <c r="HD24" s="470"/>
      <c r="HG24" s="294"/>
      <c r="HH24" s="301"/>
      <c r="HI24" s="302"/>
      <c r="HJ24" s="303"/>
      <c r="HK24" s="298"/>
      <c r="HL24" s="299"/>
      <c r="HM24" s="364"/>
      <c r="HN24" s="117"/>
      <c r="HO24" s="117"/>
      <c r="HP24" s="468"/>
      <c r="HQ24" s="468"/>
      <c r="HR24" s="468"/>
      <c r="HS24" s="468"/>
      <c r="HT24" s="469"/>
      <c r="HU24" s="470"/>
      <c r="HX24" s="294"/>
      <c r="HY24" s="301"/>
      <c r="HZ24" s="302"/>
      <c r="IA24" s="303"/>
      <c r="IB24" s="298"/>
      <c r="IC24" s="299"/>
      <c r="ID24" s="364"/>
      <c r="IE24" s="117"/>
      <c r="IF24" s="117"/>
      <c r="IG24" s="468"/>
      <c r="IH24" s="468"/>
      <c r="II24" s="468"/>
      <c r="IJ24" s="468"/>
      <c r="IK24" s="469"/>
      <c r="IL24" s="470"/>
      <c r="IO24" s="294"/>
      <c r="IP24" s="301"/>
      <c r="IQ24" s="302"/>
      <c r="IR24" s="303"/>
      <c r="IS24" s="298"/>
      <c r="IT24" s="299"/>
      <c r="IU24" s="364"/>
      <c r="IV24" s="117"/>
      <c r="IW24" s="117"/>
      <c r="IX24" s="468"/>
      <c r="IY24" s="468"/>
      <c r="IZ24" s="468"/>
      <c r="JA24" s="468"/>
      <c r="JB24" s="469"/>
      <c r="JC24" s="470"/>
      <c r="JF24" s="294"/>
      <c r="JG24" s="301"/>
      <c r="JH24" s="302"/>
      <c r="JI24" s="303"/>
      <c r="JJ24" s="298"/>
      <c r="JK24" s="299"/>
      <c r="JL24" s="364"/>
      <c r="JM24" s="117"/>
      <c r="JN24" s="117"/>
      <c r="JO24" s="468"/>
      <c r="JP24" s="468"/>
      <c r="JQ24" s="468"/>
      <c r="JR24" s="468"/>
      <c r="JS24" s="469"/>
      <c r="JT24" s="470"/>
      <c r="JW24" s="294"/>
      <c r="JX24" s="301"/>
      <c r="JY24" s="302"/>
      <c r="JZ24" s="303"/>
      <c r="KA24" s="298"/>
      <c r="KB24" s="299"/>
      <c r="KC24" s="364"/>
      <c r="KD24" s="117"/>
      <c r="KE24" s="117"/>
      <c r="KF24" s="468"/>
      <c r="KG24" s="468"/>
      <c r="KH24" s="468"/>
      <c r="KI24" s="468"/>
      <c r="KJ24" s="469"/>
      <c r="KK24" s="470"/>
    </row>
    <row r="25" spans="2:297" ht="15">
      <c r="B25" s="421" t="s">
        <v>224</v>
      </c>
      <c r="C25" s="473" t="s">
        <v>225</v>
      </c>
      <c r="D25" s="421" t="s">
        <v>226</v>
      </c>
      <c r="E25" s="427">
        <v>4</v>
      </c>
      <c r="F25" s="426"/>
      <c r="G25" s="425">
        <f t="shared" si="92"/>
        <v>0</v>
      </c>
      <c r="H25" s="425"/>
      <c r="K25" s="421" t="s">
        <v>224</v>
      </c>
      <c r="L25" s="422" t="s">
        <v>225</v>
      </c>
      <c r="M25" s="421" t="s">
        <v>226</v>
      </c>
      <c r="N25" s="492">
        <v>4</v>
      </c>
      <c r="O25" s="489">
        <v>57857</v>
      </c>
      <c r="P25" s="490">
        <f t="shared" si="31"/>
        <v>231428</v>
      </c>
      <c r="Q25" s="425"/>
      <c r="R25" s="117">
        <f t="shared" si="93"/>
        <v>1</v>
      </c>
      <c r="S25" s="117">
        <f t="shared" si="94"/>
        <v>1</v>
      </c>
      <c r="T25" s="265">
        <f t="shared" si="95"/>
        <v>1</v>
      </c>
      <c r="U25" s="265">
        <f t="shared" si="96"/>
        <v>1</v>
      </c>
      <c r="V25" s="265">
        <f t="shared" si="97"/>
        <v>1</v>
      </c>
      <c r="W25" s="265">
        <f t="shared" si="98"/>
        <v>1</v>
      </c>
      <c r="X25" s="361">
        <f t="shared" si="99"/>
        <v>231428</v>
      </c>
      <c r="Y25" s="267">
        <f t="shared" si="100"/>
        <v>0</v>
      </c>
      <c r="Z25" s="143"/>
      <c r="AA25" s="143"/>
      <c r="AB25" s="421" t="s">
        <v>224</v>
      </c>
      <c r="AC25" s="422" t="s">
        <v>225</v>
      </c>
      <c r="AD25" s="421" t="s">
        <v>226</v>
      </c>
      <c r="AE25" s="492">
        <v>4</v>
      </c>
      <c r="AF25" s="491">
        <v>94750</v>
      </c>
      <c r="AG25" s="490">
        <f t="shared" si="32"/>
        <v>379000</v>
      </c>
      <c r="AH25" s="425"/>
      <c r="AI25" s="117">
        <f t="shared" si="101"/>
        <v>1</v>
      </c>
      <c r="AJ25" s="117">
        <f t="shared" si="102"/>
        <v>1</v>
      </c>
      <c r="AK25" s="265">
        <f t="shared" si="103"/>
        <v>1</v>
      </c>
      <c r="AL25" s="265">
        <f t="shared" si="104"/>
        <v>1</v>
      </c>
      <c r="AM25" s="265">
        <f t="shared" si="105"/>
        <v>1</v>
      </c>
      <c r="AN25" s="265">
        <f t="shared" si="106"/>
        <v>1</v>
      </c>
      <c r="AO25" s="361">
        <f t="shared" si="107"/>
        <v>379000</v>
      </c>
      <c r="AP25" s="267">
        <f t="shared" si="108"/>
        <v>0</v>
      </c>
      <c r="AQ25" s="143"/>
      <c r="AR25" s="143"/>
      <c r="AS25" s="421" t="s">
        <v>224</v>
      </c>
      <c r="AT25" s="422" t="s">
        <v>225</v>
      </c>
      <c r="AU25" s="421" t="s">
        <v>226</v>
      </c>
      <c r="AV25" s="492">
        <v>4</v>
      </c>
      <c r="AW25" s="491">
        <v>180000</v>
      </c>
      <c r="AX25" s="490">
        <f t="shared" si="33"/>
        <v>720000</v>
      </c>
      <c r="AY25" s="425"/>
      <c r="AZ25" s="117">
        <f t="shared" si="109"/>
        <v>1</v>
      </c>
      <c r="BA25" s="117">
        <f t="shared" si="110"/>
        <v>1</v>
      </c>
      <c r="BB25" s="265">
        <f t="shared" si="111"/>
        <v>1</v>
      </c>
      <c r="BC25" s="265">
        <f t="shared" si="112"/>
        <v>1</v>
      </c>
      <c r="BD25" s="265">
        <f t="shared" si="113"/>
        <v>1</v>
      </c>
      <c r="BE25" s="265">
        <f t="shared" si="114"/>
        <v>1</v>
      </c>
      <c r="BF25" s="361">
        <f t="shared" si="115"/>
        <v>720000</v>
      </c>
      <c r="BG25" s="267">
        <f t="shared" si="116"/>
        <v>0</v>
      </c>
      <c r="BJ25" s="421" t="s">
        <v>224</v>
      </c>
      <c r="BK25" s="422" t="s">
        <v>225</v>
      </c>
      <c r="BL25" s="421" t="s">
        <v>226</v>
      </c>
      <c r="BM25" s="492">
        <v>4</v>
      </c>
      <c r="BN25" s="491">
        <v>145000</v>
      </c>
      <c r="BO25" s="490">
        <f t="shared" si="34"/>
        <v>580000</v>
      </c>
      <c r="BP25" s="425"/>
      <c r="BQ25" s="117">
        <f t="shared" si="117"/>
        <v>1</v>
      </c>
      <c r="BR25" s="117">
        <f t="shared" si="118"/>
        <v>1</v>
      </c>
      <c r="BS25" s="265">
        <f t="shared" si="119"/>
        <v>1</v>
      </c>
      <c r="BT25" s="265">
        <f t="shared" si="120"/>
        <v>1</v>
      </c>
      <c r="BU25" s="265">
        <f t="shared" si="121"/>
        <v>1</v>
      </c>
      <c r="BV25" s="265">
        <f t="shared" si="122"/>
        <v>1</v>
      </c>
      <c r="BW25" s="361">
        <f t="shared" si="123"/>
        <v>580000</v>
      </c>
      <c r="BX25" s="267">
        <f t="shared" si="124"/>
        <v>0</v>
      </c>
      <c r="CA25" s="421" t="s">
        <v>224</v>
      </c>
      <c r="CB25" s="422" t="s">
        <v>225</v>
      </c>
      <c r="CC25" s="421" t="s">
        <v>213</v>
      </c>
      <c r="CD25" s="492">
        <v>4</v>
      </c>
      <c r="CE25" s="491">
        <v>124600</v>
      </c>
      <c r="CF25" s="522">
        <f t="shared" si="35"/>
        <v>498400</v>
      </c>
      <c r="CG25" s="425"/>
      <c r="CH25" s="117">
        <f t="shared" si="125"/>
        <v>1</v>
      </c>
      <c r="CI25" s="117">
        <v>1</v>
      </c>
      <c r="CJ25" s="265">
        <f t="shared" si="127"/>
        <v>1</v>
      </c>
      <c r="CK25" s="265">
        <f t="shared" si="128"/>
        <v>1</v>
      </c>
      <c r="CL25" s="265">
        <f t="shared" si="129"/>
        <v>1</v>
      </c>
      <c r="CM25" s="265">
        <f t="shared" si="130"/>
        <v>1</v>
      </c>
      <c r="CN25" s="361">
        <f t="shared" si="131"/>
        <v>498400</v>
      </c>
      <c r="CO25" s="267">
        <f t="shared" si="132"/>
        <v>0</v>
      </c>
      <c r="CR25" s="421" t="s">
        <v>224</v>
      </c>
      <c r="CS25" s="422" t="s">
        <v>225</v>
      </c>
      <c r="CT25" s="421" t="s">
        <v>226</v>
      </c>
      <c r="CU25" s="492">
        <v>4</v>
      </c>
      <c r="CV25" s="491">
        <v>128000</v>
      </c>
      <c r="CW25" s="490">
        <f t="shared" si="36"/>
        <v>512000</v>
      </c>
      <c r="CX25" s="425"/>
      <c r="CY25" s="117">
        <f t="shared" si="133"/>
        <v>1</v>
      </c>
      <c r="CZ25" s="117">
        <f t="shared" si="134"/>
        <v>1</v>
      </c>
      <c r="DA25" s="265">
        <f t="shared" si="135"/>
        <v>1</v>
      </c>
      <c r="DB25" s="265">
        <f t="shared" si="136"/>
        <v>1</v>
      </c>
      <c r="DC25" s="265">
        <f t="shared" si="137"/>
        <v>1</v>
      </c>
      <c r="DD25" s="265">
        <f t="shared" si="138"/>
        <v>1</v>
      </c>
      <c r="DE25" s="361">
        <f t="shared" si="139"/>
        <v>512000</v>
      </c>
      <c r="DF25" s="267">
        <f t="shared" si="140"/>
        <v>0</v>
      </c>
      <c r="DI25" s="294"/>
      <c r="DJ25" s="301"/>
      <c r="DK25" s="302"/>
      <c r="DL25" s="303"/>
      <c r="DM25" s="298"/>
      <c r="DN25" s="299"/>
      <c r="DO25" s="364"/>
      <c r="DP25" s="117" t="e">
        <f>IF(EXACT(VLOOKUP(DI25,OFERTA_0,2,FALSE),DJ25),1,0)</f>
        <v>#N/A</v>
      </c>
      <c r="DQ25" s="117" t="e">
        <f>IF(EXACT(VLOOKUP(DI25,OFERTA_0,3,FALSE),DK25),1,0)</f>
        <v>#N/A</v>
      </c>
      <c r="DR25" s="265" t="e">
        <f>IF(EXACT(VLOOKUP(DI25,OFERTA_0,4,FALSE),DL25),1,0)</f>
        <v>#N/A</v>
      </c>
      <c r="DS25" s="265">
        <f t="shared" si="141"/>
        <v>0</v>
      </c>
      <c r="DT25" s="265">
        <f t="shared" si="142"/>
        <v>0</v>
      </c>
      <c r="DU25" s="265" t="e">
        <f t="shared" si="143"/>
        <v>#N/A</v>
      </c>
      <c r="DV25" s="361">
        <f t="shared" si="144"/>
        <v>0</v>
      </c>
      <c r="DW25" s="267">
        <f t="shared" si="145"/>
        <v>0</v>
      </c>
      <c r="DZ25" s="294"/>
      <c r="EA25" s="301"/>
      <c r="EB25" s="302"/>
      <c r="EC25" s="303"/>
      <c r="ED25" s="298"/>
      <c r="EE25" s="299"/>
      <c r="EF25" s="364"/>
      <c r="EG25" s="117" t="e">
        <f>IF(EXACT(VLOOKUP(DZ25,OFERTA_0,2,FALSE),EA25),1,0)</f>
        <v>#N/A</v>
      </c>
      <c r="EH25" s="117" t="e">
        <f>IF(EXACT(VLOOKUP(DZ25,OFERTA_0,3,FALSE),EB25),1,0)</f>
        <v>#N/A</v>
      </c>
      <c r="EI25" s="265" t="e">
        <f>IF(EXACT(VLOOKUP(DZ25,OFERTA_0,4,FALSE),EC25),1,0)</f>
        <v>#N/A</v>
      </c>
      <c r="EJ25" s="265">
        <f t="shared" si="146"/>
        <v>0</v>
      </c>
      <c r="EK25" s="265">
        <f t="shared" si="147"/>
        <v>0</v>
      </c>
      <c r="EL25" s="265" t="e">
        <f t="shared" si="148"/>
        <v>#N/A</v>
      </c>
      <c r="EM25" s="361">
        <f t="shared" si="149"/>
        <v>0</v>
      </c>
      <c r="EN25" s="267">
        <f t="shared" si="150"/>
        <v>0</v>
      </c>
      <c r="EQ25" s="294"/>
      <c r="ER25" s="301"/>
      <c r="ES25" s="302"/>
      <c r="ET25" s="303"/>
      <c r="EU25" s="298"/>
      <c r="EV25" s="299"/>
      <c r="EW25" s="364"/>
      <c r="EX25" s="117" t="e">
        <f>IF(EXACT(VLOOKUP(EQ25,OFERTA_0,2,FALSE),ER25),1,0)</f>
        <v>#N/A</v>
      </c>
      <c r="EY25" s="117" t="e">
        <f>IF(EXACT(VLOOKUP(EQ25,OFERTA_0,3,FALSE),ES25),1,0)</f>
        <v>#N/A</v>
      </c>
      <c r="EZ25" s="265" t="e">
        <f>IF(EXACT(VLOOKUP(EQ25,OFERTA_0,4,FALSE),ET25),1,0)</f>
        <v>#N/A</v>
      </c>
      <c r="FA25" s="265">
        <f t="shared" si="151"/>
        <v>0</v>
      </c>
      <c r="FB25" s="265">
        <f t="shared" si="152"/>
        <v>0</v>
      </c>
      <c r="FC25" s="265" t="e">
        <f t="shared" si="153"/>
        <v>#N/A</v>
      </c>
      <c r="FD25" s="361">
        <f t="shared" si="154"/>
        <v>0</v>
      </c>
      <c r="FE25" s="267">
        <f t="shared" si="155"/>
        <v>0</v>
      </c>
      <c r="FH25" s="294"/>
      <c r="FI25" s="301"/>
      <c r="FJ25" s="302"/>
      <c r="FK25" s="303"/>
      <c r="FL25" s="298"/>
      <c r="FM25" s="299"/>
      <c r="FN25" s="364"/>
      <c r="FO25" s="117" t="e">
        <f>IF(EXACT(VLOOKUP(FH25,OFERTA_0,2,FALSE),FI25),1,0)</f>
        <v>#N/A</v>
      </c>
      <c r="FP25" s="117" t="e">
        <f>IF(EXACT(VLOOKUP(FH25,OFERTA_0,3,FALSE),FJ25),1,0)</f>
        <v>#N/A</v>
      </c>
      <c r="FQ25" s="265" t="e">
        <f>IF(EXACT(VLOOKUP(FH25,OFERTA_0,4,FALSE),FK25),1,0)</f>
        <v>#N/A</v>
      </c>
      <c r="FR25" s="265">
        <f t="shared" si="156"/>
        <v>0</v>
      </c>
      <c r="FS25" s="265">
        <f t="shared" si="157"/>
        <v>0</v>
      </c>
      <c r="FT25" s="265" t="e">
        <f t="shared" si="158"/>
        <v>#N/A</v>
      </c>
      <c r="FU25" s="361">
        <f t="shared" si="159"/>
        <v>0</v>
      </c>
      <c r="FV25" s="267">
        <f t="shared" si="160"/>
        <v>0</v>
      </c>
      <c r="FY25" s="294"/>
      <c r="FZ25" s="301"/>
      <c r="GA25" s="302"/>
      <c r="GB25" s="303"/>
      <c r="GC25" s="298"/>
      <c r="GD25" s="299"/>
      <c r="GE25" s="364"/>
      <c r="GF25" s="117" t="e">
        <f>IF(EXACT(VLOOKUP(FY25,OFERTA_0,2,FALSE),FZ25),1,0)</f>
        <v>#N/A</v>
      </c>
      <c r="GG25" s="117" t="e">
        <f>IF(EXACT(VLOOKUP(FY25,OFERTA_0,3,FALSE),GA25),1,0)</f>
        <v>#N/A</v>
      </c>
      <c r="GH25" s="265" t="e">
        <f>IF(EXACT(VLOOKUP(FY25,OFERTA_0,4,FALSE),GB25),1,0)</f>
        <v>#N/A</v>
      </c>
      <c r="GI25" s="265">
        <f t="shared" si="161"/>
        <v>0</v>
      </c>
      <c r="GJ25" s="265">
        <f t="shared" si="162"/>
        <v>0</v>
      </c>
      <c r="GK25" s="265" t="e">
        <f t="shared" si="163"/>
        <v>#N/A</v>
      </c>
      <c r="GL25" s="361">
        <f t="shared" si="164"/>
        <v>0</v>
      </c>
      <c r="GM25" s="267">
        <f t="shared" si="165"/>
        <v>0</v>
      </c>
      <c r="GP25" s="294"/>
      <c r="GQ25" s="301"/>
      <c r="GR25" s="302"/>
      <c r="GS25" s="303"/>
      <c r="GT25" s="298"/>
      <c r="GU25" s="299"/>
      <c r="GV25" s="364"/>
      <c r="GW25" s="117" t="e">
        <f>IF(EXACT(VLOOKUP(GP25,OFERTA_0,2,FALSE),GQ25),1,0)</f>
        <v>#N/A</v>
      </c>
      <c r="GX25" s="117" t="e">
        <f>IF(EXACT(VLOOKUP(GP25,OFERTA_0,3,FALSE),GR25),1,0)</f>
        <v>#N/A</v>
      </c>
      <c r="GY25" s="265" t="e">
        <f>IF(EXACT(VLOOKUP(GP25,OFERTA_0,4,FALSE),GS25),1,0)</f>
        <v>#N/A</v>
      </c>
      <c r="GZ25" s="265">
        <f t="shared" si="166"/>
        <v>0</v>
      </c>
      <c r="HA25" s="265">
        <f t="shared" si="167"/>
        <v>0</v>
      </c>
      <c r="HB25" s="265" t="e">
        <f t="shared" si="168"/>
        <v>#N/A</v>
      </c>
      <c r="HC25" s="361">
        <f t="shared" si="169"/>
        <v>0</v>
      </c>
      <c r="HD25" s="267">
        <f t="shared" si="170"/>
        <v>0</v>
      </c>
      <c r="HG25" s="294"/>
      <c r="HH25" s="301"/>
      <c r="HI25" s="302"/>
      <c r="HJ25" s="303"/>
      <c r="HK25" s="298"/>
      <c r="HL25" s="299"/>
      <c r="HM25" s="364"/>
      <c r="HN25" s="117" t="e">
        <f>IF(EXACT(VLOOKUP(HG25,OFERTA_0,2,FALSE),HH25),1,0)</f>
        <v>#N/A</v>
      </c>
      <c r="HO25" s="117" t="e">
        <f>IF(EXACT(VLOOKUP(HG25,OFERTA_0,3,FALSE),HI25),1,0)</f>
        <v>#N/A</v>
      </c>
      <c r="HP25" s="265" t="e">
        <f>IF(EXACT(VLOOKUP(HG25,OFERTA_0,4,FALSE),HJ25),1,0)</f>
        <v>#N/A</v>
      </c>
      <c r="HQ25" s="265">
        <f t="shared" si="171"/>
        <v>0</v>
      </c>
      <c r="HR25" s="265">
        <f t="shared" si="172"/>
        <v>0</v>
      </c>
      <c r="HS25" s="265" t="e">
        <f t="shared" si="173"/>
        <v>#N/A</v>
      </c>
      <c r="HT25" s="361">
        <f t="shared" si="174"/>
        <v>0</v>
      </c>
      <c r="HU25" s="267">
        <f t="shared" si="175"/>
        <v>0</v>
      </c>
      <c r="HX25" s="294"/>
      <c r="HY25" s="301"/>
      <c r="HZ25" s="302"/>
      <c r="IA25" s="303"/>
      <c r="IB25" s="298"/>
      <c r="IC25" s="299"/>
      <c r="ID25" s="364"/>
      <c r="IE25" s="117" t="e">
        <f>IF(EXACT(VLOOKUP(HX25,OFERTA_0,2,FALSE),HY25),1,0)</f>
        <v>#N/A</v>
      </c>
      <c r="IF25" s="117" t="e">
        <f>IF(EXACT(VLOOKUP(HX25,OFERTA_0,3,FALSE),HZ25),1,0)</f>
        <v>#N/A</v>
      </c>
      <c r="IG25" s="265" t="e">
        <f>IF(EXACT(VLOOKUP(HX25,OFERTA_0,4,FALSE),IA25),1,0)</f>
        <v>#N/A</v>
      </c>
      <c r="IH25" s="265">
        <f t="shared" si="176"/>
        <v>0</v>
      </c>
      <c r="II25" s="265">
        <f t="shared" si="177"/>
        <v>0</v>
      </c>
      <c r="IJ25" s="265" t="e">
        <f t="shared" si="178"/>
        <v>#N/A</v>
      </c>
      <c r="IK25" s="361">
        <f t="shared" si="179"/>
        <v>0</v>
      </c>
      <c r="IL25" s="267">
        <f t="shared" si="180"/>
        <v>0</v>
      </c>
      <c r="IO25" s="294"/>
      <c r="IP25" s="301"/>
      <c r="IQ25" s="302"/>
      <c r="IR25" s="303"/>
      <c r="IS25" s="298"/>
      <c r="IT25" s="299"/>
      <c r="IU25" s="364"/>
      <c r="IV25" s="117" t="e">
        <f>IF(EXACT(VLOOKUP(IO25,OFERTA_0,2,FALSE),IP25),1,0)</f>
        <v>#N/A</v>
      </c>
      <c r="IW25" s="117" t="e">
        <f>IF(EXACT(VLOOKUP(IO25,OFERTA_0,3,FALSE),IQ25),1,0)</f>
        <v>#N/A</v>
      </c>
      <c r="IX25" s="265" t="e">
        <f>IF(EXACT(VLOOKUP(IO25,OFERTA_0,4,FALSE),IR25),1,0)</f>
        <v>#N/A</v>
      </c>
      <c r="IY25" s="265">
        <f t="shared" si="181"/>
        <v>0</v>
      </c>
      <c r="IZ25" s="265">
        <f t="shared" si="182"/>
        <v>0</v>
      </c>
      <c r="JA25" s="265" t="e">
        <f t="shared" si="183"/>
        <v>#N/A</v>
      </c>
      <c r="JB25" s="361">
        <f t="shared" si="184"/>
        <v>0</v>
      </c>
      <c r="JC25" s="267">
        <f t="shared" si="185"/>
        <v>0</v>
      </c>
      <c r="JF25" s="294"/>
      <c r="JG25" s="301"/>
      <c r="JH25" s="302"/>
      <c r="JI25" s="303"/>
      <c r="JJ25" s="298"/>
      <c r="JK25" s="299"/>
      <c r="JL25" s="364"/>
      <c r="JM25" s="117" t="e">
        <f>IF(EXACT(VLOOKUP(JF25,OFERTA_0,2,FALSE),JG25),1,0)</f>
        <v>#N/A</v>
      </c>
      <c r="JN25" s="117" t="e">
        <f>IF(EXACT(VLOOKUP(JF25,OFERTA_0,3,FALSE),JH25),1,0)</f>
        <v>#N/A</v>
      </c>
      <c r="JO25" s="265" t="e">
        <f>IF(EXACT(VLOOKUP(JF25,OFERTA_0,4,FALSE),JI25),1,0)</f>
        <v>#N/A</v>
      </c>
      <c r="JP25" s="265">
        <f t="shared" si="186"/>
        <v>0</v>
      </c>
      <c r="JQ25" s="265">
        <f t="shared" si="187"/>
        <v>0</v>
      </c>
      <c r="JR25" s="265" t="e">
        <f t="shared" si="188"/>
        <v>#N/A</v>
      </c>
      <c r="JS25" s="361">
        <f t="shared" si="189"/>
        <v>0</v>
      </c>
      <c r="JT25" s="267">
        <f t="shared" si="190"/>
        <v>0</v>
      </c>
      <c r="JW25" s="294"/>
      <c r="JX25" s="301"/>
      <c r="JY25" s="302"/>
      <c r="JZ25" s="303"/>
      <c r="KA25" s="298"/>
      <c r="KB25" s="299"/>
      <c r="KC25" s="364"/>
      <c r="KD25" s="117" t="e">
        <f>IF(EXACT(VLOOKUP(JW25,OFERTA_0,2,FALSE),JX25),1,0)</f>
        <v>#N/A</v>
      </c>
      <c r="KE25" s="117" t="e">
        <f>IF(EXACT(VLOOKUP(JW25,OFERTA_0,3,FALSE),JY25),1,0)</f>
        <v>#N/A</v>
      </c>
      <c r="KF25" s="265" t="e">
        <f>IF(EXACT(VLOOKUP(JW25,OFERTA_0,4,FALSE),JZ25),1,0)</f>
        <v>#N/A</v>
      </c>
      <c r="KG25" s="265">
        <f t="shared" si="191"/>
        <v>0</v>
      </c>
      <c r="KH25" s="265">
        <f t="shared" si="192"/>
        <v>0</v>
      </c>
      <c r="KI25" s="265" t="e">
        <f t="shared" si="193"/>
        <v>#N/A</v>
      </c>
      <c r="KJ25" s="361">
        <f t="shared" si="194"/>
        <v>0</v>
      </c>
      <c r="KK25" s="267">
        <f t="shared" si="195"/>
        <v>0</v>
      </c>
    </row>
    <row r="26" spans="2:297" ht="15">
      <c r="B26" s="418" t="s">
        <v>227</v>
      </c>
      <c r="C26" s="474" t="s">
        <v>228</v>
      </c>
      <c r="D26" s="428"/>
      <c r="E26" s="429"/>
      <c r="F26" s="430"/>
      <c r="G26" s="430"/>
      <c r="H26" s="430"/>
      <c r="K26" s="485" t="s">
        <v>227</v>
      </c>
      <c r="L26" s="486" t="s">
        <v>228</v>
      </c>
      <c r="M26" s="493"/>
      <c r="N26" s="494"/>
      <c r="O26" s="495"/>
      <c r="P26" s="495"/>
      <c r="Q26" s="430"/>
      <c r="R26" s="117"/>
      <c r="S26" s="117"/>
      <c r="T26" s="265"/>
      <c r="U26" s="265"/>
      <c r="V26" s="265"/>
      <c r="W26" s="265"/>
      <c r="X26" s="361"/>
      <c r="Y26" s="267"/>
      <c r="Z26" s="143"/>
      <c r="AA26" s="143"/>
      <c r="AB26" s="485" t="s">
        <v>227</v>
      </c>
      <c r="AC26" s="486" t="s">
        <v>228</v>
      </c>
      <c r="AD26" s="493"/>
      <c r="AE26" s="494"/>
      <c r="AF26" s="495"/>
      <c r="AG26" s="495"/>
      <c r="AH26" s="430"/>
      <c r="AI26" s="117"/>
      <c r="AJ26" s="117"/>
      <c r="AK26" s="265"/>
      <c r="AL26" s="265"/>
      <c r="AM26" s="265"/>
      <c r="AN26" s="265"/>
      <c r="AO26" s="361"/>
      <c r="AP26" s="267"/>
      <c r="AQ26" s="143"/>
      <c r="AR26" s="143"/>
      <c r="AS26" s="485" t="s">
        <v>227</v>
      </c>
      <c r="AT26" s="486" t="s">
        <v>228</v>
      </c>
      <c r="AU26" s="493"/>
      <c r="AV26" s="494"/>
      <c r="AW26" s="495"/>
      <c r="AX26" s="495"/>
      <c r="AY26" s="430"/>
      <c r="AZ26" s="117"/>
      <c r="BA26" s="117"/>
      <c r="BB26" s="265"/>
      <c r="BC26" s="265"/>
      <c r="BD26" s="265"/>
      <c r="BE26" s="265"/>
      <c r="BF26" s="361"/>
      <c r="BG26" s="267"/>
      <c r="BJ26" s="485" t="s">
        <v>227</v>
      </c>
      <c r="BK26" s="486" t="s">
        <v>228</v>
      </c>
      <c r="BL26" s="493"/>
      <c r="BM26" s="494"/>
      <c r="BN26" s="495"/>
      <c r="BO26" s="495"/>
      <c r="BP26" s="430"/>
      <c r="BQ26" s="117"/>
      <c r="BR26" s="117"/>
      <c r="BS26" s="265"/>
      <c r="BT26" s="265"/>
      <c r="BU26" s="265"/>
      <c r="BV26" s="265"/>
      <c r="BW26" s="361"/>
      <c r="BX26" s="267"/>
      <c r="CA26" s="485" t="s">
        <v>227</v>
      </c>
      <c r="CB26" s="486" t="s">
        <v>228</v>
      </c>
      <c r="CC26" s="493"/>
      <c r="CD26" s="494"/>
      <c r="CE26" s="495"/>
      <c r="CF26" s="523"/>
      <c r="CG26" s="430"/>
      <c r="CH26" s="117"/>
      <c r="CI26" s="117"/>
      <c r="CJ26" s="265"/>
      <c r="CK26" s="265"/>
      <c r="CL26" s="265"/>
      <c r="CM26" s="265"/>
      <c r="CN26" s="361"/>
      <c r="CO26" s="267"/>
      <c r="CR26" s="485" t="s">
        <v>227</v>
      </c>
      <c r="CS26" s="486" t="s">
        <v>228</v>
      </c>
      <c r="CT26" s="493"/>
      <c r="CU26" s="494"/>
      <c r="CV26" s="495"/>
      <c r="CW26" s="495"/>
      <c r="CX26" s="430"/>
      <c r="CY26" s="117"/>
      <c r="CZ26" s="117"/>
      <c r="DA26" s="265"/>
      <c r="DB26" s="265"/>
      <c r="DC26" s="265"/>
      <c r="DD26" s="265"/>
      <c r="DE26" s="361"/>
      <c r="DF26" s="267"/>
      <c r="DI26" s="294"/>
      <c r="DJ26" s="301"/>
      <c r="DK26" s="302"/>
      <c r="DL26" s="303"/>
      <c r="DM26" s="298"/>
      <c r="DN26" s="299"/>
      <c r="DO26" s="364"/>
      <c r="DP26" s="117" t="e">
        <f>IF(EXACT(VLOOKUP(DI26,OFERTA_0,2,FALSE),DJ26),1,0)</f>
        <v>#N/A</v>
      </c>
      <c r="DQ26" s="117" t="e">
        <f>IF(EXACT(VLOOKUP(DI26,OFERTA_0,3,FALSE),DK26),1,0)</f>
        <v>#N/A</v>
      </c>
      <c r="DR26" s="265" t="e">
        <f>IF(EXACT(VLOOKUP(DI26,OFERTA_0,4,FALSE),DL26),1,0)</f>
        <v>#N/A</v>
      </c>
      <c r="DS26" s="265">
        <f t="shared" si="141"/>
        <v>0</v>
      </c>
      <c r="DT26" s="265">
        <f t="shared" si="142"/>
        <v>0</v>
      </c>
      <c r="DU26" s="265" t="e">
        <f t="shared" si="143"/>
        <v>#N/A</v>
      </c>
      <c r="DV26" s="361">
        <f t="shared" si="144"/>
        <v>0</v>
      </c>
      <c r="DW26" s="267">
        <f t="shared" si="145"/>
        <v>0</v>
      </c>
      <c r="DZ26" s="294"/>
      <c r="EA26" s="301"/>
      <c r="EB26" s="302"/>
      <c r="EC26" s="303"/>
      <c r="ED26" s="298"/>
      <c r="EE26" s="299"/>
      <c r="EF26" s="364"/>
      <c r="EG26" s="117" t="e">
        <f>IF(EXACT(VLOOKUP(DZ26,OFERTA_0,2,FALSE),EA26),1,0)</f>
        <v>#N/A</v>
      </c>
      <c r="EH26" s="117" t="e">
        <f>IF(EXACT(VLOOKUP(DZ26,OFERTA_0,3,FALSE),EB26),1,0)</f>
        <v>#N/A</v>
      </c>
      <c r="EI26" s="265" t="e">
        <f>IF(EXACT(VLOOKUP(DZ26,OFERTA_0,4,FALSE),EC26),1,0)</f>
        <v>#N/A</v>
      </c>
      <c r="EJ26" s="265">
        <f t="shared" si="146"/>
        <v>0</v>
      </c>
      <c r="EK26" s="265">
        <f t="shared" si="147"/>
        <v>0</v>
      </c>
      <c r="EL26" s="265" t="e">
        <f t="shared" si="148"/>
        <v>#N/A</v>
      </c>
      <c r="EM26" s="361">
        <f t="shared" si="149"/>
        <v>0</v>
      </c>
      <c r="EN26" s="267">
        <f t="shared" si="150"/>
        <v>0</v>
      </c>
      <c r="EQ26" s="294"/>
      <c r="ER26" s="301"/>
      <c r="ES26" s="302"/>
      <c r="ET26" s="303"/>
      <c r="EU26" s="298"/>
      <c r="EV26" s="299"/>
      <c r="EW26" s="364"/>
      <c r="EX26" s="117" t="e">
        <f>IF(EXACT(VLOOKUP(EQ26,OFERTA_0,2,FALSE),ER26),1,0)</f>
        <v>#N/A</v>
      </c>
      <c r="EY26" s="117" t="e">
        <f>IF(EXACT(VLOOKUP(EQ26,OFERTA_0,3,FALSE),ES26),1,0)</f>
        <v>#N/A</v>
      </c>
      <c r="EZ26" s="265" t="e">
        <f>IF(EXACT(VLOOKUP(EQ26,OFERTA_0,4,FALSE),ET26),1,0)</f>
        <v>#N/A</v>
      </c>
      <c r="FA26" s="265">
        <f t="shared" si="151"/>
        <v>0</v>
      </c>
      <c r="FB26" s="265">
        <f t="shared" si="152"/>
        <v>0</v>
      </c>
      <c r="FC26" s="265" t="e">
        <f t="shared" si="153"/>
        <v>#N/A</v>
      </c>
      <c r="FD26" s="361">
        <f t="shared" si="154"/>
        <v>0</v>
      </c>
      <c r="FE26" s="267">
        <f t="shared" si="155"/>
        <v>0</v>
      </c>
      <c r="FH26" s="294"/>
      <c r="FI26" s="301"/>
      <c r="FJ26" s="302"/>
      <c r="FK26" s="303"/>
      <c r="FL26" s="298"/>
      <c r="FM26" s="299"/>
      <c r="FN26" s="364"/>
      <c r="FO26" s="117" t="e">
        <f>IF(EXACT(VLOOKUP(FH26,OFERTA_0,2,FALSE),FI26),1,0)</f>
        <v>#N/A</v>
      </c>
      <c r="FP26" s="117" t="e">
        <f>IF(EXACT(VLOOKUP(FH26,OFERTA_0,3,FALSE),FJ26),1,0)</f>
        <v>#N/A</v>
      </c>
      <c r="FQ26" s="265" t="e">
        <f>IF(EXACT(VLOOKUP(FH26,OFERTA_0,4,FALSE),FK26),1,0)</f>
        <v>#N/A</v>
      </c>
      <c r="FR26" s="265">
        <f t="shared" si="156"/>
        <v>0</v>
      </c>
      <c r="FS26" s="265">
        <f t="shared" si="157"/>
        <v>0</v>
      </c>
      <c r="FT26" s="265" t="e">
        <f t="shared" si="158"/>
        <v>#N/A</v>
      </c>
      <c r="FU26" s="361">
        <f t="shared" si="159"/>
        <v>0</v>
      </c>
      <c r="FV26" s="267">
        <f t="shared" si="160"/>
        <v>0</v>
      </c>
      <c r="FY26" s="294"/>
      <c r="FZ26" s="301"/>
      <c r="GA26" s="302"/>
      <c r="GB26" s="303"/>
      <c r="GC26" s="298"/>
      <c r="GD26" s="299"/>
      <c r="GE26" s="364"/>
      <c r="GF26" s="117" t="e">
        <f>IF(EXACT(VLOOKUP(FY26,OFERTA_0,2,FALSE),FZ26),1,0)</f>
        <v>#N/A</v>
      </c>
      <c r="GG26" s="117" t="e">
        <f>IF(EXACT(VLOOKUP(FY26,OFERTA_0,3,FALSE),GA26),1,0)</f>
        <v>#N/A</v>
      </c>
      <c r="GH26" s="265" t="e">
        <f>IF(EXACT(VLOOKUP(FY26,OFERTA_0,4,FALSE),GB26),1,0)</f>
        <v>#N/A</v>
      </c>
      <c r="GI26" s="265">
        <f t="shared" si="161"/>
        <v>0</v>
      </c>
      <c r="GJ26" s="265">
        <f t="shared" si="162"/>
        <v>0</v>
      </c>
      <c r="GK26" s="265" t="e">
        <f t="shared" si="163"/>
        <v>#N/A</v>
      </c>
      <c r="GL26" s="361">
        <f t="shared" si="164"/>
        <v>0</v>
      </c>
      <c r="GM26" s="267">
        <f t="shared" si="165"/>
        <v>0</v>
      </c>
      <c r="GP26" s="294"/>
      <c r="GQ26" s="301"/>
      <c r="GR26" s="302"/>
      <c r="GS26" s="303"/>
      <c r="GT26" s="298"/>
      <c r="GU26" s="299"/>
      <c r="GV26" s="364"/>
      <c r="GW26" s="117" t="e">
        <f>IF(EXACT(VLOOKUP(GP26,OFERTA_0,2,FALSE),GQ26),1,0)</f>
        <v>#N/A</v>
      </c>
      <c r="GX26" s="117" t="e">
        <f>IF(EXACT(VLOOKUP(GP26,OFERTA_0,3,FALSE),GR26),1,0)</f>
        <v>#N/A</v>
      </c>
      <c r="GY26" s="265" t="e">
        <f>IF(EXACT(VLOOKUP(GP26,OFERTA_0,4,FALSE),GS26),1,0)</f>
        <v>#N/A</v>
      </c>
      <c r="GZ26" s="265">
        <f t="shared" si="166"/>
        <v>0</v>
      </c>
      <c r="HA26" s="265">
        <f t="shared" si="167"/>
        <v>0</v>
      </c>
      <c r="HB26" s="265" t="e">
        <f t="shared" si="168"/>
        <v>#N/A</v>
      </c>
      <c r="HC26" s="361">
        <f t="shared" si="169"/>
        <v>0</v>
      </c>
      <c r="HD26" s="267">
        <f t="shared" si="170"/>
        <v>0</v>
      </c>
      <c r="HG26" s="294"/>
      <c r="HH26" s="301"/>
      <c r="HI26" s="302"/>
      <c r="HJ26" s="303"/>
      <c r="HK26" s="298"/>
      <c r="HL26" s="299"/>
      <c r="HM26" s="364"/>
      <c r="HN26" s="117" t="e">
        <f>IF(EXACT(VLOOKUP(HG26,OFERTA_0,2,FALSE),HH26),1,0)</f>
        <v>#N/A</v>
      </c>
      <c r="HO26" s="117" t="e">
        <f>IF(EXACT(VLOOKUP(HG26,OFERTA_0,3,FALSE),HI26),1,0)</f>
        <v>#N/A</v>
      </c>
      <c r="HP26" s="265" t="e">
        <f>IF(EXACT(VLOOKUP(HG26,OFERTA_0,4,FALSE),HJ26),1,0)</f>
        <v>#N/A</v>
      </c>
      <c r="HQ26" s="265">
        <f t="shared" si="171"/>
        <v>0</v>
      </c>
      <c r="HR26" s="265">
        <f t="shared" si="172"/>
        <v>0</v>
      </c>
      <c r="HS26" s="265" t="e">
        <f t="shared" si="173"/>
        <v>#N/A</v>
      </c>
      <c r="HT26" s="361">
        <f t="shared" si="174"/>
        <v>0</v>
      </c>
      <c r="HU26" s="267">
        <f t="shared" si="175"/>
        <v>0</v>
      </c>
      <c r="HX26" s="294"/>
      <c r="HY26" s="301"/>
      <c r="HZ26" s="302"/>
      <c r="IA26" s="303"/>
      <c r="IB26" s="298"/>
      <c r="IC26" s="299"/>
      <c r="ID26" s="364"/>
      <c r="IE26" s="117" t="e">
        <f>IF(EXACT(VLOOKUP(HX26,OFERTA_0,2,FALSE),HY26),1,0)</f>
        <v>#N/A</v>
      </c>
      <c r="IF26" s="117" t="e">
        <f>IF(EXACT(VLOOKUP(HX26,OFERTA_0,3,FALSE),HZ26),1,0)</f>
        <v>#N/A</v>
      </c>
      <c r="IG26" s="265" t="e">
        <f>IF(EXACT(VLOOKUP(HX26,OFERTA_0,4,FALSE),IA26),1,0)</f>
        <v>#N/A</v>
      </c>
      <c r="IH26" s="265">
        <f t="shared" si="176"/>
        <v>0</v>
      </c>
      <c r="II26" s="265">
        <f t="shared" si="177"/>
        <v>0</v>
      </c>
      <c r="IJ26" s="265" t="e">
        <f t="shared" si="178"/>
        <v>#N/A</v>
      </c>
      <c r="IK26" s="361">
        <f t="shared" si="179"/>
        <v>0</v>
      </c>
      <c r="IL26" s="267">
        <f t="shared" si="180"/>
        <v>0</v>
      </c>
      <c r="IO26" s="294"/>
      <c r="IP26" s="301"/>
      <c r="IQ26" s="302"/>
      <c r="IR26" s="303"/>
      <c r="IS26" s="298"/>
      <c r="IT26" s="299"/>
      <c r="IU26" s="364"/>
      <c r="IV26" s="117" t="e">
        <f>IF(EXACT(VLOOKUP(IO26,OFERTA_0,2,FALSE),IP26),1,0)</f>
        <v>#N/A</v>
      </c>
      <c r="IW26" s="117" t="e">
        <f>IF(EXACT(VLOOKUP(IO26,OFERTA_0,3,FALSE),IQ26),1,0)</f>
        <v>#N/A</v>
      </c>
      <c r="IX26" s="265" t="e">
        <f>IF(EXACT(VLOOKUP(IO26,OFERTA_0,4,FALSE),IR26),1,0)</f>
        <v>#N/A</v>
      </c>
      <c r="IY26" s="265">
        <f t="shared" si="181"/>
        <v>0</v>
      </c>
      <c r="IZ26" s="265">
        <f t="shared" si="182"/>
        <v>0</v>
      </c>
      <c r="JA26" s="265" t="e">
        <f t="shared" si="183"/>
        <v>#N/A</v>
      </c>
      <c r="JB26" s="361">
        <f t="shared" si="184"/>
        <v>0</v>
      </c>
      <c r="JC26" s="267">
        <f t="shared" si="185"/>
        <v>0</v>
      </c>
      <c r="JF26" s="294"/>
      <c r="JG26" s="301"/>
      <c r="JH26" s="302"/>
      <c r="JI26" s="303"/>
      <c r="JJ26" s="298"/>
      <c r="JK26" s="299"/>
      <c r="JL26" s="364"/>
      <c r="JM26" s="117" t="e">
        <f>IF(EXACT(VLOOKUP(JF26,OFERTA_0,2,FALSE),JG26),1,0)</f>
        <v>#N/A</v>
      </c>
      <c r="JN26" s="117" t="e">
        <f>IF(EXACT(VLOOKUP(JF26,OFERTA_0,3,FALSE),JH26),1,0)</f>
        <v>#N/A</v>
      </c>
      <c r="JO26" s="265" t="e">
        <f>IF(EXACT(VLOOKUP(JF26,OFERTA_0,4,FALSE),JI26),1,0)</f>
        <v>#N/A</v>
      </c>
      <c r="JP26" s="265">
        <f t="shared" si="186"/>
        <v>0</v>
      </c>
      <c r="JQ26" s="265">
        <f t="shared" si="187"/>
        <v>0</v>
      </c>
      <c r="JR26" s="265" t="e">
        <f t="shared" si="188"/>
        <v>#N/A</v>
      </c>
      <c r="JS26" s="361">
        <f t="shared" si="189"/>
        <v>0</v>
      </c>
      <c r="JT26" s="267">
        <f t="shared" si="190"/>
        <v>0</v>
      </c>
      <c r="JW26" s="294"/>
      <c r="JX26" s="301"/>
      <c r="JY26" s="302"/>
      <c r="JZ26" s="303"/>
      <c r="KA26" s="298"/>
      <c r="KB26" s="299"/>
      <c r="KC26" s="364"/>
      <c r="KD26" s="117" t="e">
        <f>IF(EXACT(VLOOKUP(JW26,OFERTA_0,2,FALSE),JX26),1,0)</f>
        <v>#N/A</v>
      </c>
      <c r="KE26" s="117" t="e">
        <f>IF(EXACT(VLOOKUP(JW26,OFERTA_0,3,FALSE),JY26),1,0)</f>
        <v>#N/A</v>
      </c>
      <c r="KF26" s="265" t="e">
        <f>IF(EXACT(VLOOKUP(JW26,OFERTA_0,4,FALSE),JZ26),1,0)</f>
        <v>#N/A</v>
      </c>
      <c r="KG26" s="265">
        <f t="shared" si="191"/>
        <v>0</v>
      </c>
      <c r="KH26" s="265">
        <f t="shared" si="192"/>
        <v>0</v>
      </c>
      <c r="KI26" s="265" t="e">
        <f t="shared" si="193"/>
        <v>#N/A</v>
      </c>
      <c r="KJ26" s="361">
        <f t="shared" si="194"/>
        <v>0</v>
      </c>
      <c r="KK26" s="267">
        <f t="shared" si="195"/>
        <v>0</v>
      </c>
    </row>
    <row r="27" spans="2:297" ht="25.5">
      <c r="B27" s="421" t="s">
        <v>229</v>
      </c>
      <c r="C27" s="473" t="s">
        <v>230</v>
      </c>
      <c r="D27" s="421" t="s">
        <v>166</v>
      </c>
      <c r="E27" s="423">
        <v>1.1339999999999999</v>
      </c>
      <c r="F27" s="426"/>
      <c r="G27" s="425">
        <f t="shared" ref="G27:G32" si="196">ROUND(E27*F27,0)</f>
        <v>0</v>
      </c>
      <c r="H27" s="425"/>
      <c r="K27" s="421" t="s">
        <v>229</v>
      </c>
      <c r="L27" s="422" t="s">
        <v>230</v>
      </c>
      <c r="M27" s="421" t="s">
        <v>166</v>
      </c>
      <c r="N27" s="488">
        <v>1.1339999999999999</v>
      </c>
      <c r="O27" s="489">
        <v>667629</v>
      </c>
      <c r="P27" s="490">
        <f t="shared" si="31"/>
        <v>757091</v>
      </c>
      <c r="Q27" s="425"/>
      <c r="R27" s="117">
        <f t="shared" ref="R27:R32" si="197">IF(EXACT(VLOOKUP(K27,OFERTA_0,2,FALSE),L27),1,0)</f>
        <v>1</v>
      </c>
      <c r="S27" s="117">
        <f t="shared" ref="S27:S32" si="198">IF(EXACT(VLOOKUP(K27,OFERTA_0,3,FALSE),M27),1,0)</f>
        <v>1</v>
      </c>
      <c r="T27" s="265">
        <f t="shared" ref="T27:T32" si="199">IF(EXACT(VLOOKUP(K27,OFERTA_0,4,FALSE),N27),1,0)</f>
        <v>1</v>
      </c>
      <c r="U27" s="265">
        <f t="shared" si="96"/>
        <v>1</v>
      </c>
      <c r="V27" s="265">
        <f t="shared" si="97"/>
        <v>1</v>
      </c>
      <c r="W27" s="265">
        <f t="shared" si="98"/>
        <v>1</v>
      </c>
      <c r="X27" s="361">
        <f t="shared" si="99"/>
        <v>757091</v>
      </c>
      <c r="Y27" s="267">
        <f t="shared" si="100"/>
        <v>0</v>
      </c>
      <c r="Z27" s="143"/>
      <c r="AA27" s="143"/>
      <c r="AB27" s="421" t="s">
        <v>229</v>
      </c>
      <c r="AC27" s="422" t="s">
        <v>230</v>
      </c>
      <c r="AD27" s="421" t="s">
        <v>166</v>
      </c>
      <c r="AE27" s="488">
        <v>1.1339999999999999</v>
      </c>
      <c r="AF27" s="491">
        <v>376269</v>
      </c>
      <c r="AG27" s="490">
        <f t="shared" si="32"/>
        <v>426689</v>
      </c>
      <c r="AH27" s="425"/>
      <c r="AI27" s="117">
        <f t="shared" ref="AI27:AI32" si="200">IF(EXACT(VLOOKUP(AB27,OFERTA_0,2,FALSE),AC27),1,0)</f>
        <v>1</v>
      </c>
      <c r="AJ27" s="117">
        <f t="shared" ref="AJ27:AJ32" si="201">IF(EXACT(VLOOKUP(AB27,OFERTA_0,3,FALSE),AD27),1,0)</f>
        <v>1</v>
      </c>
      <c r="AK27" s="265">
        <f t="shared" ref="AK27:AK32" si="202">IF(EXACT(VLOOKUP(AB27,OFERTA_0,4,FALSE),AE27),1,0)</f>
        <v>1</v>
      </c>
      <c r="AL27" s="265">
        <f t="shared" ref="AL27:AL32" si="203">IF(AF27=0,0,1)</f>
        <v>1</v>
      </c>
      <c r="AM27" s="265">
        <f t="shared" ref="AM27:AM32" si="204">IF(AG27=0,0,1)</f>
        <v>1</v>
      </c>
      <c r="AN27" s="265">
        <f t="shared" ref="AN27:AN32" si="205">PRODUCT(AI27:AM27)</f>
        <v>1</v>
      </c>
      <c r="AO27" s="361">
        <f t="shared" ref="AO27:AO32" si="206">ROUND(AG27,0)</f>
        <v>426689</v>
      </c>
      <c r="AP27" s="267">
        <f t="shared" ref="AP27:AP32" si="207">AG27-AO27</f>
        <v>0</v>
      </c>
      <c r="AQ27" s="143"/>
      <c r="AR27" s="143"/>
      <c r="AS27" s="421" t="s">
        <v>229</v>
      </c>
      <c r="AT27" s="422" t="s">
        <v>230</v>
      </c>
      <c r="AU27" s="421" t="s">
        <v>166</v>
      </c>
      <c r="AV27" s="488">
        <v>1.1339999999999999</v>
      </c>
      <c r="AW27" s="491">
        <v>600000</v>
      </c>
      <c r="AX27" s="490">
        <f t="shared" si="33"/>
        <v>680400</v>
      </c>
      <c r="AY27" s="425"/>
      <c r="AZ27" s="117">
        <f t="shared" ref="AZ27:AZ32" si="208">IF(EXACT(VLOOKUP(AS27,OFERTA_0,2,FALSE),AT27),1,0)</f>
        <v>1</v>
      </c>
      <c r="BA27" s="117">
        <f t="shared" ref="BA27:BA32" si="209">IF(EXACT(VLOOKUP(AS27,OFERTA_0,3,FALSE),AU27),1,0)</f>
        <v>1</v>
      </c>
      <c r="BB27" s="265">
        <f t="shared" ref="BB27:BB32" si="210">IF(EXACT(VLOOKUP(AS27,OFERTA_0,4,FALSE),AV27),1,0)</f>
        <v>1</v>
      </c>
      <c r="BC27" s="265">
        <f t="shared" ref="BC27:BC32" si="211">IF(AW27=0,0,1)</f>
        <v>1</v>
      </c>
      <c r="BD27" s="265">
        <f t="shared" ref="BD27:BD32" si="212">IF(AX27=0,0,1)</f>
        <v>1</v>
      </c>
      <c r="BE27" s="265">
        <f t="shared" ref="BE27:BE32" si="213">PRODUCT(AZ27:BD27)</f>
        <v>1</v>
      </c>
      <c r="BF27" s="361">
        <f t="shared" ref="BF27:BF32" si="214">ROUND(AX27,0)</f>
        <v>680400</v>
      </c>
      <c r="BG27" s="267">
        <f t="shared" ref="BG27:BG32" si="215">AX27-BF27</f>
        <v>0</v>
      </c>
      <c r="BJ27" s="421" t="s">
        <v>229</v>
      </c>
      <c r="BK27" s="422" t="s">
        <v>230</v>
      </c>
      <c r="BL27" s="421" t="s">
        <v>166</v>
      </c>
      <c r="BM27" s="488">
        <v>1.1339999999999999</v>
      </c>
      <c r="BN27" s="491">
        <v>620000</v>
      </c>
      <c r="BO27" s="490">
        <f t="shared" si="34"/>
        <v>703080</v>
      </c>
      <c r="BP27" s="425"/>
      <c r="BQ27" s="117">
        <f t="shared" ref="BQ27:BQ32" si="216">IF(EXACT(VLOOKUP(BJ27,OFERTA_0,2,FALSE),BK27),1,0)</f>
        <v>1</v>
      </c>
      <c r="BR27" s="117">
        <f t="shared" ref="BR27:BR32" si="217">IF(EXACT(VLOOKUP(BJ27,OFERTA_0,3,FALSE),BL27),1,0)</f>
        <v>1</v>
      </c>
      <c r="BS27" s="265">
        <f t="shared" ref="BS27:BS32" si="218">IF(EXACT(VLOOKUP(BJ27,OFERTA_0,4,FALSE),BM27),1,0)</f>
        <v>1</v>
      </c>
      <c r="BT27" s="265">
        <f t="shared" ref="BT27:BT32" si="219">IF(BN27=0,0,1)</f>
        <v>1</v>
      </c>
      <c r="BU27" s="265">
        <f t="shared" ref="BU27:BU32" si="220">IF(BO27=0,0,1)</f>
        <v>1</v>
      </c>
      <c r="BV27" s="265">
        <f t="shared" ref="BV27:BV32" si="221">PRODUCT(BQ27:BU27)</f>
        <v>1</v>
      </c>
      <c r="BW27" s="361">
        <f t="shared" ref="BW27:BW32" si="222">ROUND(BO27,0)</f>
        <v>703080</v>
      </c>
      <c r="BX27" s="267">
        <f t="shared" ref="BX27:BX32" si="223">BO27-BW27</f>
        <v>0</v>
      </c>
      <c r="CA27" s="421" t="s">
        <v>229</v>
      </c>
      <c r="CB27" s="422" t="s">
        <v>230</v>
      </c>
      <c r="CC27" s="421" t="s">
        <v>213</v>
      </c>
      <c r="CD27" s="488">
        <v>1.1339999999999999</v>
      </c>
      <c r="CE27" s="491">
        <v>712800</v>
      </c>
      <c r="CF27" s="522">
        <f t="shared" si="35"/>
        <v>808315</v>
      </c>
      <c r="CG27" s="425"/>
      <c r="CH27" s="117">
        <f t="shared" ref="CH27:CH32" si="224">IF(EXACT(VLOOKUP(CA27,OFERTA_0,2,FALSE),CB27),1,0)</f>
        <v>1</v>
      </c>
      <c r="CI27" s="117">
        <v>1</v>
      </c>
      <c r="CJ27" s="265">
        <f t="shared" ref="CJ27:CJ32" si="225">IF(EXACT(VLOOKUP(CA27,OFERTA_0,4,FALSE),CD27),1,0)</f>
        <v>1</v>
      </c>
      <c r="CK27" s="265">
        <f t="shared" ref="CK27:CK32" si="226">IF(CE27=0,0,1)</f>
        <v>1</v>
      </c>
      <c r="CL27" s="265">
        <f t="shared" ref="CL27:CL32" si="227">IF(CF27=0,0,1)</f>
        <v>1</v>
      </c>
      <c r="CM27" s="265">
        <f t="shared" ref="CM27:CM32" si="228">PRODUCT(CH27:CL27)</f>
        <v>1</v>
      </c>
      <c r="CN27" s="361">
        <f t="shared" ref="CN27:CN32" si="229">ROUND(CF27,0)</f>
        <v>808315</v>
      </c>
      <c r="CO27" s="267">
        <f t="shared" ref="CO27:CO32" si="230">CF27-CN27</f>
        <v>0</v>
      </c>
      <c r="CR27" s="421" t="s">
        <v>229</v>
      </c>
      <c r="CS27" s="422" t="s">
        <v>230</v>
      </c>
      <c r="CT27" s="421" t="s">
        <v>166</v>
      </c>
      <c r="CU27" s="488">
        <v>1.1339999999999999</v>
      </c>
      <c r="CV27" s="491">
        <v>680000</v>
      </c>
      <c r="CW27" s="490">
        <f t="shared" si="36"/>
        <v>771120</v>
      </c>
      <c r="CX27" s="425"/>
      <c r="CY27" s="117">
        <f t="shared" ref="CY27:CY32" si="231">IF(EXACT(VLOOKUP(CR27,OFERTA_0,2,FALSE),CS27),1,0)</f>
        <v>1</v>
      </c>
      <c r="CZ27" s="117">
        <f t="shared" ref="CZ27:CZ32" si="232">IF(EXACT(VLOOKUP(CR27,OFERTA_0,3,FALSE),CT27),1,0)</f>
        <v>1</v>
      </c>
      <c r="DA27" s="265">
        <f t="shared" ref="DA27:DA32" si="233">IF(EXACT(VLOOKUP(CR27,OFERTA_0,4,FALSE),CU27),1,0)</f>
        <v>1</v>
      </c>
      <c r="DB27" s="265">
        <f t="shared" ref="DB27:DB32" si="234">IF(CV27=0,0,1)</f>
        <v>1</v>
      </c>
      <c r="DC27" s="265">
        <f t="shared" ref="DC27:DC32" si="235">IF(CW27=0,0,1)</f>
        <v>1</v>
      </c>
      <c r="DD27" s="265">
        <f t="shared" ref="DD27:DD32" si="236">PRODUCT(CY27:DC27)</f>
        <v>1</v>
      </c>
      <c r="DE27" s="361">
        <f t="shared" ref="DE27:DE32" si="237">ROUND(CW27,0)</f>
        <v>771120</v>
      </c>
      <c r="DF27" s="267">
        <f t="shared" ref="DF27:DF32" si="238">CW27-DE27</f>
        <v>0</v>
      </c>
      <c r="DI27" s="294"/>
      <c r="DJ27" s="301"/>
      <c r="DK27" s="302"/>
      <c r="DL27" s="303"/>
      <c r="DM27" s="298"/>
      <c r="DN27" s="299"/>
      <c r="DO27" s="364"/>
      <c r="DP27" s="117" t="e">
        <f>IF(EXACT(VLOOKUP(DI27,OFERTA_0,2,FALSE),DJ27),1,0)</f>
        <v>#N/A</v>
      </c>
      <c r="DQ27" s="117" t="e">
        <f>IF(EXACT(VLOOKUP(DI27,OFERTA_0,3,FALSE),DK27),1,0)</f>
        <v>#N/A</v>
      </c>
      <c r="DR27" s="265" t="e">
        <f>IF(EXACT(VLOOKUP(DI27,OFERTA_0,4,FALSE),DL27),1,0)</f>
        <v>#N/A</v>
      </c>
      <c r="DS27" s="265">
        <f t="shared" si="141"/>
        <v>0</v>
      </c>
      <c r="DT27" s="265">
        <f t="shared" si="142"/>
        <v>0</v>
      </c>
      <c r="DU27" s="265" t="e">
        <f t="shared" si="143"/>
        <v>#N/A</v>
      </c>
      <c r="DV27" s="361">
        <f t="shared" si="144"/>
        <v>0</v>
      </c>
      <c r="DW27" s="267">
        <f t="shared" si="145"/>
        <v>0</v>
      </c>
      <c r="DZ27" s="294"/>
      <c r="EA27" s="301"/>
      <c r="EB27" s="302"/>
      <c r="EC27" s="303"/>
      <c r="ED27" s="298"/>
      <c r="EE27" s="299"/>
      <c r="EF27" s="364"/>
      <c r="EG27" s="117" t="e">
        <f>IF(EXACT(VLOOKUP(DZ27,OFERTA_0,2,FALSE),EA27),1,0)</f>
        <v>#N/A</v>
      </c>
      <c r="EH27" s="117" t="e">
        <f>IF(EXACT(VLOOKUP(DZ27,OFERTA_0,3,FALSE),EB27),1,0)</f>
        <v>#N/A</v>
      </c>
      <c r="EI27" s="265" t="e">
        <f>IF(EXACT(VLOOKUP(DZ27,OFERTA_0,4,FALSE),EC27),1,0)</f>
        <v>#N/A</v>
      </c>
      <c r="EJ27" s="265">
        <f t="shared" si="146"/>
        <v>0</v>
      </c>
      <c r="EK27" s="265">
        <f t="shared" si="147"/>
        <v>0</v>
      </c>
      <c r="EL27" s="265" t="e">
        <f t="shared" si="148"/>
        <v>#N/A</v>
      </c>
      <c r="EM27" s="361">
        <f t="shared" si="149"/>
        <v>0</v>
      </c>
      <c r="EN27" s="267">
        <f t="shared" si="150"/>
        <v>0</v>
      </c>
      <c r="EQ27" s="294"/>
      <c r="ER27" s="301"/>
      <c r="ES27" s="302"/>
      <c r="ET27" s="303"/>
      <c r="EU27" s="298"/>
      <c r="EV27" s="299"/>
      <c r="EW27" s="364"/>
      <c r="EX27" s="117" t="e">
        <f>IF(EXACT(VLOOKUP(EQ27,OFERTA_0,2,FALSE),ER27),1,0)</f>
        <v>#N/A</v>
      </c>
      <c r="EY27" s="117" t="e">
        <f>IF(EXACT(VLOOKUP(EQ27,OFERTA_0,3,FALSE),ES27),1,0)</f>
        <v>#N/A</v>
      </c>
      <c r="EZ27" s="265" t="e">
        <f>IF(EXACT(VLOOKUP(EQ27,OFERTA_0,4,FALSE),ET27),1,0)</f>
        <v>#N/A</v>
      </c>
      <c r="FA27" s="265">
        <f t="shared" si="151"/>
        <v>0</v>
      </c>
      <c r="FB27" s="265">
        <f t="shared" si="152"/>
        <v>0</v>
      </c>
      <c r="FC27" s="265" t="e">
        <f t="shared" si="153"/>
        <v>#N/A</v>
      </c>
      <c r="FD27" s="361">
        <f t="shared" si="154"/>
        <v>0</v>
      </c>
      <c r="FE27" s="267">
        <f t="shared" si="155"/>
        <v>0</v>
      </c>
      <c r="FH27" s="294"/>
      <c r="FI27" s="301"/>
      <c r="FJ27" s="302"/>
      <c r="FK27" s="303"/>
      <c r="FL27" s="298"/>
      <c r="FM27" s="299"/>
      <c r="FN27" s="364"/>
      <c r="FO27" s="117" t="e">
        <f>IF(EXACT(VLOOKUP(FH27,OFERTA_0,2,FALSE),FI27),1,0)</f>
        <v>#N/A</v>
      </c>
      <c r="FP27" s="117" t="e">
        <f>IF(EXACT(VLOOKUP(FH27,OFERTA_0,3,FALSE),FJ27),1,0)</f>
        <v>#N/A</v>
      </c>
      <c r="FQ27" s="265" t="e">
        <f>IF(EXACT(VLOOKUP(FH27,OFERTA_0,4,FALSE),FK27),1,0)</f>
        <v>#N/A</v>
      </c>
      <c r="FR27" s="265">
        <f t="shared" si="156"/>
        <v>0</v>
      </c>
      <c r="FS27" s="265">
        <f t="shared" si="157"/>
        <v>0</v>
      </c>
      <c r="FT27" s="265" t="e">
        <f t="shared" si="158"/>
        <v>#N/A</v>
      </c>
      <c r="FU27" s="361">
        <f t="shared" si="159"/>
        <v>0</v>
      </c>
      <c r="FV27" s="267">
        <f t="shared" si="160"/>
        <v>0</v>
      </c>
      <c r="FY27" s="294"/>
      <c r="FZ27" s="301"/>
      <c r="GA27" s="302"/>
      <c r="GB27" s="303"/>
      <c r="GC27" s="298"/>
      <c r="GD27" s="299"/>
      <c r="GE27" s="364"/>
      <c r="GF27" s="117" t="e">
        <f>IF(EXACT(VLOOKUP(FY27,OFERTA_0,2,FALSE),FZ27),1,0)</f>
        <v>#N/A</v>
      </c>
      <c r="GG27" s="117" t="e">
        <f>IF(EXACT(VLOOKUP(FY27,OFERTA_0,3,FALSE),GA27),1,0)</f>
        <v>#N/A</v>
      </c>
      <c r="GH27" s="265" t="e">
        <f>IF(EXACT(VLOOKUP(FY27,OFERTA_0,4,FALSE),GB27),1,0)</f>
        <v>#N/A</v>
      </c>
      <c r="GI27" s="265">
        <f t="shared" si="161"/>
        <v>0</v>
      </c>
      <c r="GJ27" s="265">
        <f t="shared" si="162"/>
        <v>0</v>
      </c>
      <c r="GK27" s="265" t="e">
        <f t="shared" si="163"/>
        <v>#N/A</v>
      </c>
      <c r="GL27" s="361">
        <f t="shared" si="164"/>
        <v>0</v>
      </c>
      <c r="GM27" s="267">
        <f t="shared" si="165"/>
        <v>0</v>
      </c>
      <c r="GP27" s="294"/>
      <c r="GQ27" s="301"/>
      <c r="GR27" s="302"/>
      <c r="GS27" s="303"/>
      <c r="GT27" s="298"/>
      <c r="GU27" s="299"/>
      <c r="GV27" s="364"/>
      <c r="GW27" s="117" t="e">
        <f>IF(EXACT(VLOOKUP(GP27,OFERTA_0,2,FALSE),GQ27),1,0)</f>
        <v>#N/A</v>
      </c>
      <c r="GX27" s="117" t="e">
        <f>IF(EXACT(VLOOKUP(GP27,OFERTA_0,3,FALSE),GR27),1,0)</f>
        <v>#N/A</v>
      </c>
      <c r="GY27" s="265" t="e">
        <f>IF(EXACT(VLOOKUP(GP27,OFERTA_0,4,FALSE),GS27),1,0)</f>
        <v>#N/A</v>
      </c>
      <c r="GZ27" s="265">
        <f t="shared" si="166"/>
        <v>0</v>
      </c>
      <c r="HA27" s="265">
        <f t="shared" si="167"/>
        <v>0</v>
      </c>
      <c r="HB27" s="265" t="e">
        <f t="shared" si="168"/>
        <v>#N/A</v>
      </c>
      <c r="HC27" s="361">
        <f t="shared" si="169"/>
        <v>0</v>
      </c>
      <c r="HD27" s="267">
        <f t="shared" si="170"/>
        <v>0</v>
      </c>
      <c r="HG27" s="294"/>
      <c r="HH27" s="301"/>
      <c r="HI27" s="302"/>
      <c r="HJ27" s="303"/>
      <c r="HK27" s="298"/>
      <c r="HL27" s="299"/>
      <c r="HM27" s="364"/>
      <c r="HN27" s="117" t="e">
        <f>IF(EXACT(VLOOKUP(HG27,OFERTA_0,2,FALSE),HH27),1,0)</f>
        <v>#N/A</v>
      </c>
      <c r="HO27" s="117" t="e">
        <f>IF(EXACT(VLOOKUP(HG27,OFERTA_0,3,FALSE),HI27),1,0)</f>
        <v>#N/A</v>
      </c>
      <c r="HP27" s="265" t="e">
        <f>IF(EXACT(VLOOKUP(HG27,OFERTA_0,4,FALSE),HJ27),1,0)</f>
        <v>#N/A</v>
      </c>
      <c r="HQ27" s="265">
        <f t="shared" si="171"/>
        <v>0</v>
      </c>
      <c r="HR27" s="265">
        <f t="shared" si="172"/>
        <v>0</v>
      </c>
      <c r="HS27" s="265" t="e">
        <f t="shared" si="173"/>
        <v>#N/A</v>
      </c>
      <c r="HT27" s="361">
        <f t="shared" si="174"/>
        <v>0</v>
      </c>
      <c r="HU27" s="267">
        <f t="shared" si="175"/>
        <v>0</v>
      </c>
      <c r="HX27" s="294"/>
      <c r="HY27" s="301"/>
      <c r="HZ27" s="302"/>
      <c r="IA27" s="303"/>
      <c r="IB27" s="298"/>
      <c r="IC27" s="299"/>
      <c r="ID27" s="364"/>
      <c r="IE27" s="117" t="e">
        <f>IF(EXACT(VLOOKUP(HX27,OFERTA_0,2,FALSE),HY27),1,0)</f>
        <v>#N/A</v>
      </c>
      <c r="IF27" s="117" t="e">
        <f>IF(EXACT(VLOOKUP(HX27,OFERTA_0,3,FALSE),HZ27),1,0)</f>
        <v>#N/A</v>
      </c>
      <c r="IG27" s="265" t="e">
        <f>IF(EXACT(VLOOKUP(HX27,OFERTA_0,4,FALSE),IA27),1,0)</f>
        <v>#N/A</v>
      </c>
      <c r="IH27" s="265">
        <f t="shared" si="176"/>
        <v>0</v>
      </c>
      <c r="II27" s="265">
        <f t="shared" si="177"/>
        <v>0</v>
      </c>
      <c r="IJ27" s="265" t="e">
        <f t="shared" si="178"/>
        <v>#N/A</v>
      </c>
      <c r="IK27" s="361">
        <f t="shared" si="179"/>
        <v>0</v>
      </c>
      <c r="IL27" s="267">
        <f t="shared" si="180"/>
        <v>0</v>
      </c>
      <c r="IO27" s="294"/>
      <c r="IP27" s="301"/>
      <c r="IQ27" s="302"/>
      <c r="IR27" s="303"/>
      <c r="IS27" s="298"/>
      <c r="IT27" s="299"/>
      <c r="IU27" s="364"/>
      <c r="IV27" s="117" t="e">
        <f>IF(EXACT(VLOOKUP(IO27,OFERTA_0,2,FALSE),IP27),1,0)</f>
        <v>#N/A</v>
      </c>
      <c r="IW27" s="117" t="e">
        <f>IF(EXACT(VLOOKUP(IO27,OFERTA_0,3,FALSE),IQ27),1,0)</f>
        <v>#N/A</v>
      </c>
      <c r="IX27" s="265" t="e">
        <f>IF(EXACT(VLOOKUP(IO27,OFERTA_0,4,FALSE),IR27),1,0)</f>
        <v>#N/A</v>
      </c>
      <c r="IY27" s="265">
        <f t="shared" si="181"/>
        <v>0</v>
      </c>
      <c r="IZ27" s="265">
        <f t="shared" si="182"/>
        <v>0</v>
      </c>
      <c r="JA27" s="265" t="e">
        <f t="shared" si="183"/>
        <v>#N/A</v>
      </c>
      <c r="JB27" s="361">
        <f t="shared" si="184"/>
        <v>0</v>
      </c>
      <c r="JC27" s="267">
        <f t="shared" si="185"/>
        <v>0</v>
      </c>
      <c r="JF27" s="294"/>
      <c r="JG27" s="301"/>
      <c r="JH27" s="302"/>
      <c r="JI27" s="303"/>
      <c r="JJ27" s="298"/>
      <c r="JK27" s="299"/>
      <c r="JL27" s="364"/>
      <c r="JM27" s="117" t="e">
        <f>IF(EXACT(VLOOKUP(JF27,OFERTA_0,2,FALSE),JG27),1,0)</f>
        <v>#N/A</v>
      </c>
      <c r="JN27" s="117" t="e">
        <f>IF(EXACT(VLOOKUP(JF27,OFERTA_0,3,FALSE),JH27),1,0)</f>
        <v>#N/A</v>
      </c>
      <c r="JO27" s="265" t="e">
        <f>IF(EXACT(VLOOKUP(JF27,OFERTA_0,4,FALSE),JI27),1,0)</f>
        <v>#N/A</v>
      </c>
      <c r="JP27" s="265">
        <f t="shared" si="186"/>
        <v>0</v>
      </c>
      <c r="JQ27" s="265">
        <f t="shared" si="187"/>
        <v>0</v>
      </c>
      <c r="JR27" s="265" t="e">
        <f t="shared" si="188"/>
        <v>#N/A</v>
      </c>
      <c r="JS27" s="361">
        <f t="shared" si="189"/>
        <v>0</v>
      </c>
      <c r="JT27" s="267">
        <f t="shared" si="190"/>
        <v>0</v>
      </c>
      <c r="JW27" s="294"/>
      <c r="JX27" s="301"/>
      <c r="JY27" s="302"/>
      <c r="JZ27" s="303"/>
      <c r="KA27" s="298"/>
      <c r="KB27" s="299"/>
      <c r="KC27" s="364"/>
      <c r="KD27" s="117" t="e">
        <f>IF(EXACT(VLOOKUP(JW27,OFERTA_0,2,FALSE),JX27),1,0)</f>
        <v>#N/A</v>
      </c>
      <c r="KE27" s="117" t="e">
        <f>IF(EXACT(VLOOKUP(JW27,OFERTA_0,3,FALSE),JY27),1,0)</f>
        <v>#N/A</v>
      </c>
      <c r="KF27" s="265" t="e">
        <f>IF(EXACT(VLOOKUP(JW27,OFERTA_0,4,FALSE),JZ27),1,0)</f>
        <v>#N/A</v>
      </c>
      <c r="KG27" s="265">
        <f t="shared" si="191"/>
        <v>0</v>
      </c>
      <c r="KH27" s="265">
        <f t="shared" si="192"/>
        <v>0</v>
      </c>
      <c r="KI27" s="265" t="e">
        <f t="shared" si="193"/>
        <v>#N/A</v>
      </c>
      <c r="KJ27" s="361">
        <f t="shared" si="194"/>
        <v>0</v>
      </c>
      <c r="KK27" s="267">
        <f t="shared" si="195"/>
        <v>0</v>
      </c>
    </row>
    <row r="28" spans="2:297" ht="26.25" thickBot="1">
      <c r="B28" s="421" t="s">
        <v>231</v>
      </c>
      <c r="C28" s="473" t="s">
        <v>232</v>
      </c>
      <c r="D28" s="421" t="s">
        <v>166</v>
      </c>
      <c r="E28" s="423">
        <v>6.8039999999999994</v>
      </c>
      <c r="F28" s="426"/>
      <c r="G28" s="425">
        <f t="shared" si="196"/>
        <v>0</v>
      </c>
      <c r="H28" s="425"/>
      <c r="K28" s="421" t="s">
        <v>231</v>
      </c>
      <c r="L28" s="422" t="s">
        <v>232</v>
      </c>
      <c r="M28" s="421" t="s">
        <v>166</v>
      </c>
      <c r="N28" s="488">
        <v>6.8039999999999994</v>
      </c>
      <c r="O28" s="489">
        <v>1059203</v>
      </c>
      <c r="P28" s="490">
        <f t="shared" si="31"/>
        <v>7206817</v>
      </c>
      <c r="Q28" s="425"/>
      <c r="R28" s="117">
        <f t="shared" si="197"/>
        <v>1</v>
      </c>
      <c r="S28" s="117">
        <f t="shared" si="198"/>
        <v>1</v>
      </c>
      <c r="T28" s="265">
        <f t="shared" si="199"/>
        <v>1</v>
      </c>
      <c r="U28" s="265">
        <f t="shared" si="96"/>
        <v>1</v>
      </c>
      <c r="V28" s="265">
        <f t="shared" si="97"/>
        <v>1</v>
      </c>
      <c r="W28" s="265">
        <f t="shared" si="98"/>
        <v>1</v>
      </c>
      <c r="X28" s="361">
        <f t="shared" si="99"/>
        <v>7206817</v>
      </c>
      <c r="Y28" s="267">
        <f t="shared" si="100"/>
        <v>0</v>
      </c>
      <c r="Z28" s="143"/>
      <c r="AA28" s="143"/>
      <c r="AB28" s="421" t="s">
        <v>231</v>
      </c>
      <c r="AC28" s="422" t="s">
        <v>232</v>
      </c>
      <c r="AD28" s="421" t="s">
        <v>166</v>
      </c>
      <c r="AE28" s="488">
        <v>6.8039999999999994</v>
      </c>
      <c r="AF28" s="491">
        <v>255096</v>
      </c>
      <c r="AG28" s="490">
        <f t="shared" si="32"/>
        <v>1735673</v>
      </c>
      <c r="AH28" s="425"/>
      <c r="AI28" s="117">
        <f t="shared" si="200"/>
        <v>1</v>
      </c>
      <c r="AJ28" s="117">
        <f t="shared" si="201"/>
        <v>1</v>
      </c>
      <c r="AK28" s="265">
        <f t="shared" si="202"/>
        <v>1</v>
      </c>
      <c r="AL28" s="265">
        <f t="shared" si="203"/>
        <v>1</v>
      </c>
      <c r="AM28" s="265">
        <f t="shared" si="204"/>
        <v>1</v>
      </c>
      <c r="AN28" s="265">
        <f t="shared" si="205"/>
        <v>1</v>
      </c>
      <c r="AO28" s="361">
        <f t="shared" si="206"/>
        <v>1735673</v>
      </c>
      <c r="AP28" s="267">
        <f t="shared" si="207"/>
        <v>0</v>
      </c>
      <c r="AQ28" s="143"/>
      <c r="AR28" s="143"/>
      <c r="AS28" s="421" t="s">
        <v>231</v>
      </c>
      <c r="AT28" s="422" t="s">
        <v>232</v>
      </c>
      <c r="AU28" s="421" t="s">
        <v>166</v>
      </c>
      <c r="AV28" s="488">
        <v>6.8039999999999994</v>
      </c>
      <c r="AW28" s="491">
        <v>900000</v>
      </c>
      <c r="AX28" s="490">
        <f t="shared" si="33"/>
        <v>6123600</v>
      </c>
      <c r="AY28" s="425"/>
      <c r="AZ28" s="117">
        <f t="shared" si="208"/>
        <v>1</v>
      </c>
      <c r="BA28" s="117">
        <f t="shared" si="209"/>
        <v>1</v>
      </c>
      <c r="BB28" s="265">
        <f t="shared" si="210"/>
        <v>1</v>
      </c>
      <c r="BC28" s="265">
        <f t="shared" si="211"/>
        <v>1</v>
      </c>
      <c r="BD28" s="265">
        <f t="shared" si="212"/>
        <v>1</v>
      </c>
      <c r="BE28" s="265">
        <f t="shared" si="213"/>
        <v>1</v>
      </c>
      <c r="BF28" s="361">
        <f t="shared" si="214"/>
        <v>6123600</v>
      </c>
      <c r="BG28" s="267">
        <f t="shared" si="215"/>
        <v>0</v>
      </c>
      <c r="BJ28" s="421" t="s">
        <v>231</v>
      </c>
      <c r="BK28" s="422" t="s">
        <v>232</v>
      </c>
      <c r="BL28" s="421" t="s">
        <v>166</v>
      </c>
      <c r="BM28" s="488">
        <v>6.8039999999999994</v>
      </c>
      <c r="BN28" s="491">
        <v>680000</v>
      </c>
      <c r="BO28" s="490">
        <f t="shared" si="34"/>
        <v>4626720</v>
      </c>
      <c r="BP28" s="425"/>
      <c r="BQ28" s="117">
        <f t="shared" si="216"/>
        <v>1</v>
      </c>
      <c r="BR28" s="117">
        <f t="shared" si="217"/>
        <v>1</v>
      </c>
      <c r="BS28" s="265">
        <f t="shared" si="218"/>
        <v>1</v>
      </c>
      <c r="BT28" s="265">
        <f t="shared" si="219"/>
        <v>1</v>
      </c>
      <c r="BU28" s="265">
        <f t="shared" si="220"/>
        <v>1</v>
      </c>
      <c r="BV28" s="265">
        <f t="shared" si="221"/>
        <v>1</v>
      </c>
      <c r="BW28" s="361">
        <f t="shared" si="222"/>
        <v>4626720</v>
      </c>
      <c r="BX28" s="267">
        <f t="shared" si="223"/>
        <v>0</v>
      </c>
      <c r="CA28" s="421" t="s">
        <v>231</v>
      </c>
      <c r="CB28" s="422" t="s">
        <v>232</v>
      </c>
      <c r="CC28" s="421" t="s">
        <v>213</v>
      </c>
      <c r="CD28" s="488">
        <v>6.8039999999999994</v>
      </c>
      <c r="CE28" s="491">
        <v>752800</v>
      </c>
      <c r="CF28" s="522">
        <f t="shared" si="35"/>
        <v>5122051</v>
      </c>
      <c r="CG28" s="425"/>
      <c r="CH28" s="117">
        <f t="shared" si="224"/>
        <v>1</v>
      </c>
      <c r="CI28" s="117">
        <v>1</v>
      </c>
      <c r="CJ28" s="265">
        <f t="shared" si="225"/>
        <v>1</v>
      </c>
      <c r="CK28" s="265">
        <f t="shared" si="226"/>
        <v>1</v>
      </c>
      <c r="CL28" s="265">
        <f t="shared" si="227"/>
        <v>1</v>
      </c>
      <c r="CM28" s="265">
        <f t="shared" si="228"/>
        <v>1</v>
      </c>
      <c r="CN28" s="361">
        <f t="shared" si="229"/>
        <v>5122051</v>
      </c>
      <c r="CO28" s="267">
        <f t="shared" si="230"/>
        <v>0</v>
      </c>
      <c r="CR28" s="421" t="s">
        <v>231</v>
      </c>
      <c r="CS28" s="422" t="s">
        <v>232</v>
      </c>
      <c r="CT28" s="421" t="s">
        <v>166</v>
      </c>
      <c r="CU28" s="488">
        <v>6.8039999999999994</v>
      </c>
      <c r="CV28" s="491">
        <v>714000</v>
      </c>
      <c r="CW28" s="490">
        <f t="shared" si="36"/>
        <v>4858056</v>
      </c>
      <c r="CX28" s="425"/>
      <c r="CY28" s="117">
        <f t="shared" si="231"/>
        <v>1</v>
      </c>
      <c r="CZ28" s="117">
        <f t="shared" si="232"/>
        <v>1</v>
      </c>
      <c r="DA28" s="265">
        <f t="shared" si="233"/>
        <v>1</v>
      </c>
      <c r="DB28" s="265">
        <f t="shared" si="234"/>
        <v>1</v>
      </c>
      <c r="DC28" s="265">
        <f t="shared" si="235"/>
        <v>1</v>
      </c>
      <c r="DD28" s="265">
        <f t="shared" si="236"/>
        <v>1</v>
      </c>
      <c r="DE28" s="361">
        <f t="shared" si="237"/>
        <v>4858056</v>
      </c>
      <c r="DF28" s="267">
        <f t="shared" si="238"/>
        <v>0</v>
      </c>
      <c r="DI28" s="294"/>
      <c r="DJ28" s="301"/>
      <c r="DK28" s="302"/>
      <c r="DL28" s="303"/>
      <c r="DM28" s="298"/>
      <c r="DN28" s="299"/>
      <c r="DO28" s="364"/>
      <c r="DP28" s="117" t="e">
        <f>IF(EXACT(VLOOKUP(DI28,OFERTA_0,2,FALSE),DJ28),1,0)</f>
        <v>#N/A</v>
      </c>
      <c r="DQ28" s="117" t="e">
        <f>IF(EXACT(VLOOKUP(DI28,OFERTA_0,3,FALSE),DK28),1,0)</f>
        <v>#N/A</v>
      </c>
      <c r="DR28" s="265" t="e">
        <f>IF(EXACT(VLOOKUP(DI28,OFERTA_0,4,FALSE),DL28),1,0)</f>
        <v>#N/A</v>
      </c>
      <c r="DS28" s="265">
        <f t="shared" si="141"/>
        <v>0</v>
      </c>
      <c r="DT28" s="265">
        <f t="shared" si="142"/>
        <v>0</v>
      </c>
      <c r="DU28" s="265" t="e">
        <f t="shared" si="143"/>
        <v>#N/A</v>
      </c>
      <c r="DV28" s="361">
        <f t="shared" si="144"/>
        <v>0</v>
      </c>
      <c r="DW28" s="267">
        <f t="shared" si="145"/>
        <v>0</v>
      </c>
      <c r="DZ28" s="294"/>
      <c r="EA28" s="301"/>
      <c r="EB28" s="302"/>
      <c r="EC28" s="303"/>
      <c r="ED28" s="298"/>
      <c r="EE28" s="299"/>
      <c r="EF28" s="364"/>
      <c r="EG28" s="117" t="e">
        <f>IF(EXACT(VLOOKUP(DZ28,OFERTA_0,2,FALSE),EA28),1,0)</f>
        <v>#N/A</v>
      </c>
      <c r="EH28" s="117" t="e">
        <f>IF(EXACT(VLOOKUP(DZ28,OFERTA_0,3,FALSE),EB28),1,0)</f>
        <v>#N/A</v>
      </c>
      <c r="EI28" s="265" t="e">
        <f>IF(EXACT(VLOOKUP(DZ28,OFERTA_0,4,FALSE),EC28),1,0)</f>
        <v>#N/A</v>
      </c>
      <c r="EJ28" s="265">
        <f t="shared" si="146"/>
        <v>0</v>
      </c>
      <c r="EK28" s="265">
        <f t="shared" si="147"/>
        <v>0</v>
      </c>
      <c r="EL28" s="265" t="e">
        <f t="shared" si="148"/>
        <v>#N/A</v>
      </c>
      <c r="EM28" s="361">
        <f t="shared" si="149"/>
        <v>0</v>
      </c>
      <c r="EN28" s="267">
        <f t="shared" si="150"/>
        <v>0</v>
      </c>
      <c r="EQ28" s="294"/>
      <c r="ER28" s="301"/>
      <c r="ES28" s="302"/>
      <c r="ET28" s="303"/>
      <c r="EU28" s="298"/>
      <c r="EV28" s="299"/>
      <c r="EW28" s="364"/>
      <c r="EX28" s="117" t="e">
        <f>IF(EXACT(VLOOKUP(EQ28,OFERTA_0,2,FALSE),ER28),1,0)</f>
        <v>#N/A</v>
      </c>
      <c r="EY28" s="117" t="e">
        <f>IF(EXACT(VLOOKUP(EQ28,OFERTA_0,3,FALSE),ES28),1,0)</f>
        <v>#N/A</v>
      </c>
      <c r="EZ28" s="265" t="e">
        <f>IF(EXACT(VLOOKUP(EQ28,OFERTA_0,4,FALSE),ET28),1,0)</f>
        <v>#N/A</v>
      </c>
      <c r="FA28" s="265">
        <f t="shared" si="151"/>
        <v>0</v>
      </c>
      <c r="FB28" s="265">
        <f t="shared" si="152"/>
        <v>0</v>
      </c>
      <c r="FC28" s="265" t="e">
        <f t="shared" si="153"/>
        <v>#N/A</v>
      </c>
      <c r="FD28" s="361">
        <f t="shared" si="154"/>
        <v>0</v>
      </c>
      <c r="FE28" s="267">
        <f t="shared" si="155"/>
        <v>0</v>
      </c>
      <c r="FH28" s="294"/>
      <c r="FI28" s="301"/>
      <c r="FJ28" s="302"/>
      <c r="FK28" s="303"/>
      <c r="FL28" s="298"/>
      <c r="FM28" s="299"/>
      <c r="FN28" s="364"/>
      <c r="FO28" s="117" t="e">
        <f>IF(EXACT(VLOOKUP(FH28,OFERTA_0,2,FALSE),FI28),1,0)</f>
        <v>#N/A</v>
      </c>
      <c r="FP28" s="117" t="e">
        <f>IF(EXACT(VLOOKUP(FH28,OFERTA_0,3,FALSE),FJ28),1,0)</f>
        <v>#N/A</v>
      </c>
      <c r="FQ28" s="265" t="e">
        <f>IF(EXACT(VLOOKUP(FH28,OFERTA_0,4,FALSE),FK28),1,0)</f>
        <v>#N/A</v>
      </c>
      <c r="FR28" s="265">
        <f t="shared" si="156"/>
        <v>0</v>
      </c>
      <c r="FS28" s="265">
        <f t="shared" si="157"/>
        <v>0</v>
      </c>
      <c r="FT28" s="265" t="e">
        <f t="shared" si="158"/>
        <v>#N/A</v>
      </c>
      <c r="FU28" s="361">
        <f t="shared" si="159"/>
        <v>0</v>
      </c>
      <c r="FV28" s="267">
        <f t="shared" si="160"/>
        <v>0</v>
      </c>
      <c r="FY28" s="294"/>
      <c r="FZ28" s="301"/>
      <c r="GA28" s="302"/>
      <c r="GB28" s="303"/>
      <c r="GC28" s="298"/>
      <c r="GD28" s="299"/>
      <c r="GE28" s="364"/>
      <c r="GF28" s="117" t="e">
        <f>IF(EXACT(VLOOKUP(FY28,OFERTA_0,2,FALSE),FZ28),1,0)</f>
        <v>#N/A</v>
      </c>
      <c r="GG28" s="117" t="e">
        <f>IF(EXACT(VLOOKUP(FY28,OFERTA_0,3,FALSE),GA28),1,0)</f>
        <v>#N/A</v>
      </c>
      <c r="GH28" s="265" t="e">
        <f>IF(EXACT(VLOOKUP(FY28,OFERTA_0,4,FALSE),GB28),1,0)</f>
        <v>#N/A</v>
      </c>
      <c r="GI28" s="265">
        <f t="shared" si="161"/>
        <v>0</v>
      </c>
      <c r="GJ28" s="265">
        <f t="shared" si="162"/>
        <v>0</v>
      </c>
      <c r="GK28" s="265" t="e">
        <f t="shared" si="163"/>
        <v>#N/A</v>
      </c>
      <c r="GL28" s="361">
        <f t="shared" si="164"/>
        <v>0</v>
      </c>
      <c r="GM28" s="267">
        <f t="shared" si="165"/>
        <v>0</v>
      </c>
      <c r="GP28" s="294"/>
      <c r="GQ28" s="301"/>
      <c r="GR28" s="302"/>
      <c r="GS28" s="303"/>
      <c r="GT28" s="298"/>
      <c r="GU28" s="299"/>
      <c r="GV28" s="364"/>
      <c r="GW28" s="117" t="e">
        <f>IF(EXACT(VLOOKUP(GP28,OFERTA_0,2,FALSE),GQ28),1,0)</f>
        <v>#N/A</v>
      </c>
      <c r="GX28" s="117" t="e">
        <f>IF(EXACT(VLOOKUP(GP28,OFERTA_0,3,FALSE),GR28),1,0)</f>
        <v>#N/A</v>
      </c>
      <c r="GY28" s="265" t="e">
        <f>IF(EXACT(VLOOKUP(GP28,OFERTA_0,4,FALSE),GS28),1,0)</f>
        <v>#N/A</v>
      </c>
      <c r="GZ28" s="265">
        <f t="shared" si="166"/>
        <v>0</v>
      </c>
      <c r="HA28" s="265">
        <f t="shared" si="167"/>
        <v>0</v>
      </c>
      <c r="HB28" s="265" t="e">
        <f t="shared" si="168"/>
        <v>#N/A</v>
      </c>
      <c r="HC28" s="361">
        <f t="shared" si="169"/>
        <v>0</v>
      </c>
      <c r="HD28" s="267">
        <f t="shared" si="170"/>
        <v>0</v>
      </c>
      <c r="HG28" s="294"/>
      <c r="HH28" s="301"/>
      <c r="HI28" s="302"/>
      <c r="HJ28" s="303"/>
      <c r="HK28" s="298"/>
      <c r="HL28" s="299"/>
      <c r="HM28" s="364"/>
      <c r="HN28" s="117" t="e">
        <f>IF(EXACT(VLOOKUP(HG28,OFERTA_0,2,FALSE),HH28),1,0)</f>
        <v>#N/A</v>
      </c>
      <c r="HO28" s="117" t="e">
        <f>IF(EXACT(VLOOKUP(HG28,OFERTA_0,3,FALSE),HI28),1,0)</f>
        <v>#N/A</v>
      </c>
      <c r="HP28" s="265" t="e">
        <f>IF(EXACT(VLOOKUP(HG28,OFERTA_0,4,FALSE),HJ28),1,0)</f>
        <v>#N/A</v>
      </c>
      <c r="HQ28" s="265">
        <f t="shared" si="171"/>
        <v>0</v>
      </c>
      <c r="HR28" s="265">
        <f t="shared" si="172"/>
        <v>0</v>
      </c>
      <c r="HS28" s="265" t="e">
        <f t="shared" si="173"/>
        <v>#N/A</v>
      </c>
      <c r="HT28" s="361">
        <f t="shared" si="174"/>
        <v>0</v>
      </c>
      <c r="HU28" s="267">
        <f t="shared" si="175"/>
        <v>0</v>
      </c>
      <c r="HX28" s="294"/>
      <c r="HY28" s="301"/>
      <c r="HZ28" s="302"/>
      <c r="IA28" s="303"/>
      <c r="IB28" s="298"/>
      <c r="IC28" s="299"/>
      <c r="ID28" s="364"/>
      <c r="IE28" s="117" t="e">
        <f>IF(EXACT(VLOOKUP(HX28,OFERTA_0,2,FALSE),HY28),1,0)</f>
        <v>#N/A</v>
      </c>
      <c r="IF28" s="117" t="e">
        <f>IF(EXACT(VLOOKUP(HX28,OFERTA_0,3,FALSE),HZ28),1,0)</f>
        <v>#N/A</v>
      </c>
      <c r="IG28" s="265" t="e">
        <f>IF(EXACT(VLOOKUP(HX28,OFERTA_0,4,FALSE),IA28),1,0)</f>
        <v>#N/A</v>
      </c>
      <c r="IH28" s="265">
        <f t="shared" si="176"/>
        <v>0</v>
      </c>
      <c r="II28" s="265">
        <f t="shared" si="177"/>
        <v>0</v>
      </c>
      <c r="IJ28" s="265" t="e">
        <f t="shared" si="178"/>
        <v>#N/A</v>
      </c>
      <c r="IK28" s="361">
        <f t="shared" si="179"/>
        <v>0</v>
      </c>
      <c r="IL28" s="267">
        <f t="shared" si="180"/>
        <v>0</v>
      </c>
      <c r="IO28" s="294"/>
      <c r="IP28" s="301"/>
      <c r="IQ28" s="302"/>
      <c r="IR28" s="303"/>
      <c r="IS28" s="298"/>
      <c r="IT28" s="299"/>
      <c r="IU28" s="364"/>
      <c r="IV28" s="117" t="e">
        <f>IF(EXACT(VLOOKUP(IO28,OFERTA_0,2,FALSE),IP28),1,0)</f>
        <v>#N/A</v>
      </c>
      <c r="IW28" s="117" t="e">
        <f>IF(EXACT(VLOOKUP(IO28,OFERTA_0,3,FALSE),IQ28),1,0)</f>
        <v>#N/A</v>
      </c>
      <c r="IX28" s="265" t="e">
        <f>IF(EXACT(VLOOKUP(IO28,OFERTA_0,4,FALSE),IR28),1,0)</f>
        <v>#N/A</v>
      </c>
      <c r="IY28" s="265">
        <f t="shared" si="181"/>
        <v>0</v>
      </c>
      <c r="IZ28" s="265">
        <f t="shared" si="182"/>
        <v>0</v>
      </c>
      <c r="JA28" s="265" t="e">
        <f t="shared" si="183"/>
        <v>#N/A</v>
      </c>
      <c r="JB28" s="361">
        <f t="shared" si="184"/>
        <v>0</v>
      </c>
      <c r="JC28" s="267">
        <f t="shared" si="185"/>
        <v>0</v>
      </c>
      <c r="JF28" s="294"/>
      <c r="JG28" s="301"/>
      <c r="JH28" s="302"/>
      <c r="JI28" s="303"/>
      <c r="JJ28" s="298"/>
      <c r="JK28" s="299"/>
      <c r="JL28" s="364"/>
      <c r="JM28" s="117" t="e">
        <f>IF(EXACT(VLOOKUP(JF28,OFERTA_0,2,FALSE),JG28),1,0)</f>
        <v>#N/A</v>
      </c>
      <c r="JN28" s="117" t="e">
        <f>IF(EXACT(VLOOKUP(JF28,OFERTA_0,3,FALSE),JH28),1,0)</f>
        <v>#N/A</v>
      </c>
      <c r="JO28" s="265" t="e">
        <f>IF(EXACT(VLOOKUP(JF28,OFERTA_0,4,FALSE),JI28),1,0)</f>
        <v>#N/A</v>
      </c>
      <c r="JP28" s="265">
        <f t="shared" si="186"/>
        <v>0</v>
      </c>
      <c r="JQ28" s="265">
        <f t="shared" si="187"/>
        <v>0</v>
      </c>
      <c r="JR28" s="265" t="e">
        <f t="shared" si="188"/>
        <v>#N/A</v>
      </c>
      <c r="JS28" s="361">
        <f t="shared" si="189"/>
        <v>0</v>
      </c>
      <c r="JT28" s="267">
        <f t="shared" si="190"/>
        <v>0</v>
      </c>
      <c r="JW28" s="294"/>
      <c r="JX28" s="301"/>
      <c r="JY28" s="302"/>
      <c r="JZ28" s="303"/>
      <c r="KA28" s="298"/>
      <c r="KB28" s="299"/>
      <c r="KC28" s="364"/>
      <c r="KD28" s="117" t="e">
        <f>IF(EXACT(VLOOKUP(JW28,OFERTA_0,2,FALSE),JX28),1,0)</f>
        <v>#N/A</v>
      </c>
      <c r="KE28" s="117" t="e">
        <f>IF(EXACT(VLOOKUP(JW28,OFERTA_0,3,FALSE),JY28),1,0)</f>
        <v>#N/A</v>
      </c>
      <c r="KF28" s="265" t="e">
        <f>IF(EXACT(VLOOKUP(JW28,OFERTA_0,4,FALSE),JZ28),1,0)</f>
        <v>#N/A</v>
      </c>
      <c r="KG28" s="265">
        <f t="shared" si="191"/>
        <v>0</v>
      </c>
      <c r="KH28" s="265">
        <f t="shared" si="192"/>
        <v>0</v>
      </c>
      <c r="KI28" s="265" t="e">
        <f t="shared" si="193"/>
        <v>#N/A</v>
      </c>
      <c r="KJ28" s="361">
        <f t="shared" si="194"/>
        <v>0</v>
      </c>
      <c r="KK28" s="267">
        <f t="shared" si="195"/>
        <v>0</v>
      </c>
    </row>
    <row r="29" spans="2:297" ht="18" thickTop="1" thickBot="1">
      <c r="B29" s="421" t="s">
        <v>233</v>
      </c>
      <c r="C29" s="473" t="s">
        <v>234</v>
      </c>
      <c r="D29" s="421" t="s">
        <v>166</v>
      </c>
      <c r="E29" s="423">
        <v>3</v>
      </c>
      <c r="F29" s="426"/>
      <c r="G29" s="425">
        <f t="shared" si="196"/>
        <v>0</v>
      </c>
      <c r="H29" s="425"/>
      <c r="K29" s="421" t="s">
        <v>233</v>
      </c>
      <c r="L29" s="422" t="s">
        <v>234</v>
      </c>
      <c r="M29" s="421" t="s">
        <v>166</v>
      </c>
      <c r="N29" s="488">
        <v>3</v>
      </c>
      <c r="O29" s="489">
        <v>341352</v>
      </c>
      <c r="P29" s="490">
        <f t="shared" si="31"/>
        <v>1024056</v>
      </c>
      <c r="Q29" s="425"/>
      <c r="R29" s="117">
        <f t="shared" si="197"/>
        <v>1</v>
      </c>
      <c r="S29" s="117">
        <f t="shared" si="198"/>
        <v>1</v>
      </c>
      <c r="T29" s="265">
        <f t="shared" si="199"/>
        <v>1</v>
      </c>
      <c r="U29" s="265">
        <f t="shared" si="96"/>
        <v>1</v>
      </c>
      <c r="V29" s="265">
        <f t="shared" si="97"/>
        <v>1</v>
      </c>
      <c r="W29" s="265">
        <f t="shared" si="98"/>
        <v>1</v>
      </c>
      <c r="X29" s="361">
        <f t="shared" si="99"/>
        <v>1024056</v>
      </c>
      <c r="Y29" s="267">
        <f t="shared" si="100"/>
        <v>0</v>
      </c>
      <c r="Z29" s="143"/>
      <c r="AA29" s="143"/>
      <c r="AB29" s="421" t="s">
        <v>233</v>
      </c>
      <c r="AC29" s="422" t="s">
        <v>234</v>
      </c>
      <c r="AD29" s="421" t="s">
        <v>166</v>
      </c>
      <c r="AE29" s="488">
        <v>3</v>
      </c>
      <c r="AF29" s="491">
        <v>235777</v>
      </c>
      <c r="AG29" s="490">
        <f t="shared" si="32"/>
        <v>707331</v>
      </c>
      <c r="AH29" s="425"/>
      <c r="AI29" s="117">
        <f t="shared" si="200"/>
        <v>1</v>
      </c>
      <c r="AJ29" s="117">
        <f t="shared" si="201"/>
        <v>1</v>
      </c>
      <c r="AK29" s="265">
        <f t="shared" si="202"/>
        <v>1</v>
      </c>
      <c r="AL29" s="265">
        <f t="shared" si="203"/>
        <v>1</v>
      </c>
      <c r="AM29" s="265">
        <f t="shared" si="204"/>
        <v>1</v>
      </c>
      <c r="AN29" s="265">
        <f t="shared" si="205"/>
        <v>1</v>
      </c>
      <c r="AO29" s="361">
        <f t="shared" si="206"/>
        <v>707331</v>
      </c>
      <c r="AP29" s="267">
        <f t="shared" si="207"/>
        <v>0</v>
      </c>
      <c r="AQ29" s="143"/>
      <c r="AR29" s="143"/>
      <c r="AS29" s="421" t="s">
        <v>233</v>
      </c>
      <c r="AT29" s="422" t="s">
        <v>234</v>
      </c>
      <c r="AU29" s="421" t="s">
        <v>166</v>
      </c>
      <c r="AV29" s="488">
        <v>3</v>
      </c>
      <c r="AW29" s="491">
        <v>450000</v>
      </c>
      <c r="AX29" s="490">
        <f t="shared" si="33"/>
        <v>1350000</v>
      </c>
      <c r="AY29" s="425"/>
      <c r="AZ29" s="117">
        <f t="shared" si="208"/>
        <v>1</v>
      </c>
      <c r="BA29" s="117">
        <f t="shared" si="209"/>
        <v>1</v>
      </c>
      <c r="BB29" s="265">
        <f t="shared" si="210"/>
        <v>1</v>
      </c>
      <c r="BC29" s="265">
        <f t="shared" si="211"/>
        <v>1</v>
      </c>
      <c r="BD29" s="265">
        <f t="shared" si="212"/>
        <v>1</v>
      </c>
      <c r="BE29" s="265">
        <f t="shared" si="213"/>
        <v>1</v>
      </c>
      <c r="BF29" s="361">
        <f t="shared" si="214"/>
        <v>1350000</v>
      </c>
      <c r="BG29" s="267">
        <f t="shared" si="215"/>
        <v>0</v>
      </c>
      <c r="BJ29" s="421" t="s">
        <v>233</v>
      </c>
      <c r="BK29" s="422" t="s">
        <v>234</v>
      </c>
      <c r="BL29" s="421" t="s">
        <v>166</v>
      </c>
      <c r="BM29" s="488">
        <v>3</v>
      </c>
      <c r="BN29" s="491">
        <v>420000</v>
      </c>
      <c r="BO29" s="490">
        <f t="shared" si="34"/>
        <v>1260000</v>
      </c>
      <c r="BP29" s="425"/>
      <c r="BQ29" s="117">
        <f t="shared" si="216"/>
        <v>1</v>
      </c>
      <c r="BR29" s="117">
        <f t="shared" si="217"/>
        <v>1</v>
      </c>
      <c r="BS29" s="265">
        <f t="shared" si="218"/>
        <v>1</v>
      </c>
      <c r="BT29" s="265">
        <f t="shared" si="219"/>
        <v>1</v>
      </c>
      <c r="BU29" s="265">
        <f t="shared" si="220"/>
        <v>1</v>
      </c>
      <c r="BV29" s="265">
        <f t="shared" si="221"/>
        <v>1</v>
      </c>
      <c r="BW29" s="361">
        <f t="shared" si="222"/>
        <v>1260000</v>
      </c>
      <c r="BX29" s="267">
        <f t="shared" si="223"/>
        <v>0</v>
      </c>
      <c r="CA29" s="421" t="s">
        <v>233</v>
      </c>
      <c r="CB29" s="422" t="s">
        <v>234</v>
      </c>
      <c r="CC29" s="421" t="s">
        <v>213</v>
      </c>
      <c r="CD29" s="488">
        <v>3</v>
      </c>
      <c r="CE29" s="491">
        <v>398900</v>
      </c>
      <c r="CF29" s="522">
        <f t="shared" si="35"/>
        <v>1196700</v>
      </c>
      <c r="CG29" s="425"/>
      <c r="CH29" s="117">
        <f t="shared" si="224"/>
        <v>1</v>
      </c>
      <c r="CI29" s="117">
        <v>1</v>
      </c>
      <c r="CJ29" s="265">
        <f t="shared" si="225"/>
        <v>1</v>
      </c>
      <c r="CK29" s="265">
        <f t="shared" si="226"/>
        <v>1</v>
      </c>
      <c r="CL29" s="265">
        <f t="shared" si="227"/>
        <v>1</v>
      </c>
      <c r="CM29" s="265">
        <f t="shared" si="228"/>
        <v>1</v>
      </c>
      <c r="CN29" s="361">
        <f t="shared" si="229"/>
        <v>1196700</v>
      </c>
      <c r="CO29" s="267">
        <f t="shared" si="230"/>
        <v>0</v>
      </c>
      <c r="CR29" s="421" t="s">
        <v>233</v>
      </c>
      <c r="CS29" s="422" t="s">
        <v>234</v>
      </c>
      <c r="CT29" s="421" t="s">
        <v>166</v>
      </c>
      <c r="CU29" s="488">
        <v>3</v>
      </c>
      <c r="CV29" s="491">
        <v>440000</v>
      </c>
      <c r="CW29" s="490">
        <f t="shared" si="36"/>
        <v>1320000</v>
      </c>
      <c r="CX29" s="425"/>
      <c r="CY29" s="117">
        <f t="shared" si="231"/>
        <v>1</v>
      </c>
      <c r="CZ29" s="117">
        <f t="shared" si="232"/>
        <v>1</v>
      </c>
      <c r="DA29" s="265">
        <f t="shared" si="233"/>
        <v>1</v>
      </c>
      <c r="DB29" s="265">
        <f t="shared" si="234"/>
        <v>1</v>
      </c>
      <c r="DC29" s="265">
        <f t="shared" si="235"/>
        <v>1</v>
      </c>
      <c r="DD29" s="265">
        <f t="shared" si="236"/>
        <v>1</v>
      </c>
      <c r="DE29" s="361">
        <f t="shared" si="237"/>
        <v>1320000</v>
      </c>
      <c r="DF29" s="267">
        <f t="shared" si="238"/>
        <v>0</v>
      </c>
      <c r="DI29" s="281"/>
      <c r="DJ29" s="282"/>
      <c r="DK29" s="283"/>
      <c r="DL29" s="300"/>
      <c r="DM29" s="285"/>
      <c r="DN29" s="286"/>
      <c r="DO29" s="287"/>
      <c r="DP29" s="117"/>
      <c r="DQ29" s="117"/>
      <c r="DR29" s="265"/>
      <c r="DS29" s="265"/>
      <c r="DT29" s="265"/>
      <c r="DU29" s="265"/>
      <c r="DV29" s="361"/>
      <c r="DW29" s="267"/>
      <c r="DZ29" s="281"/>
      <c r="EA29" s="282"/>
      <c r="EB29" s="283"/>
      <c r="EC29" s="300"/>
      <c r="ED29" s="285"/>
      <c r="EE29" s="286"/>
      <c r="EF29" s="287"/>
      <c r="EG29" s="117"/>
      <c r="EH29" s="117"/>
      <c r="EI29" s="265"/>
      <c r="EJ29" s="265"/>
      <c r="EK29" s="265"/>
      <c r="EL29" s="265"/>
      <c r="EM29" s="361"/>
      <c r="EN29" s="267"/>
      <c r="EQ29" s="281"/>
      <c r="ER29" s="282"/>
      <c r="ES29" s="283"/>
      <c r="ET29" s="300"/>
      <c r="EU29" s="285"/>
      <c r="EV29" s="286"/>
      <c r="EW29" s="287"/>
      <c r="EX29" s="117"/>
      <c r="EY29" s="117"/>
      <c r="EZ29" s="265"/>
      <c r="FA29" s="265"/>
      <c r="FB29" s="265"/>
      <c r="FC29" s="265"/>
      <c r="FD29" s="361"/>
      <c r="FE29" s="267"/>
      <c r="FH29" s="281"/>
      <c r="FI29" s="282"/>
      <c r="FJ29" s="283"/>
      <c r="FK29" s="300"/>
      <c r="FL29" s="285"/>
      <c r="FM29" s="286"/>
      <c r="FN29" s="287"/>
      <c r="FO29" s="117"/>
      <c r="FP29" s="117"/>
      <c r="FQ29" s="265"/>
      <c r="FR29" s="265"/>
      <c r="FS29" s="265"/>
      <c r="FT29" s="265"/>
      <c r="FU29" s="361"/>
      <c r="FV29" s="267"/>
      <c r="FY29" s="281"/>
      <c r="FZ29" s="282"/>
      <c r="GA29" s="283"/>
      <c r="GB29" s="300"/>
      <c r="GC29" s="285"/>
      <c r="GD29" s="286"/>
      <c r="GE29" s="287"/>
      <c r="GF29" s="117"/>
      <c r="GG29" s="117"/>
      <c r="GH29" s="265"/>
      <c r="GI29" s="265"/>
      <c r="GJ29" s="265"/>
      <c r="GK29" s="265"/>
      <c r="GL29" s="361"/>
      <c r="GM29" s="267"/>
      <c r="GP29" s="281"/>
      <c r="GQ29" s="282"/>
      <c r="GR29" s="283"/>
      <c r="GS29" s="300"/>
      <c r="GT29" s="285"/>
      <c r="GU29" s="286"/>
      <c r="GV29" s="287"/>
      <c r="GW29" s="117"/>
      <c r="GX29" s="117"/>
      <c r="GY29" s="265"/>
      <c r="GZ29" s="265"/>
      <c r="HA29" s="265"/>
      <c r="HB29" s="265"/>
      <c r="HC29" s="361"/>
      <c r="HD29" s="267"/>
      <c r="HG29" s="281"/>
      <c r="HH29" s="282"/>
      <c r="HI29" s="283"/>
      <c r="HJ29" s="300"/>
      <c r="HK29" s="285"/>
      <c r="HL29" s="286"/>
      <c r="HM29" s="287"/>
      <c r="HN29" s="117"/>
      <c r="HO29" s="117"/>
      <c r="HP29" s="265"/>
      <c r="HQ29" s="265"/>
      <c r="HR29" s="265"/>
      <c r="HS29" s="265"/>
      <c r="HT29" s="361"/>
      <c r="HU29" s="267"/>
      <c r="HX29" s="281"/>
      <c r="HY29" s="282"/>
      <c r="HZ29" s="283"/>
      <c r="IA29" s="300"/>
      <c r="IB29" s="285"/>
      <c r="IC29" s="286"/>
      <c r="ID29" s="287"/>
      <c r="IE29" s="117"/>
      <c r="IF29" s="117"/>
      <c r="IG29" s="265"/>
      <c r="IH29" s="265"/>
      <c r="II29" s="265"/>
      <c r="IJ29" s="265"/>
      <c r="IK29" s="361"/>
      <c r="IL29" s="267"/>
      <c r="IO29" s="281"/>
      <c r="IP29" s="282"/>
      <c r="IQ29" s="283"/>
      <c r="IR29" s="300"/>
      <c r="IS29" s="285"/>
      <c r="IT29" s="286"/>
      <c r="IU29" s="287"/>
      <c r="IV29" s="117"/>
      <c r="IW29" s="117"/>
      <c r="IX29" s="265"/>
      <c r="IY29" s="265"/>
      <c r="IZ29" s="265"/>
      <c r="JA29" s="265"/>
      <c r="JB29" s="361"/>
      <c r="JC29" s="267"/>
      <c r="JF29" s="281"/>
      <c r="JG29" s="282"/>
      <c r="JH29" s="283"/>
      <c r="JI29" s="300"/>
      <c r="JJ29" s="285"/>
      <c r="JK29" s="286"/>
      <c r="JL29" s="287"/>
      <c r="JM29" s="117"/>
      <c r="JN29" s="117"/>
      <c r="JO29" s="265"/>
      <c r="JP29" s="265"/>
      <c r="JQ29" s="265"/>
      <c r="JR29" s="265"/>
      <c r="JS29" s="361"/>
      <c r="JT29" s="267"/>
      <c r="JW29" s="281"/>
      <c r="JX29" s="282"/>
      <c r="JY29" s="283"/>
      <c r="JZ29" s="300"/>
      <c r="KA29" s="285"/>
      <c r="KB29" s="286"/>
      <c r="KC29" s="287"/>
      <c r="KD29" s="117"/>
      <c r="KE29" s="117"/>
      <c r="KF29" s="265"/>
      <c r="KG29" s="265"/>
      <c r="KH29" s="265"/>
      <c r="KI29" s="265"/>
      <c r="KJ29" s="361"/>
      <c r="KK29" s="267"/>
    </row>
    <row r="30" spans="2:297" ht="27" thickTop="1" thickBot="1">
      <c r="B30" s="421" t="s">
        <v>235</v>
      </c>
      <c r="C30" s="473" t="s">
        <v>236</v>
      </c>
      <c r="D30" s="421" t="s">
        <v>165</v>
      </c>
      <c r="E30" s="423">
        <v>1</v>
      </c>
      <c r="F30" s="426"/>
      <c r="G30" s="425">
        <f t="shared" si="196"/>
        <v>0</v>
      </c>
      <c r="H30" s="425"/>
      <c r="K30" s="421" t="s">
        <v>235</v>
      </c>
      <c r="L30" s="422" t="s">
        <v>236</v>
      </c>
      <c r="M30" s="421" t="s">
        <v>165</v>
      </c>
      <c r="N30" s="488">
        <v>1</v>
      </c>
      <c r="O30" s="489">
        <v>338025</v>
      </c>
      <c r="P30" s="490">
        <f t="shared" si="31"/>
        <v>338025</v>
      </c>
      <c r="Q30" s="425"/>
      <c r="R30" s="117">
        <f t="shared" si="197"/>
        <v>1</v>
      </c>
      <c r="S30" s="117">
        <f t="shared" si="198"/>
        <v>1</v>
      </c>
      <c r="T30" s="265">
        <f t="shared" si="199"/>
        <v>1</v>
      </c>
      <c r="U30" s="265">
        <f t="shared" si="96"/>
        <v>1</v>
      </c>
      <c r="V30" s="265">
        <f t="shared" si="97"/>
        <v>1</v>
      </c>
      <c r="W30" s="265">
        <f t="shared" si="98"/>
        <v>1</v>
      </c>
      <c r="X30" s="361">
        <f t="shared" si="99"/>
        <v>338025</v>
      </c>
      <c r="Y30" s="267">
        <f t="shared" si="100"/>
        <v>0</v>
      </c>
      <c r="Z30" s="143"/>
      <c r="AA30" s="143"/>
      <c r="AB30" s="421" t="s">
        <v>235</v>
      </c>
      <c r="AC30" s="422" t="s">
        <v>236</v>
      </c>
      <c r="AD30" s="421" t="s">
        <v>165</v>
      </c>
      <c r="AE30" s="488">
        <v>1</v>
      </c>
      <c r="AF30" s="491">
        <v>697058</v>
      </c>
      <c r="AG30" s="490">
        <f t="shared" si="32"/>
        <v>697058</v>
      </c>
      <c r="AH30" s="425"/>
      <c r="AI30" s="117">
        <f t="shared" si="200"/>
        <v>1</v>
      </c>
      <c r="AJ30" s="117">
        <f t="shared" si="201"/>
        <v>1</v>
      </c>
      <c r="AK30" s="265">
        <f t="shared" si="202"/>
        <v>1</v>
      </c>
      <c r="AL30" s="265">
        <f t="shared" si="203"/>
        <v>1</v>
      </c>
      <c r="AM30" s="265">
        <f t="shared" si="204"/>
        <v>1</v>
      </c>
      <c r="AN30" s="265">
        <f t="shared" si="205"/>
        <v>1</v>
      </c>
      <c r="AO30" s="361">
        <f t="shared" si="206"/>
        <v>697058</v>
      </c>
      <c r="AP30" s="267">
        <f t="shared" si="207"/>
        <v>0</v>
      </c>
      <c r="AQ30" s="143"/>
      <c r="AR30" s="143"/>
      <c r="AS30" s="421" t="s">
        <v>235</v>
      </c>
      <c r="AT30" s="422" t="s">
        <v>236</v>
      </c>
      <c r="AU30" s="421" t="s">
        <v>165</v>
      </c>
      <c r="AV30" s="488">
        <v>1</v>
      </c>
      <c r="AW30" s="491">
        <v>459000</v>
      </c>
      <c r="AX30" s="490">
        <f t="shared" si="33"/>
        <v>459000</v>
      </c>
      <c r="AY30" s="425"/>
      <c r="AZ30" s="117">
        <f t="shared" si="208"/>
        <v>1</v>
      </c>
      <c r="BA30" s="117">
        <f t="shared" si="209"/>
        <v>1</v>
      </c>
      <c r="BB30" s="265">
        <f t="shared" si="210"/>
        <v>1</v>
      </c>
      <c r="BC30" s="265">
        <f t="shared" si="211"/>
        <v>1</v>
      </c>
      <c r="BD30" s="265">
        <f t="shared" si="212"/>
        <v>1</v>
      </c>
      <c r="BE30" s="265">
        <f t="shared" si="213"/>
        <v>1</v>
      </c>
      <c r="BF30" s="361">
        <f t="shared" si="214"/>
        <v>459000</v>
      </c>
      <c r="BG30" s="267">
        <f t="shared" si="215"/>
        <v>0</v>
      </c>
      <c r="BJ30" s="421" t="s">
        <v>235</v>
      </c>
      <c r="BK30" s="422" t="s">
        <v>236</v>
      </c>
      <c r="BL30" s="421" t="s">
        <v>165</v>
      </c>
      <c r="BM30" s="488">
        <v>1</v>
      </c>
      <c r="BN30" s="491">
        <v>380000</v>
      </c>
      <c r="BO30" s="490">
        <f t="shared" si="34"/>
        <v>380000</v>
      </c>
      <c r="BP30" s="425"/>
      <c r="BQ30" s="117">
        <f t="shared" si="216"/>
        <v>1</v>
      </c>
      <c r="BR30" s="117">
        <f t="shared" si="217"/>
        <v>1</v>
      </c>
      <c r="BS30" s="265">
        <f t="shared" si="218"/>
        <v>1</v>
      </c>
      <c r="BT30" s="265">
        <f t="shared" si="219"/>
        <v>1</v>
      </c>
      <c r="BU30" s="265">
        <f t="shared" si="220"/>
        <v>1</v>
      </c>
      <c r="BV30" s="265">
        <f t="shared" si="221"/>
        <v>1</v>
      </c>
      <c r="BW30" s="361">
        <f t="shared" si="222"/>
        <v>380000</v>
      </c>
      <c r="BX30" s="267">
        <f t="shared" si="223"/>
        <v>0</v>
      </c>
      <c r="CA30" s="421" t="s">
        <v>235</v>
      </c>
      <c r="CB30" s="422" t="s">
        <v>236</v>
      </c>
      <c r="CC30" s="421" t="s">
        <v>165</v>
      </c>
      <c r="CD30" s="488">
        <v>1</v>
      </c>
      <c r="CE30" s="491">
        <v>290000</v>
      </c>
      <c r="CF30" s="522">
        <f t="shared" si="35"/>
        <v>290000</v>
      </c>
      <c r="CG30" s="425"/>
      <c r="CH30" s="117">
        <f t="shared" si="224"/>
        <v>1</v>
      </c>
      <c r="CI30" s="117">
        <f t="shared" ref="CI30:CI32" si="239">IF(EXACT(VLOOKUP(CA30,OFERTA_0,3,FALSE),CC30),1,0)</f>
        <v>1</v>
      </c>
      <c r="CJ30" s="265">
        <f t="shared" si="225"/>
        <v>1</v>
      </c>
      <c r="CK30" s="265">
        <f t="shared" si="226"/>
        <v>1</v>
      </c>
      <c r="CL30" s="265">
        <f t="shared" si="227"/>
        <v>1</v>
      </c>
      <c r="CM30" s="265">
        <f t="shared" si="228"/>
        <v>1</v>
      </c>
      <c r="CN30" s="361">
        <f t="shared" si="229"/>
        <v>290000</v>
      </c>
      <c r="CO30" s="267">
        <f t="shared" si="230"/>
        <v>0</v>
      </c>
      <c r="CR30" s="421" t="s">
        <v>235</v>
      </c>
      <c r="CS30" s="422" t="s">
        <v>236</v>
      </c>
      <c r="CT30" s="421" t="s">
        <v>165</v>
      </c>
      <c r="CU30" s="488">
        <v>1</v>
      </c>
      <c r="CV30" s="491">
        <v>1100000</v>
      </c>
      <c r="CW30" s="490">
        <f t="shared" si="36"/>
        <v>1100000</v>
      </c>
      <c r="CX30" s="425"/>
      <c r="CY30" s="117">
        <f t="shared" si="231"/>
        <v>1</v>
      </c>
      <c r="CZ30" s="117">
        <f t="shared" si="232"/>
        <v>1</v>
      </c>
      <c r="DA30" s="265">
        <f t="shared" si="233"/>
        <v>1</v>
      </c>
      <c r="DB30" s="265">
        <f t="shared" si="234"/>
        <v>1</v>
      </c>
      <c r="DC30" s="265">
        <f t="shared" si="235"/>
        <v>1</v>
      </c>
      <c r="DD30" s="265">
        <f t="shared" si="236"/>
        <v>1</v>
      </c>
      <c r="DE30" s="361">
        <f t="shared" si="237"/>
        <v>1100000</v>
      </c>
      <c r="DF30" s="267">
        <f t="shared" si="238"/>
        <v>0</v>
      </c>
      <c r="DI30" s="288"/>
      <c r="DJ30" s="289"/>
      <c r="DK30" s="290"/>
      <c r="DL30" s="291"/>
      <c r="DM30" s="292"/>
      <c r="DN30" s="293"/>
      <c r="DO30" s="363"/>
      <c r="DP30" s="117"/>
      <c r="DQ30" s="117"/>
      <c r="DR30" s="265"/>
      <c r="DS30" s="265"/>
      <c r="DT30" s="265"/>
      <c r="DU30" s="265"/>
      <c r="DV30" s="361"/>
      <c r="DW30" s="267"/>
      <c r="DZ30" s="288"/>
      <c r="EA30" s="289"/>
      <c r="EB30" s="290"/>
      <c r="EC30" s="291"/>
      <c r="ED30" s="292"/>
      <c r="EE30" s="293"/>
      <c r="EF30" s="363"/>
      <c r="EG30" s="117"/>
      <c r="EH30" s="117"/>
      <c r="EI30" s="265"/>
      <c r="EJ30" s="265"/>
      <c r="EK30" s="265"/>
      <c r="EL30" s="265"/>
      <c r="EM30" s="361"/>
      <c r="EN30" s="267"/>
      <c r="EQ30" s="288"/>
      <c r="ER30" s="289"/>
      <c r="ES30" s="290"/>
      <c r="ET30" s="291"/>
      <c r="EU30" s="292"/>
      <c r="EV30" s="293"/>
      <c r="EW30" s="363"/>
      <c r="EX30" s="117"/>
      <c r="EY30" s="117"/>
      <c r="EZ30" s="265"/>
      <c r="FA30" s="265"/>
      <c r="FB30" s="265"/>
      <c r="FC30" s="265"/>
      <c r="FD30" s="361"/>
      <c r="FE30" s="267"/>
      <c r="FH30" s="288"/>
      <c r="FI30" s="289"/>
      <c r="FJ30" s="290"/>
      <c r="FK30" s="291"/>
      <c r="FL30" s="292"/>
      <c r="FM30" s="293"/>
      <c r="FN30" s="363"/>
      <c r="FO30" s="117"/>
      <c r="FP30" s="117"/>
      <c r="FQ30" s="265"/>
      <c r="FR30" s="265"/>
      <c r="FS30" s="265"/>
      <c r="FT30" s="265"/>
      <c r="FU30" s="361"/>
      <c r="FV30" s="267"/>
      <c r="FY30" s="288"/>
      <c r="FZ30" s="289"/>
      <c r="GA30" s="290"/>
      <c r="GB30" s="291"/>
      <c r="GC30" s="292"/>
      <c r="GD30" s="293"/>
      <c r="GE30" s="363"/>
      <c r="GF30" s="117"/>
      <c r="GG30" s="117"/>
      <c r="GH30" s="265"/>
      <c r="GI30" s="265"/>
      <c r="GJ30" s="265"/>
      <c r="GK30" s="265"/>
      <c r="GL30" s="361"/>
      <c r="GM30" s="267"/>
      <c r="GP30" s="288"/>
      <c r="GQ30" s="289"/>
      <c r="GR30" s="290"/>
      <c r="GS30" s="291"/>
      <c r="GT30" s="292"/>
      <c r="GU30" s="293"/>
      <c r="GV30" s="363"/>
      <c r="GW30" s="117"/>
      <c r="GX30" s="117"/>
      <c r="GY30" s="265"/>
      <c r="GZ30" s="265"/>
      <c r="HA30" s="265"/>
      <c r="HB30" s="265"/>
      <c r="HC30" s="361"/>
      <c r="HD30" s="267"/>
      <c r="HG30" s="288"/>
      <c r="HH30" s="289"/>
      <c r="HI30" s="290"/>
      <c r="HJ30" s="291"/>
      <c r="HK30" s="292"/>
      <c r="HL30" s="293"/>
      <c r="HM30" s="363"/>
      <c r="HN30" s="117"/>
      <c r="HO30" s="117"/>
      <c r="HP30" s="265"/>
      <c r="HQ30" s="265"/>
      <c r="HR30" s="265"/>
      <c r="HS30" s="265"/>
      <c r="HT30" s="361"/>
      <c r="HU30" s="267"/>
      <c r="HX30" s="288"/>
      <c r="HY30" s="289"/>
      <c r="HZ30" s="290"/>
      <c r="IA30" s="291"/>
      <c r="IB30" s="292"/>
      <c r="IC30" s="293"/>
      <c r="ID30" s="363"/>
      <c r="IE30" s="117"/>
      <c r="IF30" s="117"/>
      <c r="IG30" s="265"/>
      <c r="IH30" s="265"/>
      <c r="II30" s="265"/>
      <c r="IJ30" s="265"/>
      <c r="IK30" s="361"/>
      <c r="IL30" s="267"/>
      <c r="IO30" s="288"/>
      <c r="IP30" s="289"/>
      <c r="IQ30" s="290"/>
      <c r="IR30" s="291"/>
      <c r="IS30" s="292"/>
      <c r="IT30" s="293"/>
      <c r="IU30" s="363"/>
      <c r="IV30" s="117"/>
      <c r="IW30" s="117"/>
      <c r="IX30" s="265"/>
      <c r="IY30" s="265"/>
      <c r="IZ30" s="265"/>
      <c r="JA30" s="265"/>
      <c r="JB30" s="361"/>
      <c r="JC30" s="267"/>
      <c r="JF30" s="288"/>
      <c r="JG30" s="289"/>
      <c r="JH30" s="290"/>
      <c r="JI30" s="291"/>
      <c r="JJ30" s="292"/>
      <c r="JK30" s="293"/>
      <c r="JL30" s="363"/>
      <c r="JM30" s="117"/>
      <c r="JN30" s="117"/>
      <c r="JO30" s="265"/>
      <c r="JP30" s="265"/>
      <c r="JQ30" s="265"/>
      <c r="JR30" s="265"/>
      <c r="JS30" s="361"/>
      <c r="JT30" s="267"/>
      <c r="JW30" s="288"/>
      <c r="JX30" s="289"/>
      <c r="JY30" s="290"/>
      <c r="JZ30" s="291"/>
      <c r="KA30" s="292"/>
      <c r="KB30" s="293"/>
      <c r="KC30" s="363"/>
      <c r="KD30" s="117"/>
      <c r="KE30" s="117"/>
      <c r="KF30" s="265"/>
      <c r="KG30" s="265"/>
      <c r="KH30" s="265"/>
      <c r="KI30" s="265"/>
      <c r="KJ30" s="361"/>
      <c r="KK30" s="267"/>
    </row>
    <row r="31" spans="2:297" ht="26.25" thickTop="1">
      <c r="B31" s="421" t="s">
        <v>237</v>
      </c>
      <c r="C31" s="473" t="s">
        <v>238</v>
      </c>
      <c r="D31" s="421" t="s">
        <v>239</v>
      </c>
      <c r="E31" s="423">
        <v>218</v>
      </c>
      <c r="F31" s="426"/>
      <c r="G31" s="425">
        <f t="shared" si="196"/>
        <v>0</v>
      </c>
      <c r="H31" s="425"/>
      <c r="K31" s="421" t="s">
        <v>237</v>
      </c>
      <c r="L31" s="422" t="s">
        <v>238</v>
      </c>
      <c r="M31" s="421" t="s">
        <v>239</v>
      </c>
      <c r="N31" s="488">
        <v>218</v>
      </c>
      <c r="O31" s="489">
        <v>3968</v>
      </c>
      <c r="P31" s="490">
        <f t="shared" si="31"/>
        <v>865024</v>
      </c>
      <c r="Q31" s="425"/>
      <c r="R31" s="117">
        <f t="shared" si="197"/>
        <v>1</v>
      </c>
      <c r="S31" s="117">
        <f t="shared" si="198"/>
        <v>1</v>
      </c>
      <c r="T31" s="265">
        <f t="shared" si="199"/>
        <v>1</v>
      </c>
      <c r="U31" s="265">
        <f t="shared" si="96"/>
        <v>1</v>
      </c>
      <c r="V31" s="265">
        <f t="shared" si="97"/>
        <v>1</v>
      </c>
      <c r="W31" s="265">
        <f t="shared" si="98"/>
        <v>1</v>
      </c>
      <c r="X31" s="361">
        <f t="shared" si="99"/>
        <v>865024</v>
      </c>
      <c r="Y31" s="267">
        <f t="shared" si="100"/>
        <v>0</v>
      </c>
      <c r="Z31" s="143"/>
      <c r="AA31" s="143"/>
      <c r="AB31" s="421" t="s">
        <v>237</v>
      </c>
      <c r="AC31" s="422" t="s">
        <v>238</v>
      </c>
      <c r="AD31" s="421" t="s">
        <v>239</v>
      </c>
      <c r="AE31" s="488">
        <v>218</v>
      </c>
      <c r="AF31" s="491">
        <v>5724</v>
      </c>
      <c r="AG31" s="490">
        <f t="shared" si="32"/>
        <v>1247832</v>
      </c>
      <c r="AH31" s="425"/>
      <c r="AI31" s="117">
        <f t="shared" si="200"/>
        <v>1</v>
      </c>
      <c r="AJ31" s="117">
        <f t="shared" si="201"/>
        <v>1</v>
      </c>
      <c r="AK31" s="265">
        <f t="shared" si="202"/>
        <v>1</v>
      </c>
      <c r="AL31" s="265">
        <f t="shared" si="203"/>
        <v>1</v>
      </c>
      <c r="AM31" s="265">
        <f t="shared" si="204"/>
        <v>1</v>
      </c>
      <c r="AN31" s="265">
        <f t="shared" si="205"/>
        <v>1</v>
      </c>
      <c r="AO31" s="361">
        <f t="shared" si="206"/>
        <v>1247832</v>
      </c>
      <c r="AP31" s="267">
        <f t="shared" si="207"/>
        <v>0</v>
      </c>
      <c r="AQ31" s="143"/>
      <c r="AR31" s="143"/>
      <c r="AS31" s="421" t="s">
        <v>237</v>
      </c>
      <c r="AT31" s="422" t="s">
        <v>238</v>
      </c>
      <c r="AU31" s="421" t="s">
        <v>239</v>
      </c>
      <c r="AV31" s="488">
        <v>218</v>
      </c>
      <c r="AW31" s="491">
        <v>4100</v>
      </c>
      <c r="AX31" s="490">
        <f t="shared" si="33"/>
        <v>893800</v>
      </c>
      <c r="AY31" s="425"/>
      <c r="AZ31" s="117">
        <f t="shared" si="208"/>
        <v>1</v>
      </c>
      <c r="BA31" s="117">
        <f t="shared" si="209"/>
        <v>1</v>
      </c>
      <c r="BB31" s="265">
        <f t="shared" si="210"/>
        <v>1</v>
      </c>
      <c r="BC31" s="265">
        <f t="shared" si="211"/>
        <v>1</v>
      </c>
      <c r="BD31" s="265">
        <f t="shared" si="212"/>
        <v>1</v>
      </c>
      <c r="BE31" s="265">
        <f t="shared" si="213"/>
        <v>1</v>
      </c>
      <c r="BF31" s="361">
        <f t="shared" si="214"/>
        <v>893800</v>
      </c>
      <c r="BG31" s="267">
        <f t="shared" si="215"/>
        <v>0</v>
      </c>
      <c r="BJ31" s="421" t="s">
        <v>237</v>
      </c>
      <c r="BK31" s="422" t="s">
        <v>238</v>
      </c>
      <c r="BL31" s="421" t="s">
        <v>239</v>
      </c>
      <c r="BM31" s="488">
        <v>218</v>
      </c>
      <c r="BN31" s="491">
        <v>4600</v>
      </c>
      <c r="BO31" s="490">
        <f t="shared" si="34"/>
        <v>1002800</v>
      </c>
      <c r="BP31" s="425"/>
      <c r="BQ31" s="117">
        <f t="shared" si="216"/>
        <v>1</v>
      </c>
      <c r="BR31" s="117">
        <f t="shared" si="217"/>
        <v>1</v>
      </c>
      <c r="BS31" s="265">
        <f t="shared" si="218"/>
        <v>1</v>
      </c>
      <c r="BT31" s="265">
        <f t="shared" si="219"/>
        <v>1</v>
      </c>
      <c r="BU31" s="265">
        <f t="shared" si="220"/>
        <v>1</v>
      </c>
      <c r="BV31" s="265">
        <f t="shared" si="221"/>
        <v>1</v>
      </c>
      <c r="BW31" s="361">
        <f t="shared" si="222"/>
        <v>1002800</v>
      </c>
      <c r="BX31" s="267">
        <f t="shared" si="223"/>
        <v>0</v>
      </c>
      <c r="CA31" s="421" t="s">
        <v>237</v>
      </c>
      <c r="CB31" s="422" t="s">
        <v>238</v>
      </c>
      <c r="CC31" s="421" t="s">
        <v>239</v>
      </c>
      <c r="CD31" s="488">
        <v>218</v>
      </c>
      <c r="CE31" s="491">
        <v>4200</v>
      </c>
      <c r="CF31" s="522">
        <f t="shared" si="35"/>
        <v>915600</v>
      </c>
      <c r="CG31" s="425"/>
      <c r="CH31" s="117">
        <f t="shared" si="224"/>
        <v>1</v>
      </c>
      <c r="CI31" s="117">
        <f t="shared" si="239"/>
        <v>1</v>
      </c>
      <c r="CJ31" s="265">
        <f t="shared" si="225"/>
        <v>1</v>
      </c>
      <c r="CK31" s="265">
        <f t="shared" si="226"/>
        <v>1</v>
      </c>
      <c r="CL31" s="265">
        <f t="shared" si="227"/>
        <v>1</v>
      </c>
      <c r="CM31" s="265">
        <f t="shared" si="228"/>
        <v>1</v>
      </c>
      <c r="CN31" s="361">
        <f t="shared" si="229"/>
        <v>915600</v>
      </c>
      <c r="CO31" s="267">
        <f t="shared" si="230"/>
        <v>0</v>
      </c>
      <c r="CR31" s="421" t="s">
        <v>237</v>
      </c>
      <c r="CS31" s="422" t="s">
        <v>238</v>
      </c>
      <c r="CT31" s="421" t="s">
        <v>239</v>
      </c>
      <c r="CU31" s="488">
        <v>218</v>
      </c>
      <c r="CV31" s="491">
        <v>4200</v>
      </c>
      <c r="CW31" s="490">
        <f t="shared" si="36"/>
        <v>915600</v>
      </c>
      <c r="CX31" s="425"/>
      <c r="CY31" s="117">
        <f t="shared" si="231"/>
        <v>1</v>
      </c>
      <c r="CZ31" s="117">
        <f t="shared" si="232"/>
        <v>1</v>
      </c>
      <c r="DA31" s="265">
        <f t="shared" si="233"/>
        <v>1</v>
      </c>
      <c r="DB31" s="265">
        <f t="shared" si="234"/>
        <v>1</v>
      </c>
      <c r="DC31" s="265">
        <f t="shared" si="235"/>
        <v>1</v>
      </c>
      <c r="DD31" s="265">
        <f t="shared" si="236"/>
        <v>1</v>
      </c>
      <c r="DE31" s="361">
        <f t="shared" si="237"/>
        <v>915600</v>
      </c>
      <c r="DF31" s="267">
        <f t="shared" si="238"/>
        <v>0</v>
      </c>
      <c r="DI31" s="304"/>
      <c r="DJ31" s="301"/>
      <c r="DK31" s="305"/>
      <c r="DL31" s="306"/>
      <c r="DM31" s="307"/>
      <c r="DN31" s="308"/>
      <c r="DO31" s="364"/>
      <c r="DP31" s="117" t="e">
        <f>IF(EXACT(VLOOKUP(DI31,OFERTA_0,2,FALSE),DJ31),1,0)</f>
        <v>#N/A</v>
      </c>
      <c r="DQ31" s="117" t="e">
        <f>IF(EXACT(VLOOKUP(DI31,OFERTA_0,3,FALSE),DK31),1,0)</f>
        <v>#N/A</v>
      </c>
      <c r="DR31" s="265" t="e">
        <f>IF(EXACT(VLOOKUP(DI31,OFERTA_0,4,FALSE),DL31),1,0)</f>
        <v>#N/A</v>
      </c>
      <c r="DS31" s="265">
        <f t="shared" ref="DS31:DS32" si="240">IF(DM31=0,0,1)</f>
        <v>0</v>
      </c>
      <c r="DT31" s="265">
        <f t="shared" ref="DT31:DT32" si="241">IF(DN31=0,0,1)</f>
        <v>0</v>
      </c>
      <c r="DU31" s="265" t="e">
        <f t="shared" ref="DU31:DU32" si="242">PRODUCT(DP31:DT31)</f>
        <v>#N/A</v>
      </c>
      <c r="DV31" s="361">
        <f t="shared" ref="DV31:DV32" si="243">ROUND(DN31,0)</f>
        <v>0</v>
      </c>
      <c r="DW31" s="267">
        <f t="shared" ref="DW31:DW32" si="244">DN31-DV31</f>
        <v>0</v>
      </c>
      <c r="DZ31" s="304"/>
      <c r="EA31" s="301"/>
      <c r="EB31" s="305"/>
      <c r="EC31" s="306"/>
      <c r="ED31" s="307"/>
      <c r="EE31" s="308"/>
      <c r="EF31" s="364"/>
      <c r="EG31" s="117" t="e">
        <f>IF(EXACT(VLOOKUP(DZ31,OFERTA_0,2,FALSE),EA31),1,0)</f>
        <v>#N/A</v>
      </c>
      <c r="EH31" s="117" t="e">
        <f>IF(EXACT(VLOOKUP(DZ31,OFERTA_0,3,FALSE),EB31),1,0)</f>
        <v>#N/A</v>
      </c>
      <c r="EI31" s="265" t="e">
        <f>IF(EXACT(VLOOKUP(DZ31,OFERTA_0,4,FALSE),EC31),1,0)</f>
        <v>#N/A</v>
      </c>
      <c r="EJ31" s="265">
        <f t="shared" ref="EJ31:EJ32" si="245">IF(ED31=0,0,1)</f>
        <v>0</v>
      </c>
      <c r="EK31" s="265">
        <f t="shared" ref="EK31:EK32" si="246">IF(EE31=0,0,1)</f>
        <v>0</v>
      </c>
      <c r="EL31" s="265" t="e">
        <f t="shared" ref="EL31:EL32" si="247">PRODUCT(EG31:EK31)</f>
        <v>#N/A</v>
      </c>
      <c r="EM31" s="361">
        <f t="shared" ref="EM31:EM32" si="248">ROUND(EE31,0)</f>
        <v>0</v>
      </c>
      <c r="EN31" s="267">
        <f t="shared" ref="EN31:EN32" si="249">EE31-EM31</f>
        <v>0</v>
      </c>
      <c r="EQ31" s="304"/>
      <c r="ER31" s="301"/>
      <c r="ES31" s="305"/>
      <c r="ET31" s="306"/>
      <c r="EU31" s="307"/>
      <c r="EV31" s="308"/>
      <c r="EW31" s="364"/>
      <c r="EX31" s="117" t="e">
        <f>IF(EXACT(VLOOKUP(EQ31,OFERTA_0,2,FALSE),ER31),1,0)</f>
        <v>#N/A</v>
      </c>
      <c r="EY31" s="117" t="e">
        <f>IF(EXACT(VLOOKUP(EQ31,OFERTA_0,3,FALSE),ES31),1,0)</f>
        <v>#N/A</v>
      </c>
      <c r="EZ31" s="265" t="e">
        <f>IF(EXACT(VLOOKUP(EQ31,OFERTA_0,4,FALSE),ET31),1,0)</f>
        <v>#N/A</v>
      </c>
      <c r="FA31" s="265">
        <f t="shared" ref="FA31:FA32" si="250">IF(EU31=0,0,1)</f>
        <v>0</v>
      </c>
      <c r="FB31" s="265">
        <f t="shared" ref="FB31:FB32" si="251">IF(EV31=0,0,1)</f>
        <v>0</v>
      </c>
      <c r="FC31" s="265" t="e">
        <f t="shared" ref="FC31:FC32" si="252">PRODUCT(EX31:FB31)</f>
        <v>#N/A</v>
      </c>
      <c r="FD31" s="361">
        <f t="shared" ref="FD31:FD32" si="253">ROUND(EV31,0)</f>
        <v>0</v>
      </c>
      <c r="FE31" s="267">
        <f t="shared" ref="FE31:FE32" si="254">EV31-FD31</f>
        <v>0</v>
      </c>
      <c r="FH31" s="304"/>
      <c r="FI31" s="301"/>
      <c r="FJ31" s="305"/>
      <c r="FK31" s="306"/>
      <c r="FL31" s="307"/>
      <c r="FM31" s="308"/>
      <c r="FN31" s="364"/>
      <c r="FO31" s="117" t="e">
        <f>IF(EXACT(VLOOKUP(FH31,OFERTA_0,2,FALSE),FI31),1,0)</f>
        <v>#N/A</v>
      </c>
      <c r="FP31" s="117" t="e">
        <f>IF(EXACT(VLOOKUP(FH31,OFERTA_0,3,FALSE),FJ31),1,0)</f>
        <v>#N/A</v>
      </c>
      <c r="FQ31" s="265" t="e">
        <f>IF(EXACT(VLOOKUP(FH31,OFERTA_0,4,FALSE),FK31),1,0)</f>
        <v>#N/A</v>
      </c>
      <c r="FR31" s="265">
        <f t="shared" ref="FR31:FR32" si="255">IF(FL31=0,0,1)</f>
        <v>0</v>
      </c>
      <c r="FS31" s="265">
        <f t="shared" ref="FS31:FS32" si="256">IF(FM31=0,0,1)</f>
        <v>0</v>
      </c>
      <c r="FT31" s="265" t="e">
        <f t="shared" ref="FT31:FT32" si="257">PRODUCT(FO31:FS31)</f>
        <v>#N/A</v>
      </c>
      <c r="FU31" s="361">
        <f t="shared" ref="FU31:FU32" si="258">ROUND(FM31,0)</f>
        <v>0</v>
      </c>
      <c r="FV31" s="267">
        <f t="shared" ref="FV31:FV32" si="259">FM31-FU31</f>
        <v>0</v>
      </c>
      <c r="FY31" s="304"/>
      <c r="FZ31" s="301"/>
      <c r="GA31" s="305"/>
      <c r="GB31" s="306"/>
      <c r="GC31" s="307"/>
      <c r="GD31" s="308"/>
      <c r="GE31" s="364"/>
      <c r="GF31" s="117" t="e">
        <f>IF(EXACT(VLOOKUP(FY31,OFERTA_0,2,FALSE),FZ31),1,0)</f>
        <v>#N/A</v>
      </c>
      <c r="GG31" s="117" t="e">
        <f>IF(EXACT(VLOOKUP(FY31,OFERTA_0,3,FALSE),GA31),1,0)</f>
        <v>#N/A</v>
      </c>
      <c r="GH31" s="265" t="e">
        <f>IF(EXACT(VLOOKUP(FY31,OFERTA_0,4,FALSE),GB31),1,0)</f>
        <v>#N/A</v>
      </c>
      <c r="GI31" s="265">
        <f t="shared" ref="GI31:GI32" si="260">IF(GC31=0,0,1)</f>
        <v>0</v>
      </c>
      <c r="GJ31" s="265">
        <f t="shared" ref="GJ31:GJ32" si="261">IF(GD31=0,0,1)</f>
        <v>0</v>
      </c>
      <c r="GK31" s="265" t="e">
        <f t="shared" ref="GK31:GK32" si="262">PRODUCT(GF31:GJ31)</f>
        <v>#N/A</v>
      </c>
      <c r="GL31" s="361">
        <f t="shared" ref="GL31:GL32" si="263">ROUND(GD31,0)</f>
        <v>0</v>
      </c>
      <c r="GM31" s="267">
        <f t="shared" ref="GM31:GM32" si="264">GD31-GL31</f>
        <v>0</v>
      </c>
      <c r="GP31" s="304"/>
      <c r="GQ31" s="301"/>
      <c r="GR31" s="305"/>
      <c r="GS31" s="306"/>
      <c r="GT31" s="307"/>
      <c r="GU31" s="308"/>
      <c r="GV31" s="364"/>
      <c r="GW31" s="117" t="e">
        <f>IF(EXACT(VLOOKUP(GP31,OFERTA_0,2,FALSE),GQ31),1,0)</f>
        <v>#N/A</v>
      </c>
      <c r="GX31" s="117" t="e">
        <f>IF(EXACT(VLOOKUP(GP31,OFERTA_0,3,FALSE),GR31),1,0)</f>
        <v>#N/A</v>
      </c>
      <c r="GY31" s="265" t="e">
        <f>IF(EXACT(VLOOKUP(GP31,OFERTA_0,4,FALSE),GS31),1,0)</f>
        <v>#N/A</v>
      </c>
      <c r="GZ31" s="265">
        <f t="shared" ref="GZ31:GZ32" si="265">IF(GT31=0,0,1)</f>
        <v>0</v>
      </c>
      <c r="HA31" s="265">
        <f t="shared" ref="HA31:HA32" si="266">IF(GU31=0,0,1)</f>
        <v>0</v>
      </c>
      <c r="HB31" s="265" t="e">
        <f t="shared" ref="HB31:HB32" si="267">PRODUCT(GW31:HA31)</f>
        <v>#N/A</v>
      </c>
      <c r="HC31" s="361">
        <f t="shared" ref="HC31:HC32" si="268">ROUND(GU31,0)</f>
        <v>0</v>
      </c>
      <c r="HD31" s="267">
        <f t="shared" ref="HD31:HD32" si="269">GU31-HC31</f>
        <v>0</v>
      </c>
      <c r="HG31" s="304"/>
      <c r="HH31" s="301"/>
      <c r="HI31" s="305"/>
      <c r="HJ31" s="306"/>
      <c r="HK31" s="307"/>
      <c r="HL31" s="308"/>
      <c r="HM31" s="364"/>
      <c r="HN31" s="117" t="e">
        <f>IF(EXACT(VLOOKUP(HG31,OFERTA_0,2,FALSE),HH31),1,0)</f>
        <v>#N/A</v>
      </c>
      <c r="HO31" s="117" t="e">
        <f>IF(EXACT(VLOOKUP(HG31,OFERTA_0,3,FALSE),HI31),1,0)</f>
        <v>#N/A</v>
      </c>
      <c r="HP31" s="265" t="e">
        <f>IF(EXACT(VLOOKUP(HG31,OFERTA_0,4,FALSE),HJ31),1,0)</f>
        <v>#N/A</v>
      </c>
      <c r="HQ31" s="265">
        <f t="shared" ref="HQ31:HQ32" si="270">IF(HK31=0,0,1)</f>
        <v>0</v>
      </c>
      <c r="HR31" s="265">
        <f t="shared" ref="HR31:HR32" si="271">IF(HL31=0,0,1)</f>
        <v>0</v>
      </c>
      <c r="HS31" s="265" t="e">
        <f t="shared" ref="HS31:HS32" si="272">PRODUCT(HN31:HR31)</f>
        <v>#N/A</v>
      </c>
      <c r="HT31" s="361">
        <f t="shared" ref="HT31:HT32" si="273">ROUND(HL31,0)</f>
        <v>0</v>
      </c>
      <c r="HU31" s="267">
        <f t="shared" ref="HU31:HU32" si="274">HL31-HT31</f>
        <v>0</v>
      </c>
      <c r="HX31" s="304"/>
      <c r="HY31" s="301"/>
      <c r="HZ31" s="305"/>
      <c r="IA31" s="306"/>
      <c r="IB31" s="307"/>
      <c r="IC31" s="308"/>
      <c r="ID31" s="364"/>
      <c r="IE31" s="117" t="e">
        <f>IF(EXACT(VLOOKUP(HX31,OFERTA_0,2,FALSE),HY31),1,0)</f>
        <v>#N/A</v>
      </c>
      <c r="IF31" s="117" t="e">
        <f>IF(EXACT(VLOOKUP(HX31,OFERTA_0,3,FALSE),HZ31),1,0)</f>
        <v>#N/A</v>
      </c>
      <c r="IG31" s="265" t="e">
        <f>IF(EXACT(VLOOKUP(HX31,OFERTA_0,4,FALSE),IA31),1,0)</f>
        <v>#N/A</v>
      </c>
      <c r="IH31" s="265">
        <f t="shared" ref="IH31:IH32" si="275">IF(IB31=0,0,1)</f>
        <v>0</v>
      </c>
      <c r="II31" s="265">
        <f t="shared" ref="II31:II32" si="276">IF(IC31=0,0,1)</f>
        <v>0</v>
      </c>
      <c r="IJ31" s="265" t="e">
        <f t="shared" ref="IJ31:IJ32" si="277">PRODUCT(IE31:II31)</f>
        <v>#N/A</v>
      </c>
      <c r="IK31" s="361">
        <f t="shared" ref="IK31:IK32" si="278">ROUND(IC31,0)</f>
        <v>0</v>
      </c>
      <c r="IL31" s="267">
        <f t="shared" ref="IL31:IL32" si="279">IC31-IK31</f>
        <v>0</v>
      </c>
      <c r="IO31" s="304"/>
      <c r="IP31" s="301"/>
      <c r="IQ31" s="305"/>
      <c r="IR31" s="306"/>
      <c r="IS31" s="307"/>
      <c r="IT31" s="308"/>
      <c r="IU31" s="364"/>
      <c r="IV31" s="117" t="e">
        <f>IF(EXACT(VLOOKUP(IO31,OFERTA_0,2,FALSE),IP31),1,0)</f>
        <v>#N/A</v>
      </c>
      <c r="IW31" s="117" t="e">
        <f>IF(EXACT(VLOOKUP(IO31,OFERTA_0,3,FALSE),IQ31),1,0)</f>
        <v>#N/A</v>
      </c>
      <c r="IX31" s="265" t="e">
        <f>IF(EXACT(VLOOKUP(IO31,OFERTA_0,4,FALSE),IR31),1,0)</f>
        <v>#N/A</v>
      </c>
      <c r="IY31" s="265">
        <f t="shared" ref="IY31:IY32" si="280">IF(IS31=0,0,1)</f>
        <v>0</v>
      </c>
      <c r="IZ31" s="265">
        <f t="shared" ref="IZ31:IZ32" si="281">IF(IT31=0,0,1)</f>
        <v>0</v>
      </c>
      <c r="JA31" s="265" t="e">
        <f t="shared" ref="JA31:JA32" si="282">PRODUCT(IV31:IZ31)</f>
        <v>#N/A</v>
      </c>
      <c r="JB31" s="361">
        <f t="shared" ref="JB31:JB32" si="283">ROUND(IT31,0)</f>
        <v>0</v>
      </c>
      <c r="JC31" s="267">
        <f t="shared" ref="JC31:JC32" si="284">IT31-JB31</f>
        <v>0</v>
      </c>
      <c r="JF31" s="304"/>
      <c r="JG31" s="301"/>
      <c r="JH31" s="305"/>
      <c r="JI31" s="306"/>
      <c r="JJ31" s="307"/>
      <c r="JK31" s="308"/>
      <c r="JL31" s="364"/>
      <c r="JM31" s="117" t="e">
        <f>IF(EXACT(VLOOKUP(JF31,OFERTA_0,2,FALSE),JG31),1,0)</f>
        <v>#N/A</v>
      </c>
      <c r="JN31" s="117" t="e">
        <f>IF(EXACT(VLOOKUP(JF31,OFERTA_0,3,FALSE),JH31),1,0)</f>
        <v>#N/A</v>
      </c>
      <c r="JO31" s="265" t="e">
        <f>IF(EXACT(VLOOKUP(JF31,OFERTA_0,4,FALSE),JI31),1,0)</f>
        <v>#N/A</v>
      </c>
      <c r="JP31" s="265">
        <f t="shared" ref="JP31:JP32" si="285">IF(JJ31=0,0,1)</f>
        <v>0</v>
      </c>
      <c r="JQ31" s="265">
        <f t="shared" ref="JQ31:JQ32" si="286">IF(JK31=0,0,1)</f>
        <v>0</v>
      </c>
      <c r="JR31" s="265" t="e">
        <f t="shared" ref="JR31:JR32" si="287">PRODUCT(JM31:JQ31)</f>
        <v>#N/A</v>
      </c>
      <c r="JS31" s="361">
        <f t="shared" ref="JS31:JS32" si="288">ROUND(JK31,0)</f>
        <v>0</v>
      </c>
      <c r="JT31" s="267">
        <f t="shared" ref="JT31:JT32" si="289">JK31-JS31</f>
        <v>0</v>
      </c>
      <c r="JW31" s="304"/>
      <c r="JX31" s="301"/>
      <c r="JY31" s="305"/>
      <c r="JZ31" s="306"/>
      <c r="KA31" s="307"/>
      <c r="KB31" s="308"/>
      <c r="KC31" s="364"/>
      <c r="KD31" s="117" t="e">
        <f>IF(EXACT(VLOOKUP(JW31,OFERTA_0,2,FALSE),JX31),1,0)</f>
        <v>#N/A</v>
      </c>
      <c r="KE31" s="117" t="e">
        <f>IF(EXACT(VLOOKUP(JW31,OFERTA_0,3,FALSE),JY31),1,0)</f>
        <v>#N/A</v>
      </c>
      <c r="KF31" s="265" t="e">
        <f>IF(EXACT(VLOOKUP(JW31,OFERTA_0,4,FALSE),JZ31),1,0)</f>
        <v>#N/A</v>
      </c>
      <c r="KG31" s="265">
        <f t="shared" ref="KG31:KG32" si="290">IF(KA31=0,0,1)</f>
        <v>0</v>
      </c>
      <c r="KH31" s="265">
        <f t="shared" ref="KH31:KH32" si="291">IF(KB31=0,0,1)</f>
        <v>0</v>
      </c>
      <c r="KI31" s="265" t="e">
        <f t="shared" ref="KI31:KI32" si="292">PRODUCT(KD31:KH31)</f>
        <v>#N/A</v>
      </c>
      <c r="KJ31" s="361">
        <f t="shared" ref="KJ31:KJ32" si="293">ROUND(KB31,0)</f>
        <v>0</v>
      </c>
      <c r="KK31" s="267">
        <f t="shared" ref="KK31:KK32" si="294">KB31-KJ31</f>
        <v>0</v>
      </c>
    </row>
    <row r="32" spans="2:297" ht="39" thickBot="1">
      <c r="B32" s="421" t="s">
        <v>240</v>
      </c>
      <c r="C32" s="473" t="s">
        <v>241</v>
      </c>
      <c r="D32" s="421" t="s">
        <v>165</v>
      </c>
      <c r="E32" s="423">
        <v>1</v>
      </c>
      <c r="F32" s="426"/>
      <c r="G32" s="425">
        <f t="shared" si="196"/>
        <v>0</v>
      </c>
      <c r="H32" s="425"/>
      <c r="K32" s="421" t="s">
        <v>240</v>
      </c>
      <c r="L32" s="422" t="s">
        <v>241</v>
      </c>
      <c r="M32" s="421" t="s">
        <v>165</v>
      </c>
      <c r="N32" s="488">
        <v>1</v>
      </c>
      <c r="O32" s="489">
        <v>180757</v>
      </c>
      <c r="P32" s="490">
        <f t="shared" si="31"/>
        <v>180757</v>
      </c>
      <c r="Q32" s="425"/>
      <c r="R32" s="117">
        <f t="shared" si="197"/>
        <v>1</v>
      </c>
      <c r="S32" s="117">
        <f t="shared" si="198"/>
        <v>1</v>
      </c>
      <c r="T32" s="265">
        <f t="shared" si="199"/>
        <v>1</v>
      </c>
      <c r="U32" s="265">
        <f t="shared" si="96"/>
        <v>1</v>
      </c>
      <c r="V32" s="265">
        <f t="shared" si="97"/>
        <v>1</v>
      </c>
      <c r="W32" s="265">
        <f t="shared" si="98"/>
        <v>1</v>
      </c>
      <c r="X32" s="361">
        <f t="shared" si="99"/>
        <v>180757</v>
      </c>
      <c r="Y32" s="267">
        <f t="shared" si="100"/>
        <v>0</v>
      </c>
      <c r="Z32" s="143"/>
      <c r="AA32" s="143"/>
      <c r="AB32" s="421" t="s">
        <v>240</v>
      </c>
      <c r="AC32" s="422" t="s">
        <v>241</v>
      </c>
      <c r="AD32" s="421" t="s">
        <v>165</v>
      </c>
      <c r="AE32" s="488">
        <v>1</v>
      </c>
      <c r="AF32" s="491">
        <v>193476</v>
      </c>
      <c r="AG32" s="490">
        <f t="shared" si="32"/>
        <v>193476</v>
      </c>
      <c r="AH32" s="425"/>
      <c r="AI32" s="117">
        <f t="shared" si="200"/>
        <v>1</v>
      </c>
      <c r="AJ32" s="117">
        <f t="shared" si="201"/>
        <v>1</v>
      </c>
      <c r="AK32" s="265">
        <f t="shared" si="202"/>
        <v>1</v>
      </c>
      <c r="AL32" s="265">
        <f t="shared" si="203"/>
        <v>1</v>
      </c>
      <c r="AM32" s="265">
        <f t="shared" si="204"/>
        <v>1</v>
      </c>
      <c r="AN32" s="265">
        <f t="shared" si="205"/>
        <v>1</v>
      </c>
      <c r="AO32" s="361">
        <f t="shared" si="206"/>
        <v>193476</v>
      </c>
      <c r="AP32" s="267">
        <f t="shared" si="207"/>
        <v>0</v>
      </c>
      <c r="AQ32" s="143"/>
      <c r="AR32" s="143"/>
      <c r="AS32" s="421" t="s">
        <v>240</v>
      </c>
      <c r="AT32" s="422" t="s">
        <v>241</v>
      </c>
      <c r="AU32" s="421" t="s">
        <v>165</v>
      </c>
      <c r="AV32" s="488">
        <v>1</v>
      </c>
      <c r="AW32" s="491">
        <v>350000</v>
      </c>
      <c r="AX32" s="490">
        <f t="shared" si="33"/>
        <v>350000</v>
      </c>
      <c r="AY32" s="425"/>
      <c r="AZ32" s="117">
        <f t="shared" si="208"/>
        <v>1</v>
      </c>
      <c r="BA32" s="117">
        <f t="shared" si="209"/>
        <v>1</v>
      </c>
      <c r="BB32" s="265">
        <f t="shared" si="210"/>
        <v>1</v>
      </c>
      <c r="BC32" s="265">
        <f t="shared" si="211"/>
        <v>1</v>
      </c>
      <c r="BD32" s="265">
        <f t="shared" si="212"/>
        <v>1</v>
      </c>
      <c r="BE32" s="265">
        <f t="shared" si="213"/>
        <v>1</v>
      </c>
      <c r="BF32" s="361">
        <f t="shared" si="214"/>
        <v>350000</v>
      </c>
      <c r="BG32" s="267">
        <f t="shared" si="215"/>
        <v>0</v>
      </c>
      <c r="BJ32" s="421" t="s">
        <v>240</v>
      </c>
      <c r="BK32" s="422" t="s">
        <v>241</v>
      </c>
      <c r="BL32" s="421" t="s">
        <v>165</v>
      </c>
      <c r="BM32" s="488">
        <v>1</v>
      </c>
      <c r="BN32" s="491">
        <v>165000</v>
      </c>
      <c r="BO32" s="490">
        <f t="shared" si="34"/>
        <v>165000</v>
      </c>
      <c r="BP32" s="425"/>
      <c r="BQ32" s="117">
        <f t="shared" si="216"/>
        <v>1</v>
      </c>
      <c r="BR32" s="117">
        <f t="shared" si="217"/>
        <v>1</v>
      </c>
      <c r="BS32" s="265">
        <f t="shared" si="218"/>
        <v>1</v>
      </c>
      <c r="BT32" s="265">
        <f t="shared" si="219"/>
        <v>1</v>
      </c>
      <c r="BU32" s="265">
        <f t="shared" si="220"/>
        <v>1</v>
      </c>
      <c r="BV32" s="265">
        <f t="shared" si="221"/>
        <v>1</v>
      </c>
      <c r="BW32" s="361">
        <f t="shared" si="222"/>
        <v>165000</v>
      </c>
      <c r="BX32" s="267">
        <f t="shared" si="223"/>
        <v>0</v>
      </c>
      <c r="CA32" s="421" t="s">
        <v>240</v>
      </c>
      <c r="CB32" s="422" t="s">
        <v>241</v>
      </c>
      <c r="CC32" s="421" t="s">
        <v>165</v>
      </c>
      <c r="CD32" s="488">
        <v>1</v>
      </c>
      <c r="CE32" s="491">
        <v>180000</v>
      </c>
      <c r="CF32" s="522">
        <f t="shared" si="35"/>
        <v>180000</v>
      </c>
      <c r="CG32" s="425"/>
      <c r="CH32" s="117">
        <f t="shared" si="224"/>
        <v>1</v>
      </c>
      <c r="CI32" s="117">
        <f t="shared" si="239"/>
        <v>1</v>
      </c>
      <c r="CJ32" s="265">
        <f t="shared" si="225"/>
        <v>1</v>
      </c>
      <c r="CK32" s="265">
        <f t="shared" si="226"/>
        <v>1</v>
      </c>
      <c r="CL32" s="265">
        <f t="shared" si="227"/>
        <v>1</v>
      </c>
      <c r="CM32" s="265">
        <f t="shared" si="228"/>
        <v>1</v>
      </c>
      <c r="CN32" s="361">
        <f t="shared" si="229"/>
        <v>180000</v>
      </c>
      <c r="CO32" s="267">
        <f t="shared" si="230"/>
        <v>0</v>
      </c>
      <c r="CR32" s="421" t="s">
        <v>240</v>
      </c>
      <c r="CS32" s="422" t="s">
        <v>241</v>
      </c>
      <c r="CT32" s="421" t="s">
        <v>165</v>
      </c>
      <c r="CU32" s="488">
        <v>1</v>
      </c>
      <c r="CV32" s="491">
        <v>195000</v>
      </c>
      <c r="CW32" s="490">
        <f t="shared" si="36"/>
        <v>195000</v>
      </c>
      <c r="CX32" s="425"/>
      <c r="CY32" s="117">
        <f t="shared" si="231"/>
        <v>1</v>
      </c>
      <c r="CZ32" s="117">
        <f t="shared" si="232"/>
        <v>1</v>
      </c>
      <c r="DA32" s="265">
        <f t="shared" si="233"/>
        <v>1</v>
      </c>
      <c r="DB32" s="265">
        <f t="shared" si="234"/>
        <v>1</v>
      </c>
      <c r="DC32" s="265">
        <f t="shared" si="235"/>
        <v>1</v>
      </c>
      <c r="DD32" s="265">
        <f t="shared" si="236"/>
        <v>1</v>
      </c>
      <c r="DE32" s="361">
        <f t="shared" si="237"/>
        <v>195000</v>
      </c>
      <c r="DF32" s="267">
        <f t="shared" si="238"/>
        <v>0</v>
      </c>
      <c r="DI32" s="294"/>
      <c r="DJ32" s="309"/>
      <c r="DK32" s="302"/>
      <c r="DL32" s="310"/>
      <c r="DM32" s="311"/>
      <c r="DN32" s="299"/>
      <c r="DO32" s="364"/>
      <c r="DP32" s="117" t="e">
        <f>IF(EXACT(VLOOKUP(DI32,OFERTA_0,2,FALSE),DJ32),1,0)</f>
        <v>#N/A</v>
      </c>
      <c r="DQ32" s="117" t="e">
        <f>IF(EXACT(VLOOKUP(DI32,OFERTA_0,3,FALSE),DK32),1,0)</f>
        <v>#N/A</v>
      </c>
      <c r="DR32" s="265" t="e">
        <f>IF(EXACT(VLOOKUP(DI32,OFERTA_0,4,FALSE),DL32),1,0)</f>
        <v>#N/A</v>
      </c>
      <c r="DS32" s="265">
        <f t="shared" si="240"/>
        <v>0</v>
      </c>
      <c r="DT32" s="265">
        <f t="shared" si="241"/>
        <v>0</v>
      </c>
      <c r="DU32" s="265" t="e">
        <f t="shared" si="242"/>
        <v>#N/A</v>
      </c>
      <c r="DV32" s="361">
        <f t="shared" si="243"/>
        <v>0</v>
      </c>
      <c r="DW32" s="267">
        <f t="shared" si="244"/>
        <v>0</v>
      </c>
      <c r="DZ32" s="294"/>
      <c r="EA32" s="309"/>
      <c r="EB32" s="302"/>
      <c r="EC32" s="310"/>
      <c r="ED32" s="311"/>
      <c r="EE32" s="299"/>
      <c r="EF32" s="364"/>
      <c r="EG32" s="117" t="e">
        <f>IF(EXACT(VLOOKUP(DZ32,OFERTA_0,2,FALSE),EA32),1,0)</f>
        <v>#N/A</v>
      </c>
      <c r="EH32" s="117" t="e">
        <f>IF(EXACT(VLOOKUP(DZ32,OFERTA_0,3,FALSE),EB32),1,0)</f>
        <v>#N/A</v>
      </c>
      <c r="EI32" s="265" t="e">
        <f>IF(EXACT(VLOOKUP(DZ32,OFERTA_0,4,FALSE),EC32),1,0)</f>
        <v>#N/A</v>
      </c>
      <c r="EJ32" s="265">
        <f t="shared" si="245"/>
        <v>0</v>
      </c>
      <c r="EK32" s="265">
        <f t="shared" si="246"/>
        <v>0</v>
      </c>
      <c r="EL32" s="265" t="e">
        <f t="shared" si="247"/>
        <v>#N/A</v>
      </c>
      <c r="EM32" s="361">
        <f t="shared" si="248"/>
        <v>0</v>
      </c>
      <c r="EN32" s="267">
        <f t="shared" si="249"/>
        <v>0</v>
      </c>
      <c r="EQ32" s="294"/>
      <c r="ER32" s="309"/>
      <c r="ES32" s="302"/>
      <c r="ET32" s="310"/>
      <c r="EU32" s="311"/>
      <c r="EV32" s="299"/>
      <c r="EW32" s="364"/>
      <c r="EX32" s="117" t="e">
        <f>IF(EXACT(VLOOKUP(EQ32,OFERTA_0,2,FALSE),ER32),1,0)</f>
        <v>#N/A</v>
      </c>
      <c r="EY32" s="117" t="e">
        <f>IF(EXACT(VLOOKUP(EQ32,OFERTA_0,3,FALSE),ES32),1,0)</f>
        <v>#N/A</v>
      </c>
      <c r="EZ32" s="265" t="e">
        <f>IF(EXACT(VLOOKUP(EQ32,OFERTA_0,4,FALSE),ET32),1,0)</f>
        <v>#N/A</v>
      </c>
      <c r="FA32" s="265">
        <f t="shared" si="250"/>
        <v>0</v>
      </c>
      <c r="FB32" s="265">
        <f t="shared" si="251"/>
        <v>0</v>
      </c>
      <c r="FC32" s="265" t="e">
        <f t="shared" si="252"/>
        <v>#N/A</v>
      </c>
      <c r="FD32" s="361">
        <f t="shared" si="253"/>
        <v>0</v>
      </c>
      <c r="FE32" s="267">
        <f t="shared" si="254"/>
        <v>0</v>
      </c>
      <c r="FH32" s="294"/>
      <c r="FI32" s="309"/>
      <c r="FJ32" s="302"/>
      <c r="FK32" s="310"/>
      <c r="FL32" s="311"/>
      <c r="FM32" s="299"/>
      <c r="FN32" s="364"/>
      <c r="FO32" s="117" t="e">
        <f>IF(EXACT(VLOOKUP(FH32,OFERTA_0,2,FALSE),FI32),1,0)</f>
        <v>#N/A</v>
      </c>
      <c r="FP32" s="117" t="e">
        <f>IF(EXACT(VLOOKUP(FH32,OFERTA_0,3,FALSE),FJ32),1,0)</f>
        <v>#N/A</v>
      </c>
      <c r="FQ32" s="265" t="e">
        <f>IF(EXACT(VLOOKUP(FH32,OFERTA_0,4,FALSE),FK32),1,0)</f>
        <v>#N/A</v>
      </c>
      <c r="FR32" s="265">
        <f t="shared" si="255"/>
        <v>0</v>
      </c>
      <c r="FS32" s="265">
        <f t="shared" si="256"/>
        <v>0</v>
      </c>
      <c r="FT32" s="265" t="e">
        <f t="shared" si="257"/>
        <v>#N/A</v>
      </c>
      <c r="FU32" s="361">
        <f t="shared" si="258"/>
        <v>0</v>
      </c>
      <c r="FV32" s="267">
        <f t="shared" si="259"/>
        <v>0</v>
      </c>
      <c r="FY32" s="294"/>
      <c r="FZ32" s="309"/>
      <c r="GA32" s="302"/>
      <c r="GB32" s="310"/>
      <c r="GC32" s="311"/>
      <c r="GD32" s="299"/>
      <c r="GE32" s="364"/>
      <c r="GF32" s="117" t="e">
        <f>IF(EXACT(VLOOKUP(FY32,OFERTA_0,2,FALSE),FZ32),1,0)</f>
        <v>#N/A</v>
      </c>
      <c r="GG32" s="117" t="e">
        <f>IF(EXACT(VLOOKUP(FY32,OFERTA_0,3,FALSE),GA32),1,0)</f>
        <v>#N/A</v>
      </c>
      <c r="GH32" s="265" t="e">
        <f>IF(EXACT(VLOOKUP(FY32,OFERTA_0,4,FALSE),GB32),1,0)</f>
        <v>#N/A</v>
      </c>
      <c r="GI32" s="265">
        <f t="shared" si="260"/>
        <v>0</v>
      </c>
      <c r="GJ32" s="265">
        <f t="shared" si="261"/>
        <v>0</v>
      </c>
      <c r="GK32" s="265" t="e">
        <f t="shared" si="262"/>
        <v>#N/A</v>
      </c>
      <c r="GL32" s="361">
        <f t="shared" si="263"/>
        <v>0</v>
      </c>
      <c r="GM32" s="267">
        <f t="shared" si="264"/>
        <v>0</v>
      </c>
      <c r="GP32" s="294"/>
      <c r="GQ32" s="309"/>
      <c r="GR32" s="302"/>
      <c r="GS32" s="310"/>
      <c r="GT32" s="311"/>
      <c r="GU32" s="299"/>
      <c r="GV32" s="364"/>
      <c r="GW32" s="117" t="e">
        <f>IF(EXACT(VLOOKUP(GP32,OFERTA_0,2,FALSE),GQ32),1,0)</f>
        <v>#N/A</v>
      </c>
      <c r="GX32" s="117" t="e">
        <f>IF(EXACT(VLOOKUP(GP32,OFERTA_0,3,FALSE),GR32),1,0)</f>
        <v>#N/A</v>
      </c>
      <c r="GY32" s="265" t="e">
        <f>IF(EXACT(VLOOKUP(GP32,OFERTA_0,4,FALSE),GS32),1,0)</f>
        <v>#N/A</v>
      </c>
      <c r="GZ32" s="265">
        <f t="shared" si="265"/>
        <v>0</v>
      </c>
      <c r="HA32" s="265">
        <f t="shared" si="266"/>
        <v>0</v>
      </c>
      <c r="HB32" s="265" t="e">
        <f t="shared" si="267"/>
        <v>#N/A</v>
      </c>
      <c r="HC32" s="361">
        <f t="shared" si="268"/>
        <v>0</v>
      </c>
      <c r="HD32" s="267">
        <f t="shared" si="269"/>
        <v>0</v>
      </c>
      <c r="HG32" s="294"/>
      <c r="HH32" s="309"/>
      <c r="HI32" s="302"/>
      <c r="HJ32" s="310"/>
      <c r="HK32" s="311"/>
      <c r="HL32" s="299"/>
      <c r="HM32" s="364"/>
      <c r="HN32" s="117" t="e">
        <f>IF(EXACT(VLOOKUP(HG32,OFERTA_0,2,FALSE),HH32),1,0)</f>
        <v>#N/A</v>
      </c>
      <c r="HO32" s="117" t="e">
        <f>IF(EXACT(VLOOKUP(HG32,OFERTA_0,3,FALSE),HI32),1,0)</f>
        <v>#N/A</v>
      </c>
      <c r="HP32" s="265" t="e">
        <f>IF(EXACT(VLOOKUP(HG32,OFERTA_0,4,FALSE),HJ32),1,0)</f>
        <v>#N/A</v>
      </c>
      <c r="HQ32" s="265">
        <f t="shared" si="270"/>
        <v>0</v>
      </c>
      <c r="HR32" s="265">
        <f t="shared" si="271"/>
        <v>0</v>
      </c>
      <c r="HS32" s="265" t="e">
        <f t="shared" si="272"/>
        <v>#N/A</v>
      </c>
      <c r="HT32" s="361">
        <f t="shared" si="273"/>
        <v>0</v>
      </c>
      <c r="HU32" s="267">
        <f t="shared" si="274"/>
        <v>0</v>
      </c>
      <c r="HX32" s="294"/>
      <c r="HY32" s="309"/>
      <c r="HZ32" s="302"/>
      <c r="IA32" s="310"/>
      <c r="IB32" s="311"/>
      <c r="IC32" s="299"/>
      <c r="ID32" s="364"/>
      <c r="IE32" s="117" t="e">
        <f>IF(EXACT(VLOOKUP(HX32,OFERTA_0,2,FALSE),HY32),1,0)</f>
        <v>#N/A</v>
      </c>
      <c r="IF32" s="117" t="e">
        <f>IF(EXACT(VLOOKUP(HX32,OFERTA_0,3,FALSE),HZ32),1,0)</f>
        <v>#N/A</v>
      </c>
      <c r="IG32" s="265" t="e">
        <f>IF(EXACT(VLOOKUP(HX32,OFERTA_0,4,FALSE),IA32),1,0)</f>
        <v>#N/A</v>
      </c>
      <c r="IH32" s="265">
        <f t="shared" si="275"/>
        <v>0</v>
      </c>
      <c r="II32" s="265">
        <f t="shared" si="276"/>
        <v>0</v>
      </c>
      <c r="IJ32" s="265" t="e">
        <f t="shared" si="277"/>
        <v>#N/A</v>
      </c>
      <c r="IK32" s="361">
        <f t="shared" si="278"/>
        <v>0</v>
      </c>
      <c r="IL32" s="267">
        <f t="shared" si="279"/>
        <v>0</v>
      </c>
      <c r="IO32" s="294"/>
      <c r="IP32" s="309"/>
      <c r="IQ32" s="302"/>
      <c r="IR32" s="310"/>
      <c r="IS32" s="311"/>
      <c r="IT32" s="299"/>
      <c r="IU32" s="364"/>
      <c r="IV32" s="117" t="e">
        <f>IF(EXACT(VLOOKUP(IO32,OFERTA_0,2,FALSE),IP32),1,0)</f>
        <v>#N/A</v>
      </c>
      <c r="IW32" s="117" t="e">
        <f>IF(EXACT(VLOOKUP(IO32,OFERTA_0,3,FALSE),IQ32),1,0)</f>
        <v>#N/A</v>
      </c>
      <c r="IX32" s="265" t="e">
        <f>IF(EXACT(VLOOKUP(IO32,OFERTA_0,4,FALSE),IR32),1,0)</f>
        <v>#N/A</v>
      </c>
      <c r="IY32" s="265">
        <f t="shared" si="280"/>
        <v>0</v>
      </c>
      <c r="IZ32" s="265">
        <f t="shared" si="281"/>
        <v>0</v>
      </c>
      <c r="JA32" s="265" t="e">
        <f t="shared" si="282"/>
        <v>#N/A</v>
      </c>
      <c r="JB32" s="361">
        <f t="shared" si="283"/>
        <v>0</v>
      </c>
      <c r="JC32" s="267">
        <f t="shared" si="284"/>
        <v>0</v>
      </c>
      <c r="JF32" s="294"/>
      <c r="JG32" s="309"/>
      <c r="JH32" s="302"/>
      <c r="JI32" s="310"/>
      <c r="JJ32" s="311"/>
      <c r="JK32" s="299"/>
      <c r="JL32" s="364"/>
      <c r="JM32" s="117" t="e">
        <f>IF(EXACT(VLOOKUP(JF32,OFERTA_0,2,FALSE),JG32),1,0)</f>
        <v>#N/A</v>
      </c>
      <c r="JN32" s="117" t="e">
        <f>IF(EXACT(VLOOKUP(JF32,OFERTA_0,3,FALSE),JH32),1,0)</f>
        <v>#N/A</v>
      </c>
      <c r="JO32" s="265" t="e">
        <f>IF(EXACT(VLOOKUP(JF32,OFERTA_0,4,FALSE),JI32),1,0)</f>
        <v>#N/A</v>
      </c>
      <c r="JP32" s="265">
        <f t="shared" si="285"/>
        <v>0</v>
      </c>
      <c r="JQ32" s="265">
        <f t="shared" si="286"/>
        <v>0</v>
      </c>
      <c r="JR32" s="265" t="e">
        <f t="shared" si="287"/>
        <v>#N/A</v>
      </c>
      <c r="JS32" s="361">
        <f t="shared" si="288"/>
        <v>0</v>
      </c>
      <c r="JT32" s="267">
        <f t="shared" si="289"/>
        <v>0</v>
      </c>
      <c r="JW32" s="294"/>
      <c r="JX32" s="309"/>
      <c r="JY32" s="302"/>
      <c r="JZ32" s="310"/>
      <c r="KA32" s="311"/>
      <c r="KB32" s="299"/>
      <c r="KC32" s="364"/>
      <c r="KD32" s="117" t="e">
        <f>IF(EXACT(VLOOKUP(JW32,OFERTA_0,2,FALSE),JX32),1,0)</f>
        <v>#N/A</v>
      </c>
      <c r="KE32" s="117" t="e">
        <f>IF(EXACT(VLOOKUP(JW32,OFERTA_0,3,FALSE),JY32),1,0)</f>
        <v>#N/A</v>
      </c>
      <c r="KF32" s="265" t="e">
        <f>IF(EXACT(VLOOKUP(JW32,OFERTA_0,4,FALSE),JZ32),1,0)</f>
        <v>#N/A</v>
      </c>
      <c r="KG32" s="265">
        <f t="shared" si="290"/>
        <v>0</v>
      </c>
      <c r="KH32" s="265">
        <f t="shared" si="291"/>
        <v>0</v>
      </c>
      <c r="KI32" s="265" t="e">
        <f t="shared" si="292"/>
        <v>#N/A</v>
      </c>
      <c r="KJ32" s="361">
        <f t="shared" si="293"/>
        <v>0</v>
      </c>
      <c r="KK32" s="267">
        <f t="shared" si="294"/>
        <v>0</v>
      </c>
    </row>
    <row r="33" spans="2:297" ht="18" thickTop="1" thickBot="1">
      <c r="B33" s="418" t="s">
        <v>242</v>
      </c>
      <c r="C33" s="474" t="s">
        <v>243</v>
      </c>
      <c r="D33" s="420"/>
      <c r="E33" s="420"/>
      <c r="F33" s="420"/>
      <c r="G33" s="420"/>
      <c r="H33" s="420"/>
      <c r="K33" s="485" t="s">
        <v>242</v>
      </c>
      <c r="L33" s="486" t="s">
        <v>243</v>
      </c>
      <c r="M33" s="487"/>
      <c r="N33" s="487"/>
      <c r="O33" s="487"/>
      <c r="P33" s="487"/>
      <c r="Q33" s="420"/>
      <c r="R33" s="117"/>
      <c r="S33" s="117"/>
      <c r="T33" s="265"/>
      <c r="U33" s="265"/>
      <c r="V33" s="265"/>
      <c r="W33" s="265"/>
      <c r="X33" s="361"/>
      <c r="Y33" s="267"/>
      <c r="Z33" s="143"/>
      <c r="AA33" s="143"/>
      <c r="AB33" s="485" t="s">
        <v>242</v>
      </c>
      <c r="AC33" s="486" t="s">
        <v>243</v>
      </c>
      <c r="AD33" s="487"/>
      <c r="AE33" s="487"/>
      <c r="AF33" s="487"/>
      <c r="AG33" s="487"/>
      <c r="AH33" s="420"/>
      <c r="AI33" s="117"/>
      <c r="AJ33" s="117"/>
      <c r="AK33" s="265"/>
      <c r="AL33" s="265"/>
      <c r="AM33" s="265"/>
      <c r="AN33" s="265"/>
      <c r="AO33" s="361"/>
      <c r="AP33" s="267"/>
      <c r="AQ33" s="143"/>
      <c r="AR33" s="143"/>
      <c r="AS33" s="485" t="s">
        <v>242</v>
      </c>
      <c r="AT33" s="486" t="s">
        <v>243</v>
      </c>
      <c r="AU33" s="487"/>
      <c r="AV33" s="487"/>
      <c r="AW33" s="487"/>
      <c r="AX33" s="487"/>
      <c r="AY33" s="420"/>
      <c r="AZ33" s="117"/>
      <c r="BA33" s="117"/>
      <c r="BB33" s="265"/>
      <c r="BC33" s="265"/>
      <c r="BD33" s="265"/>
      <c r="BE33" s="265"/>
      <c r="BF33" s="361"/>
      <c r="BG33" s="267"/>
      <c r="BJ33" s="485" t="s">
        <v>242</v>
      </c>
      <c r="BK33" s="486" t="s">
        <v>243</v>
      </c>
      <c r="BL33" s="487"/>
      <c r="BM33" s="487"/>
      <c r="BN33" s="487"/>
      <c r="BO33" s="487"/>
      <c r="BP33" s="420"/>
      <c r="BQ33" s="117"/>
      <c r="BR33" s="117"/>
      <c r="BS33" s="265"/>
      <c r="BT33" s="265"/>
      <c r="BU33" s="265"/>
      <c r="BV33" s="265"/>
      <c r="BW33" s="361"/>
      <c r="BX33" s="267"/>
      <c r="CA33" s="485" t="s">
        <v>242</v>
      </c>
      <c r="CB33" s="486" t="s">
        <v>243</v>
      </c>
      <c r="CC33" s="487"/>
      <c r="CD33" s="487"/>
      <c r="CE33" s="521"/>
      <c r="CF33" s="487"/>
      <c r="CG33" s="420"/>
      <c r="CH33" s="117"/>
      <c r="CI33" s="117"/>
      <c r="CJ33" s="265"/>
      <c r="CK33" s="265"/>
      <c r="CL33" s="265"/>
      <c r="CM33" s="265"/>
      <c r="CN33" s="361"/>
      <c r="CO33" s="267"/>
      <c r="CR33" s="485" t="s">
        <v>242</v>
      </c>
      <c r="CS33" s="486" t="s">
        <v>243</v>
      </c>
      <c r="CT33" s="487"/>
      <c r="CU33" s="487"/>
      <c r="CV33" s="487"/>
      <c r="CW33" s="487"/>
      <c r="CX33" s="420"/>
      <c r="CY33" s="117"/>
      <c r="CZ33" s="117"/>
      <c r="DA33" s="265"/>
      <c r="DB33" s="265"/>
      <c r="DC33" s="265"/>
      <c r="DD33" s="265"/>
      <c r="DE33" s="361"/>
      <c r="DF33" s="267"/>
      <c r="DI33" s="288"/>
      <c r="DJ33" s="289"/>
      <c r="DK33" s="290"/>
      <c r="DL33" s="291"/>
      <c r="DM33" s="292"/>
      <c r="DN33" s="293"/>
      <c r="DO33" s="364"/>
      <c r="DP33" s="117"/>
      <c r="DQ33" s="117"/>
      <c r="DR33" s="265"/>
      <c r="DS33" s="265"/>
      <c r="DT33" s="265"/>
      <c r="DU33" s="265"/>
      <c r="DV33" s="361"/>
      <c r="DW33" s="267"/>
      <c r="DZ33" s="288"/>
      <c r="EA33" s="289"/>
      <c r="EB33" s="290"/>
      <c r="EC33" s="291"/>
      <c r="ED33" s="292"/>
      <c r="EE33" s="293"/>
      <c r="EF33" s="364"/>
      <c r="EG33" s="117"/>
      <c r="EH33" s="117"/>
      <c r="EI33" s="265"/>
      <c r="EJ33" s="265"/>
      <c r="EK33" s="265"/>
      <c r="EL33" s="265"/>
      <c r="EM33" s="361"/>
      <c r="EN33" s="267"/>
      <c r="EQ33" s="288"/>
      <c r="ER33" s="289"/>
      <c r="ES33" s="290"/>
      <c r="ET33" s="291"/>
      <c r="EU33" s="292"/>
      <c r="EV33" s="293"/>
      <c r="EW33" s="364"/>
      <c r="EX33" s="117"/>
      <c r="EY33" s="117"/>
      <c r="EZ33" s="265"/>
      <c r="FA33" s="265"/>
      <c r="FB33" s="265"/>
      <c r="FC33" s="265"/>
      <c r="FD33" s="361"/>
      <c r="FE33" s="267"/>
      <c r="FH33" s="288"/>
      <c r="FI33" s="289"/>
      <c r="FJ33" s="290"/>
      <c r="FK33" s="291"/>
      <c r="FL33" s="292"/>
      <c r="FM33" s="293"/>
      <c r="FN33" s="364"/>
      <c r="FO33" s="117"/>
      <c r="FP33" s="117"/>
      <c r="FQ33" s="265"/>
      <c r="FR33" s="265"/>
      <c r="FS33" s="265"/>
      <c r="FT33" s="265"/>
      <c r="FU33" s="361"/>
      <c r="FV33" s="267"/>
      <c r="FY33" s="288"/>
      <c r="FZ33" s="289"/>
      <c r="GA33" s="290"/>
      <c r="GB33" s="291"/>
      <c r="GC33" s="292"/>
      <c r="GD33" s="293"/>
      <c r="GE33" s="364"/>
      <c r="GF33" s="117"/>
      <c r="GG33" s="117"/>
      <c r="GH33" s="265"/>
      <c r="GI33" s="265"/>
      <c r="GJ33" s="265"/>
      <c r="GK33" s="265"/>
      <c r="GL33" s="361"/>
      <c r="GM33" s="267"/>
      <c r="GP33" s="288"/>
      <c r="GQ33" s="289"/>
      <c r="GR33" s="290"/>
      <c r="GS33" s="291"/>
      <c r="GT33" s="292"/>
      <c r="GU33" s="293"/>
      <c r="GV33" s="364"/>
      <c r="GW33" s="117"/>
      <c r="GX33" s="117"/>
      <c r="GY33" s="265"/>
      <c r="GZ33" s="265"/>
      <c r="HA33" s="265"/>
      <c r="HB33" s="265"/>
      <c r="HC33" s="361"/>
      <c r="HD33" s="267"/>
      <c r="HG33" s="288"/>
      <c r="HH33" s="289"/>
      <c r="HI33" s="290"/>
      <c r="HJ33" s="291"/>
      <c r="HK33" s="292"/>
      <c r="HL33" s="293"/>
      <c r="HM33" s="364"/>
      <c r="HN33" s="117"/>
      <c r="HO33" s="117"/>
      <c r="HP33" s="265"/>
      <c r="HQ33" s="265"/>
      <c r="HR33" s="265"/>
      <c r="HS33" s="265"/>
      <c r="HT33" s="361"/>
      <c r="HU33" s="267"/>
      <c r="HX33" s="288"/>
      <c r="HY33" s="289"/>
      <c r="HZ33" s="290"/>
      <c r="IA33" s="291"/>
      <c r="IB33" s="292"/>
      <c r="IC33" s="293"/>
      <c r="ID33" s="364"/>
      <c r="IE33" s="117"/>
      <c r="IF33" s="117"/>
      <c r="IG33" s="265"/>
      <c r="IH33" s="265"/>
      <c r="II33" s="265"/>
      <c r="IJ33" s="265"/>
      <c r="IK33" s="361"/>
      <c r="IL33" s="267"/>
      <c r="IO33" s="288"/>
      <c r="IP33" s="289"/>
      <c r="IQ33" s="290"/>
      <c r="IR33" s="291"/>
      <c r="IS33" s="292"/>
      <c r="IT33" s="293"/>
      <c r="IU33" s="364"/>
      <c r="IV33" s="117"/>
      <c r="IW33" s="117"/>
      <c r="IX33" s="265"/>
      <c r="IY33" s="265"/>
      <c r="IZ33" s="265"/>
      <c r="JA33" s="265"/>
      <c r="JB33" s="361"/>
      <c r="JC33" s="267"/>
      <c r="JF33" s="288"/>
      <c r="JG33" s="289"/>
      <c r="JH33" s="290"/>
      <c r="JI33" s="291"/>
      <c r="JJ33" s="292"/>
      <c r="JK33" s="293"/>
      <c r="JL33" s="364"/>
      <c r="JM33" s="117"/>
      <c r="JN33" s="117"/>
      <c r="JO33" s="265"/>
      <c r="JP33" s="265"/>
      <c r="JQ33" s="265"/>
      <c r="JR33" s="265"/>
      <c r="JS33" s="361"/>
      <c r="JT33" s="267"/>
      <c r="JW33" s="288"/>
      <c r="JX33" s="289"/>
      <c r="JY33" s="290"/>
      <c r="JZ33" s="291"/>
      <c r="KA33" s="292"/>
      <c r="KB33" s="293"/>
      <c r="KC33" s="364"/>
      <c r="KD33" s="117"/>
      <c r="KE33" s="117"/>
      <c r="KF33" s="265"/>
      <c r="KG33" s="265"/>
      <c r="KH33" s="265"/>
      <c r="KI33" s="265"/>
      <c r="KJ33" s="361"/>
      <c r="KK33" s="267"/>
    </row>
    <row r="34" spans="2:297" ht="15.75" thickTop="1">
      <c r="B34" s="421" t="s">
        <v>244</v>
      </c>
      <c r="C34" s="473" t="s">
        <v>245</v>
      </c>
      <c r="D34" s="421" t="s">
        <v>164</v>
      </c>
      <c r="E34" s="423">
        <v>30</v>
      </c>
      <c r="F34" s="431"/>
      <c r="G34" s="425">
        <f t="shared" ref="G34:G40" si="295">ROUND(E34*F34,0)</f>
        <v>0</v>
      </c>
      <c r="H34" s="425"/>
      <c r="K34" s="471" t="s">
        <v>244</v>
      </c>
      <c r="L34" s="422" t="s">
        <v>245</v>
      </c>
      <c r="M34" s="421" t="s">
        <v>164</v>
      </c>
      <c r="N34" s="488">
        <v>30</v>
      </c>
      <c r="O34" s="489">
        <v>77886</v>
      </c>
      <c r="P34" s="490">
        <f t="shared" si="31"/>
        <v>2336580</v>
      </c>
      <c r="Q34" s="425"/>
      <c r="R34" s="117">
        <f t="shared" ref="R34:R40" si="296">IF(EXACT(VLOOKUP(K34,OFERTA_0,2,FALSE),L34),1,0)</f>
        <v>1</v>
      </c>
      <c r="S34" s="117">
        <f t="shared" ref="S34:S40" si="297">IF(EXACT(VLOOKUP(K34,OFERTA_0,3,FALSE),M34),1,0)</f>
        <v>1</v>
      </c>
      <c r="T34" s="265">
        <f t="shared" ref="T34:T40" si="298">IF(EXACT(VLOOKUP(K34,OFERTA_0,4,FALSE),N34),1,0)</f>
        <v>1</v>
      </c>
      <c r="U34" s="265">
        <f t="shared" si="96"/>
        <v>1</v>
      </c>
      <c r="V34" s="265">
        <f t="shared" si="97"/>
        <v>1</v>
      </c>
      <c r="W34" s="265">
        <f t="shared" si="98"/>
        <v>1</v>
      </c>
      <c r="X34" s="361">
        <f t="shared" si="99"/>
        <v>2336580</v>
      </c>
      <c r="Y34" s="267">
        <f t="shared" si="100"/>
        <v>0</v>
      </c>
      <c r="Z34" s="143"/>
      <c r="AA34" s="143"/>
      <c r="AB34" s="471" t="s">
        <v>244</v>
      </c>
      <c r="AC34" s="422" t="s">
        <v>245</v>
      </c>
      <c r="AD34" s="421" t="s">
        <v>164</v>
      </c>
      <c r="AE34" s="488">
        <v>30</v>
      </c>
      <c r="AF34" s="491">
        <v>72906</v>
      </c>
      <c r="AG34" s="490">
        <f t="shared" si="32"/>
        <v>2187180</v>
      </c>
      <c r="AH34" s="425"/>
      <c r="AI34" s="117">
        <f t="shared" ref="AI34:AI40" si="299">IF(EXACT(VLOOKUP(AB34,OFERTA_0,2,FALSE),AC34),1,0)</f>
        <v>1</v>
      </c>
      <c r="AJ34" s="117">
        <f t="shared" ref="AJ34:AJ40" si="300">IF(EXACT(VLOOKUP(AB34,OFERTA_0,3,FALSE),AD34),1,0)</f>
        <v>1</v>
      </c>
      <c r="AK34" s="265">
        <f t="shared" ref="AK34:AK40" si="301">IF(EXACT(VLOOKUP(AB34,OFERTA_0,4,FALSE),AE34),1,0)</f>
        <v>1</v>
      </c>
      <c r="AL34" s="265">
        <f t="shared" ref="AL34:AL40" si="302">IF(AF34=0,0,1)</f>
        <v>1</v>
      </c>
      <c r="AM34" s="265">
        <f t="shared" ref="AM34:AM40" si="303">IF(AG34=0,0,1)</f>
        <v>1</v>
      </c>
      <c r="AN34" s="265">
        <f t="shared" ref="AN34:AN40" si="304">PRODUCT(AI34:AM34)</f>
        <v>1</v>
      </c>
      <c r="AO34" s="361">
        <f t="shared" ref="AO34:AO40" si="305">ROUND(AG34,0)</f>
        <v>2187180</v>
      </c>
      <c r="AP34" s="267">
        <f t="shared" ref="AP34:AP40" si="306">AG34-AO34</f>
        <v>0</v>
      </c>
      <c r="AQ34" s="143"/>
      <c r="AR34" s="143"/>
      <c r="AS34" s="471" t="s">
        <v>244</v>
      </c>
      <c r="AT34" s="422" t="s">
        <v>245</v>
      </c>
      <c r="AU34" s="421" t="s">
        <v>164</v>
      </c>
      <c r="AV34" s="488">
        <v>30</v>
      </c>
      <c r="AW34" s="519">
        <v>65000</v>
      </c>
      <c r="AX34" s="490">
        <f t="shared" si="33"/>
        <v>1950000</v>
      </c>
      <c r="AY34" s="425"/>
      <c r="AZ34" s="117">
        <f t="shared" ref="AZ34:AZ40" si="307">IF(EXACT(VLOOKUP(AS34,OFERTA_0,2,FALSE),AT34),1,0)</f>
        <v>1</v>
      </c>
      <c r="BA34" s="117">
        <f t="shared" ref="BA34:BA40" si="308">IF(EXACT(VLOOKUP(AS34,OFERTA_0,3,FALSE),AU34),1,0)</f>
        <v>1</v>
      </c>
      <c r="BB34" s="265">
        <f t="shared" ref="BB34:BB40" si="309">IF(EXACT(VLOOKUP(AS34,OFERTA_0,4,FALSE),AV34),1,0)</f>
        <v>1</v>
      </c>
      <c r="BC34" s="265">
        <f t="shared" ref="BC34:BC40" si="310">IF(AW34=0,0,1)</f>
        <v>1</v>
      </c>
      <c r="BD34" s="265">
        <f t="shared" ref="BD34:BD40" si="311">IF(AX34=0,0,1)</f>
        <v>1</v>
      </c>
      <c r="BE34" s="265">
        <f t="shared" ref="BE34:BE40" si="312">PRODUCT(AZ34:BD34)</f>
        <v>1</v>
      </c>
      <c r="BF34" s="361">
        <f t="shared" ref="BF34:BF40" si="313">ROUND(AX34,0)</f>
        <v>1950000</v>
      </c>
      <c r="BG34" s="267">
        <f t="shared" ref="BG34:BG40" si="314">AX34-BF34</f>
        <v>0</v>
      </c>
      <c r="BJ34" s="471" t="s">
        <v>244</v>
      </c>
      <c r="BK34" s="422" t="s">
        <v>245</v>
      </c>
      <c r="BL34" s="421" t="s">
        <v>164</v>
      </c>
      <c r="BM34" s="488">
        <v>30</v>
      </c>
      <c r="BN34" s="519">
        <v>105000</v>
      </c>
      <c r="BO34" s="490">
        <f t="shared" si="34"/>
        <v>3150000</v>
      </c>
      <c r="BP34" s="425"/>
      <c r="BQ34" s="117">
        <f t="shared" ref="BQ34:BQ40" si="315">IF(EXACT(VLOOKUP(BJ34,OFERTA_0,2,FALSE),BK34),1,0)</f>
        <v>1</v>
      </c>
      <c r="BR34" s="117">
        <f t="shared" ref="BR34:BR40" si="316">IF(EXACT(VLOOKUP(BJ34,OFERTA_0,3,FALSE),BL34),1,0)</f>
        <v>1</v>
      </c>
      <c r="BS34" s="265">
        <f t="shared" ref="BS34:BS40" si="317">IF(EXACT(VLOOKUP(BJ34,OFERTA_0,4,FALSE),BM34),1,0)</f>
        <v>1</v>
      </c>
      <c r="BT34" s="265">
        <f t="shared" ref="BT34:BT40" si="318">IF(BN34=0,0,1)</f>
        <v>1</v>
      </c>
      <c r="BU34" s="265">
        <f t="shared" ref="BU34:BU40" si="319">IF(BO34=0,0,1)</f>
        <v>1</v>
      </c>
      <c r="BV34" s="265">
        <f t="shared" ref="BV34:BV40" si="320">PRODUCT(BQ34:BU34)</f>
        <v>1</v>
      </c>
      <c r="BW34" s="361">
        <f t="shared" ref="BW34:BW40" si="321">ROUND(BO34,0)</f>
        <v>3150000</v>
      </c>
      <c r="BX34" s="267">
        <f t="shared" ref="BX34:BX40" si="322">BO34-BW34</f>
        <v>0</v>
      </c>
      <c r="CA34" s="471" t="s">
        <v>244</v>
      </c>
      <c r="CB34" s="422" t="s">
        <v>245</v>
      </c>
      <c r="CC34" s="421" t="s">
        <v>164</v>
      </c>
      <c r="CD34" s="488">
        <v>30</v>
      </c>
      <c r="CE34" s="491">
        <v>85200</v>
      </c>
      <c r="CF34" s="522">
        <f t="shared" si="35"/>
        <v>2556000</v>
      </c>
      <c r="CG34" s="425"/>
      <c r="CH34" s="117">
        <f t="shared" ref="CH34:CH40" si="323">IF(EXACT(VLOOKUP(CA34,OFERTA_0,2,FALSE),CB34),1,0)</f>
        <v>1</v>
      </c>
      <c r="CI34" s="117">
        <f t="shared" ref="CI34:CI40" si="324">IF(EXACT(VLOOKUP(CA34,OFERTA_0,3,FALSE),CC34),1,0)</f>
        <v>1</v>
      </c>
      <c r="CJ34" s="265">
        <f t="shared" ref="CJ34:CJ40" si="325">IF(EXACT(VLOOKUP(CA34,OFERTA_0,4,FALSE),CD34),1,0)</f>
        <v>1</v>
      </c>
      <c r="CK34" s="265">
        <f t="shared" ref="CK34:CK40" si="326">IF(CE34=0,0,1)</f>
        <v>1</v>
      </c>
      <c r="CL34" s="265">
        <f t="shared" ref="CL34:CL40" si="327">IF(CF34=0,0,1)</f>
        <v>1</v>
      </c>
      <c r="CM34" s="265">
        <f t="shared" ref="CM34:CM40" si="328">PRODUCT(CH34:CL34)</f>
        <v>1</v>
      </c>
      <c r="CN34" s="361">
        <f t="shared" ref="CN34:CN40" si="329">ROUND(CF34,0)</f>
        <v>2556000</v>
      </c>
      <c r="CO34" s="267">
        <f t="shared" ref="CO34:CO40" si="330">CF34-CN34</f>
        <v>0</v>
      </c>
      <c r="CR34" s="471" t="s">
        <v>244</v>
      </c>
      <c r="CS34" s="422" t="s">
        <v>245</v>
      </c>
      <c r="CT34" s="421" t="s">
        <v>164</v>
      </c>
      <c r="CU34" s="488">
        <v>30</v>
      </c>
      <c r="CV34" s="544">
        <f>12000+406000*1.19/6*0.75</f>
        <v>72392.5</v>
      </c>
      <c r="CW34" s="490">
        <f t="shared" si="36"/>
        <v>2171775</v>
      </c>
      <c r="CX34" s="425"/>
      <c r="CY34" s="117">
        <f t="shared" ref="CY34:CY40" si="331">IF(EXACT(VLOOKUP(CR34,OFERTA_0,2,FALSE),CS34),1,0)</f>
        <v>1</v>
      </c>
      <c r="CZ34" s="117">
        <f t="shared" ref="CZ34:CZ40" si="332">IF(EXACT(VLOOKUP(CR34,OFERTA_0,3,FALSE),CT34),1,0)</f>
        <v>1</v>
      </c>
      <c r="DA34" s="265">
        <f t="shared" ref="DA34:DA40" si="333">IF(EXACT(VLOOKUP(CR34,OFERTA_0,4,FALSE),CU34),1,0)</f>
        <v>1</v>
      </c>
      <c r="DB34" s="265">
        <f t="shared" ref="DB34:DB40" si="334">IF(CV34=0,0,1)</f>
        <v>1</v>
      </c>
      <c r="DC34" s="265">
        <f t="shared" ref="DC34:DC40" si="335">IF(CW34=0,0,1)</f>
        <v>1</v>
      </c>
      <c r="DD34" s="265">
        <f t="shared" ref="DD34:DD40" si="336">PRODUCT(CY34:DC34)</f>
        <v>1</v>
      </c>
      <c r="DE34" s="361">
        <f t="shared" ref="DE34:DE40" si="337">ROUND(CW34,0)</f>
        <v>2171775</v>
      </c>
      <c r="DF34" s="267">
        <f t="shared" ref="DF34:DF40" si="338">CW34-DE34</f>
        <v>0</v>
      </c>
      <c r="DI34" s="294"/>
      <c r="DJ34" s="301"/>
      <c r="DK34" s="305"/>
      <c r="DL34" s="306"/>
      <c r="DM34" s="307"/>
      <c r="DN34" s="308"/>
      <c r="DO34" s="364"/>
      <c r="DP34" s="117" t="e">
        <f>IF(EXACT(VLOOKUP(DI34,OFERTA_0,2,FALSE),DJ34),1,0)</f>
        <v>#N/A</v>
      </c>
      <c r="DQ34" s="117" t="e">
        <f>IF(EXACT(VLOOKUP(DI34,OFERTA_0,3,FALSE),DK34),1,0)</f>
        <v>#N/A</v>
      </c>
      <c r="DR34" s="265" t="e">
        <f>IF(EXACT(VLOOKUP(DI34,OFERTA_0,4,FALSE),DL34),1,0)</f>
        <v>#N/A</v>
      </c>
      <c r="DS34" s="265">
        <f t="shared" ref="DS34:DS36" si="339">IF(DM34=0,0,1)</f>
        <v>0</v>
      </c>
      <c r="DT34" s="265">
        <f t="shared" ref="DT34:DT36" si="340">IF(DN34=0,0,1)</f>
        <v>0</v>
      </c>
      <c r="DU34" s="265" t="e">
        <f t="shared" ref="DU34:DU36" si="341">PRODUCT(DP34:DT34)</f>
        <v>#N/A</v>
      </c>
      <c r="DV34" s="361">
        <f t="shared" ref="DV34:DV36" si="342">ROUND(DN34,0)</f>
        <v>0</v>
      </c>
      <c r="DW34" s="267">
        <f t="shared" ref="DW34:DW36" si="343">DN34-DV34</f>
        <v>0</v>
      </c>
      <c r="DZ34" s="294"/>
      <c r="EA34" s="301"/>
      <c r="EB34" s="305"/>
      <c r="EC34" s="306"/>
      <c r="ED34" s="307"/>
      <c r="EE34" s="308"/>
      <c r="EF34" s="364"/>
      <c r="EG34" s="117" t="e">
        <f>IF(EXACT(VLOOKUP(DZ34,OFERTA_0,2,FALSE),EA34),1,0)</f>
        <v>#N/A</v>
      </c>
      <c r="EH34" s="117" t="e">
        <f>IF(EXACT(VLOOKUP(DZ34,OFERTA_0,3,FALSE),EB34),1,0)</f>
        <v>#N/A</v>
      </c>
      <c r="EI34" s="265" t="e">
        <f>IF(EXACT(VLOOKUP(DZ34,OFERTA_0,4,FALSE),EC34),1,0)</f>
        <v>#N/A</v>
      </c>
      <c r="EJ34" s="265">
        <f t="shared" ref="EJ34:EJ36" si="344">IF(ED34=0,0,1)</f>
        <v>0</v>
      </c>
      <c r="EK34" s="265">
        <f t="shared" ref="EK34:EK36" si="345">IF(EE34=0,0,1)</f>
        <v>0</v>
      </c>
      <c r="EL34" s="265" t="e">
        <f t="shared" ref="EL34:EL36" si="346">PRODUCT(EG34:EK34)</f>
        <v>#N/A</v>
      </c>
      <c r="EM34" s="361">
        <f t="shared" ref="EM34:EM36" si="347">ROUND(EE34,0)</f>
        <v>0</v>
      </c>
      <c r="EN34" s="267">
        <f t="shared" ref="EN34:EN36" si="348">EE34-EM34</f>
        <v>0</v>
      </c>
      <c r="EQ34" s="294"/>
      <c r="ER34" s="301"/>
      <c r="ES34" s="305"/>
      <c r="ET34" s="306"/>
      <c r="EU34" s="307"/>
      <c r="EV34" s="308"/>
      <c r="EW34" s="364"/>
      <c r="EX34" s="117" t="e">
        <f>IF(EXACT(VLOOKUP(EQ34,OFERTA_0,2,FALSE),ER34),1,0)</f>
        <v>#N/A</v>
      </c>
      <c r="EY34" s="117" t="e">
        <f>IF(EXACT(VLOOKUP(EQ34,OFERTA_0,3,FALSE),ES34),1,0)</f>
        <v>#N/A</v>
      </c>
      <c r="EZ34" s="265" t="e">
        <f>IF(EXACT(VLOOKUP(EQ34,OFERTA_0,4,FALSE),ET34),1,0)</f>
        <v>#N/A</v>
      </c>
      <c r="FA34" s="265">
        <f t="shared" ref="FA34:FA36" si="349">IF(EU34=0,0,1)</f>
        <v>0</v>
      </c>
      <c r="FB34" s="265">
        <f t="shared" ref="FB34:FB36" si="350">IF(EV34=0,0,1)</f>
        <v>0</v>
      </c>
      <c r="FC34" s="265" t="e">
        <f t="shared" ref="FC34:FC36" si="351">PRODUCT(EX34:FB34)</f>
        <v>#N/A</v>
      </c>
      <c r="FD34" s="361">
        <f t="shared" ref="FD34:FD36" si="352">ROUND(EV34,0)</f>
        <v>0</v>
      </c>
      <c r="FE34" s="267">
        <f t="shared" ref="FE34:FE36" si="353">EV34-FD34</f>
        <v>0</v>
      </c>
      <c r="FH34" s="294"/>
      <c r="FI34" s="301"/>
      <c r="FJ34" s="305"/>
      <c r="FK34" s="306"/>
      <c r="FL34" s="307"/>
      <c r="FM34" s="308"/>
      <c r="FN34" s="364"/>
      <c r="FO34" s="117" t="e">
        <f>IF(EXACT(VLOOKUP(FH34,OFERTA_0,2,FALSE),FI34),1,0)</f>
        <v>#N/A</v>
      </c>
      <c r="FP34" s="117" t="e">
        <f>IF(EXACT(VLOOKUP(FH34,OFERTA_0,3,FALSE),FJ34),1,0)</f>
        <v>#N/A</v>
      </c>
      <c r="FQ34" s="265" t="e">
        <f>IF(EXACT(VLOOKUP(FH34,OFERTA_0,4,FALSE),FK34),1,0)</f>
        <v>#N/A</v>
      </c>
      <c r="FR34" s="265">
        <f t="shared" ref="FR34:FR36" si="354">IF(FL34=0,0,1)</f>
        <v>0</v>
      </c>
      <c r="FS34" s="265">
        <f t="shared" ref="FS34:FS36" si="355">IF(FM34=0,0,1)</f>
        <v>0</v>
      </c>
      <c r="FT34" s="265" t="e">
        <f t="shared" ref="FT34:FT36" si="356">PRODUCT(FO34:FS34)</f>
        <v>#N/A</v>
      </c>
      <c r="FU34" s="361">
        <f t="shared" ref="FU34:FU36" si="357">ROUND(FM34,0)</f>
        <v>0</v>
      </c>
      <c r="FV34" s="267">
        <f t="shared" ref="FV34:FV36" si="358">FM34-FU34</f>
        <v>0</v>
      </c>
      <c r="FY34" s="294"/>
      <c r="FZ34" s="301"/>
      <c r="GA34" s="305"/>
      <c r="GB34" s="306"/>
      <c r="GC34" s="307"/>
      <c r="GD34" s="308"/>
      <c r="GE34" s="364"/>
      <c r="GF34" s="117" t="e">
        <f>IF(EXACT(VLOOKUP(FY34,OFERTA_0,2,FALSE),FZ34),1,0)</f>
        <v>#N/A</v>
      </c>
      <c r="GG34" s="117" t="e">
        <f>IF(EXACT(VLOOKUP(FY34,OFERTA_0,3,FALSE),GA34),1,0)</f>
        <v>#N/A</v>
      </c>
      <c r="GH34" s="265" t="e">
        <f>IF(EXACT(VLOOKUP(FY34,OFERTA_0,4,FALSE),GB34),1,0)</f>
        <v>#N/A</v>
      </c>
      <c r="GI34" s="265">
        <f t="shared" ref="GI34:GI36" si="359">IF(GC34=0,0,1)</f>
        <v>0</v>
      </c>
      <c r="GJ34" s="265">
        <f t="shared" ref="GJ34:GJ36" si="360">IF(GD34=0,0,1)</f>
        <v>0</v>
      </c>
      <c r="GK34" s="265" t="e">
        <f t="shared" ref="GK34:GK36" si="361">PRODUCT(GF34:GJ34)</f>
        <v>#N/A</v>
      </c>
      <c r="GL34" s="361">
        <f t="shared" ref="GL34:GL36" si="362">ROUND(GD34,0)</f>
        <v>0</v>
      </c>
      <c r="GM34" s="267">
        <f t="shared" ref="GM34:GM36" si="363">GD34-GL34</f>
        <v>0</v>
      </c>
      <c r="GP34" s="294"/>
      <c r="GQ34" s="301"/>
      <c r="GR34" s="305"/>
      <c r="GS34" s="306"/>
      <c r="GT34" s="307"/>
      <c r="GU34" s="308"/>
      <c r="GV34" s="364"/>
      <c r="GW34" s="117" t="e">
        <f>IF(EXACT(VLOOKUP(GP34,OFERTA_0,2,FALSE),GQ34),1,0)</f>
        <v>#N/A</v>
      </c>
      <c r="GX34" s="117" t="e">
        <f>IF(EXACT(VLOOKUP(GP34,OFERTA_0,3,FALSE),GR34),1,0)</f>
        <v>#N/A</v>
      </c>
      <c r="GY34" s="265" t="e">
        <f>IF(EXACT(VLOOKUP(GP34,OFERTA_0,4,FALSE),GS34),1,0)</f>
        <v>#N/A</v>
      </c>
      <c r="GZ34" s="265">
        <f t="shared" ref="GZ34:GZ36" si="364">IF(GT34=0,0,1)</f>
        <v>0</v>
      </c>
      <c r="HA34" s="265">
        <f t="shared" ref="HA34:HA36" si="365">IF(GU34=0,0,1)</f>
        <v>0</v>
      </c>
      <c r="HB34" s="265" t="e">
        <f t="shared" ref="HB34:HB36" si="366">PRODUCT(GW34:HA34)</f>
        <v>#N/A</v>
      </c>
      <c r="HC34" s="361">
        <f t="shared" ref="HC34:HC36" si="367">ROUND(GU34,0)</f>
        <v>0</v>
      </c>
      <c r="HD34" s="267">
        <f t="shared" ref="HD34:HD36" si="368">GU34-HC34</f>
        <v>0</v>
      </c>
      <c r="HG34" s="294"/>
      <c r="HH34" s="301"/>
      <c r="HI34" s="305"/>
      <c r="HJ34" s="306"/>
      <c r="HK34" s="307"/>
      <c r="HL34" s="308"/>
      <c r="HM34" s="364"/>
      <c r="HN34" s="117" t="e">
        <f>IF(EXACT(VLOOKUP(HG34,OFERTA_0,2,FALSE),HH34),1,0)</f>
        <v>#N/A</v>
      </c>
      <c r="HO34" s="117" t="e">
        <f>IF(EXACT(VLOOKUP(HG34,OFERTA_0,3,FALSE),HI34),1,0)</f>
        <v>#N/A</v>
      </c>
      <c r="HP34" s="265" t="e">
        <f>IF(EXACT(VLOOKUP(HG34,OFERTA_0,4,FALSE),HJ34),1,0)</f>
        <v>#N/A</v>
      </c>
      <c r="HQ34" s="265">
        <f t="shared" ref="HQ34:HQ36" si="369">IF(HK34=0,0,1)</f>
        <v>0</v>
      </c>
      <c r="HR34" s="265">
        <f t="shared" ref="HR34:HR36" si="370">IF(HL34=0,0,1)</f>
        <v>0</v>
      </c>
      <c r="HS34" s="265" t="e">
        <f t="shared" ref="HS34:HS36" si="371">PRODUCT(HN34:HR34)</f>
        <v>#N/A</v>
      </c>
      <c r="HT34" s="361">
        <f t="shared" ref="HT34:HT36" si="372">ROUND(HL34,0)</f>
        <v>0</v>
      </c>
      <c r="HU34" s="267">
        <f t="shared" ref="HU34:HU36" si="373">HL34-HT34</f>
        <v>0</v>
      </c>
      <c r="HX34" s="294"/>
      <c r="HY34" s="301"/>
      <c r="HZ34" s="305"/>
      <c r="IA34" s="306"/>
      <c r="IB34" s="307"/>
      <c r="IC34" s="308"/>
      <c r="ID34" s="364"/>
      <c r="IE34" s="117" t="e">
        <f>IF(EXACT(VLOOKUP(HX34,OFERTA_0,2,FALSE),HY34),1,0)</f>
        <v>#N/A</v>
      </c>
      <c r="IF34" s="117" t="e">
        <f>IF(EXACT(VLOOKUP(HX34,OFERTA_0,3,FALSE),HZ34),1,0)</f>
        <v>#N/A</v>
      </c>
      <c r="IG34" s="265" t="e">
        <f>IF(EXACT(VLOOKUP(HX34,OFERTA_0,4,FALSE),IA34),1,0)</f>
        <v>#N/A</v>
      </c>
      <c r="IH34" s="265">
        <f t="shared" ref="IH34:IH36" si="374">IF(IB34=0,0,1)</f>
        <v>0</v>
      </c>
      <c r="II34" s="265">
        <f t="shared" ref="II34:II36" si="375">IF(IC34=0,0,1)</f>
        <v>0</v>
      </c>
      <c r="IJ34" s="265" t="e">
        <f t="shared" ref="IJ34:IJ36" si="376">PRODUCT(IE34:II34)</f>
        <v>#N/A</v>
      </c>
      <c r="IK34" s="361">
        <f t="shared" ref="IK34:IK36" si="377">ROUND(IC34,0)</f>
        <v>0</v>
      </c>
      <c r="IL34" s="267">
        <f t="shared" ref="IL34:IL36" si="378">IC34-IK34</f>
        <v>0</v>
      </c>
      <c r="IO34" s="294"/>
      <c r="IP34" s="301"/>
      <c r="IQ34" s="305"/>
      <c r="IR34" s="306"/>
      <c r="IS34" s="307"/>
      <c r="IT34" s="308"/>
      <c r="IU34" s="364"/>
      <c r="IV34" s="117" t="e">
        <f>IF(EXACT(VLOOKUP(IO34,OFERTA_0,2,FALSE),IP34),1,0)</f>
        <v>#N/A</v>
      </c>
      <c r="IW34" s="117" t="e">
        <f>IF(EXACT(VLOOKUP(IO34,OFERTA_0,3,FALSE),IQ34),1,0)</f>
        <v>#N/A</v>
      </c>
      <c r="IX34" s="265" t="e">
        <f>IF(EXACT(VLOOKUP(IO34,OFERTA_0,4,FALSE),IR34),1,0)</f>
        <v>#N/A</v>
      </c>
      <c r="IY34" s="265">
        <f t="shared" ref="IY34:IY36" si="379">IF(IS34=0,0,1)</f>
        <v>0</v>
      </c>
      <c r="IZ34" s="265">
        <f t="shared" ref="IZ34:IZ36" si="380">IF(IT34=0,0,1)</f>
        <v>0</v>
      </c>
      <c r="JA34" s="265" t="e">
        <f t="shared" ref="JA34:JA36" si="381">PRODUCT(IV34:IZ34)</f>
        <v>#N/A</v>
      </c>
      <c r="JB34" s="361">
        <f t="shared" ref="JB34:JB36" si="382">ROUND(IT34,0)</f>
        <v>0</v>
      </c>
      <c r="JC34" s="267">
        <f t="shared" ref="JC34:JC36" si="383">IT34-JB34</f>
        <v>0</v>
      </c>
      <c r="JF34" s="294"/>
      <c r="JG34" s="301"/>
      <c r="JH34" s="305"/>
      <c r="JI34" s="306"/>
      <c r="JJ34" s="307"/>
      <c r="JK34" s="308"/>
      <c r="JL34" s="364"/>
      <c r="JM34" s="117" t="e">
        <f>IF(EXACT(VLOOKUP(JF34,OFERTA_0,2,FALSE),JG34),1,0)</f>
        <v>#N/A</v>
      </c>
      <c r="JN34" s="117" t="e">
        <f>IF(EXACT(VLOOKUP(JF34,OFERTA_0,3,FALSE),JH34),1,0)</f>
        <v>#N/A</v>
      </c>
      <c r="JO34" s="265" t="e">
        <f>IF(EXACT(VLOOKUP(JF34,OFERTA_0,4,FALSE),JI34),1,0)</f>
        <v>#N/A</v>
      </c>
      <c r="JP34" s="265">
        <f t="shared" ref="JP34:JP36" si="384">IF(JJ34=0,0,1)</f>
        <v>0</v>
      </c>
      <c r="JQ34" s="265">
        <f t="shared" ref="JQ34:JQ36" si="385">IF(JK34=0,0,1)</f>
        <v>0</v>
      </c>
      <c r="JR34" s="265" t="e">
        <f t="shared" ref="JR34:JR36" si="386">PRODUCT(JM34:JQ34)</f>
        <v>#N/A</v>
      </c>
      <c r="JS34" s="361">
        <f t="shared" ref="JS34:JS36" si="387">ROUND(JK34,0)</f>
        <v>0</v>
      </c>
      <c r="JT34" s="267">
        <f t="shared" ref="JT34:JT36" si="388">JK34-JS34</f>
        <v>0</v>
      </c>
      <c r="JW34" s="294"/>
      <c r="JX34" s="301"/>
      <c r="JY34" s="305"/>
      <c r="JZ34" s="306"/>
      <c r="KA34" s="307"/>
      <c r="KB34" s="308"/>
      <c r="KC34" s="364"/>
      <c r="KD34" s="117" t="e">
        <f>IF(EXACT(VLOOKUP(JW34,OFERTA_0,2,FALSE),JX34),1,0)</f>
        <v>#N/A</v>
      </c>
      <c r="KE34" s="117" t="e">
        <f>IF(EXACT(VLOOKUP(JW34,OFERTA_0,3,FALSE),JY34),1,0)</f>
        <v>#N/A</v>
      </c>
      <c r="KF34" s="265" t="e">
        <f>IF(EXACT(VLOOKUP(JW34,OFERTA_0,4,FALSE),JZ34),1,0)</f>
        <v>#N/A</v>
      </c>
      <c r="KG34" s="265">
        <f t="shared" ref="KG34:KG36" si="389">IF(KA34=0,0,1)</f>
        <v>0</v>
      </c>
      <c r="KH34" s="265">
        <f t="shared" ref="KH34:KH36" si="390">IF(KB34=0,0,1)</f>
        <v>0</v>
      </c>
      <c r="KI34" s="265" t="e">
        <f t="shared" ref="KI34:KI36" si="391">PRODUCT(KD34:KH34)</f>
        <v>#N/A</v>
      </c>
      <c r="KJ34" s="361">
        <f t="shared" ref="KJ34:KJ36" si="392">ROUND(KB34,0)</f>
        <v>0</v>
      </c>
      <c r="KK34" s="267">
        <f t="shared" ref="KK34:KK36" si="393">KB34-KJ34</f>
        <v>0</v>
      </c>
    </row>
    <row r="35" spans="2:297" ht="25.5">
      <c r="B35" s="421" t="s">
        <v>246</v>
      </c>
      <c r="C35" s="473" t="s">
        <v>247</v>
      </c>
      <c r="D35" s="421" t="s">
        <v>165</v>
      </c>
      <c r="E35" s="423">
        <v>1</v>
      </c>
      <c r="F35" s="431"/>
      <c r="G35" s="425">
        <f t="shared" si="295"/>
        <v>0</v>
      </c>
      <c r="H35" s="425"/>
      <c r="K35" s="471" t="s">
        <v>246</v>
      </c>
      <c r="L35" s="422" t="s">
        <v>247</v>
      </c>
      <c r="M35" s="471" t="s">
        <v>165</v>
      </c>
      <c r="N35" s="488">
        <v>1</v>
      </c>
      <c r="O35" s="489">
        <v>217820</v>
      </c>
      <c r="P35" s="490">
        <f t="shared" si="31"/>
        <v>217820</v>
      </c>
      <c r="Q35" s="425"/>
      <c r="R35" s="117">
        <f t="shared" si="296"/>
        <v>1</v>
      </c>
      <c r="S35" s="117">
        <f t="shared" si="297"/>
        <v>1</v>
      </c>
      <c r="T35" s="265">
        <f t="shared" si="298"/>
        <v>1</v>
      </c>
      <c r="U35" s="265">
        <f t="shared" si="96"/>
        <v>1</v>
      </c>
      <c r="V35" s="265">
        <f t="shared" si="97"/>
        <v>1</v>
      </c>
      <c r="W35" s="265">
        <f t="shared" si="98"/>
        <v>1</v>
      </c>
      <c r="X35" s="361">
        <f t="shared" si="99"/>
        <v>217820</v>
      </c>
      <c r="Y35" s="267">
        <f t="shared" si="100"/>
        <v>0</v>
      </c>
      <c r="Z35" s="143"/>
      <c r="AA35" s="143"/>
      <c r="AB35" s="471" t="s">
        <v>246</v>
      </c>
      <c r="AC35" s="422" t="s">
        <v>247</v>
      </c>
      <c r="AD35" s="471" t="s">
        <v>165</v>
      </c>
      <c r="AE35" s="488">
        <v>1</v>
      </c>
      <c r="AF35" s="496">
        <v>413424</v>
      </c>
      <c r="AG35" s="490">
        <f t="shared" si="32"/>
        <v>413424</v>
      </c>
      <c r="AH35" s="425"/>
      <c r="AI35" s="117">
        <f t="shared" si="299"/>
        <v>1</v>
      </c>
      <c r="AJ35" s="117">
        <f t="shared" si="300"/>
        <v>1</v>
      </c>
      <c r="AK35" s="265">
        <f t="shared" si="301"/>
        <v>1</v>
      </c>
      <c r="AL35" s="265">
        <f t="shared" si="302"/>
        <v>1</v>
      </c>
      <c r="AM35" s="265">
        <f t="shared" si="303"/>
        <v>1</v>
      </c>
      <c r="AN35" s="265">
        <f t="shared" si="304"/>
        <v>1</v>
      </c>
      <c r="AO35" s="361">
        <f t="shared" si="305"/>
        <v>413424</v>
      </c>
      <c r="AP35" s="267">
        <f t="shared" si="306"/>
        <v>0</v>
      </c>
      <c r="AQ35" s="143"/>
      <c r="AR35" s="143"/>
      <c r="AS35" s="471" t="s">
        <v>246</v>
      </c>
      <c r="AT35" s="422" t="s">
        <v>247</v>
      </c>
      <c r="AU35" s="471" t="s">
        <v>165</v>
      </c>
      <c r="AV35" s="488">
        <v>1</v>
      </c>
      <c r="AW35" s="519">
        <v>405000</v>
      </c>
      <c r="AX35" s="490">
        <f t="shared" si="33"/>
        <v>405000</v>
      </c>
      <c r="AY35" s="425"/>
      <c r="AZ35" s="117">
        <f t="shared" si="307"/>
        <v>1</v>
      </c>
      <c r="BA35" s="117">
        <f t="shared" si="308"/>
        <v>1</v>
      </c>
      <c r="BB35" s="265">
        <f t="shared" si="309"/>
        <v>1</v>
      </c>
      <c r="BC35" s="265">
        <f t="shared" si="310"/>
        <v>1</v>
      </c>
      <c r="BD35" s="265">
        <f t="shared" si="311"/>
        <v>1</v>
      </c>
      <c r="BE35" s="265">
        <f t="shared" si="312"/>
        <v>1</v>
      </c>
      <c r="BF35" s="361">
        <f t="shared" si="313"/>
        <v>405000</v>
      </c>
      <c r="BG35" s="267">
        <f t="shared" si="314"/>
        <v>0</v>
      </c>
      <c r="BJ35" s="471" t="s">
        <v>246</v>
      </c>
      <c r="BK35" s="422" t="s">
        <v>247</v>
      </c>
      <c r="BL35" s="471" t="s">
        <v>165</v>
      </c>
      <c r="BM35" s="488">
        <v>1</v>
      </c>
      <c r="BN35" s="519">
        <v>270000</v>
      </c>
      <c r="BO35" s="490">
        <f t="shared" si="34"/>
        <v>270000</v>
      </c>
      <c r="BP35" s="425"/>
      <c r="BQ35" s="117">
        <f t="shared" si="315"/>
        <v>1</v>
      </c>
      <c r="BR35" s="117">
        <f t="shared" si="316"/>
        <v>1</v>
      </c>
      <c r="BS35" s="265">
        <f t="shared" si="317"/>
        <v>1</v>
      </c>
      <c r="BT35" s="265">
        <f t="shared" si="318"/>
        <v>1</v>
      </c>
      <c r="BU35" s="265">
        <f t="shared" si="319"/>
        <v>1</v>
      </c>
      <c r="BV35" s="265">
        <f t="shared" si="320"/>
        <v>1</v>
      </c>
      <c r="BW35" s="361">
        <f t="shared" si="321"/>
        <v>270000</v>
      </c>
      <c r="BX35" s="267">
        <f t="shared" si="322"/>
        <v>0</v>
      </c>
      <c r="CA35" s="471" t="s">
        <v>246</v>
      </c>
      <c r="CB35" s="524" t="s">
        <v>247</v>
      </c>
      <c r="CC35" s="471" t="s">
        <v>165</v>
      </c>
      <c r="CD35" s="488">
        <v>1</v>
      </c>
      <c r="CE35" s="491">
        <v>840000</v>
      </c>
      <c r="CF35" s="522">
        <f t="shared" si="35"/>
        <v>840000</v>
      </c>
      <c r="CG35" s="425"/>
      <c r="CH35" s="117">
        <f t="shared" si="323"/>
        <v>1</v>
      </c>
      <c r="CI35" s="117">
        <f t="shared" si="324"/>
        <v>1</v>
      </c>
      <c r="CJ35" s="265">
        <f t="shared" si="325"/>
        <v>1</v>
      </c>
      <c r="CK35" s="265">
        <f t="shared" si="326"/>
        <v>1</v>
      </c>
      <c r="CL35" s="265">
        <f t="shared" si="327"/>
        <v>1</v>
      </c>
      <c r="CM35" s="265">
        <f t="shared" si="328"/>
        <v>1</v>
      </c>
      <c r="CN35" s="361">
        <f t="shared" si="329"/>
        <v>840000</v>
      </c>
      <c r="CO35" s="267">
        <f t="shared" si="330"/>
        <v>0</v>
      </c>
      <c r="CR35" s="471" t="s">
        <v>246</v>
      </c>
      <c r="CS35" s="422" t="s">
        <v>247</v>
      </c>
      <c r="CT35" s="471" t="s">
        <v>165</v>
      </c>
      <c r="CU35" s="488">
        <v>1</v>
      </c>
      <c r="CV35" s="544">
        <v>310000</v>
      </c>
      <c r="CW35" s="490">
        <f t="shared" si="36"/>
        <v>310000</v>
      </c>
      <c r="CX35" s="425"/>
      <c r="CY35" s="117">
        <f t="shared" si="331"/>
        <v>1</v>
      </c>
      <c r="CZ35" s="117">
        <f t="shared" si="332"/>
        <v>1</v>
      </c>
      <c r="DA35" s="265">
        <f t="shared" si="333"/>
        <v>1</v>
      </c>
      <c r="DB35" s="265">
        <f t="shared" si="334"/>
        <v>1</v>
      </c>
      <c r="DC35" s="265">
        <f t="shared" si="335"/>
        <v>1</v>
      </c>
      <c r="DD35" s="265">
        <f t="shared" si="336"/>
        <v>1</v>
      </c>
      <c r="DE35" s="361">
        <f t="shared" si="337"/>
        <v>310000</v>
      </c>
      <c r="DF35" s="267">
        <f t="shared" si="338"/>
        <v>0</v>
      </c>
      <c r="DI35" s="294"/>
      <c r="DJ35" s="301"/>
      <c r="DK35" s="302"/>
      <c r="DL35" s="310"/>
      <c r="DM35" s="311"/>
      <c r="DN35" s="299"/>
      <c r="DO35" s="364"/>
      <c r="DP35" s="117" t="e">
        <f>IF(EXACT(VLOOKUP(DI35,OFERTA_0,2,FALSE),DJ35),1,0)</f>
        <v>#N/A</v>
      </c>
      <c r="DQ35" s="117" t="e">
        <f>IF(EXACT(VLOOKUP(DI35,OFERTA_0,3,FALSE),DK35),1,0)</f>
        <v>#N/A</v>
      </c>
      <c r="DR35" s="265" t="e">
        <f>IF(EXACT(VLOOKUP(DI35,OFERTA_0,4,FALSE),DL35),1,0)</f>
        <v>#N/A</v>
      </c>
      <c r="DS35" s="265">
        <f t="shared" si="339"/>
        <v>0</v>
      </c>
      <c r="DT35" s="265">
        <f t="shared" si="340"/>
        <v>0</v>
      </c>
      <c r="DU35" s="265" t="e">
        <f t="shared" si="341"/>
        <v>#N/A</v>
      </c>
      <c r="DV35" s="361">
        <f t="shared" si="342"/>
        <v>0</v>
      </c>
      <c r="DW35" s="267">
        <f t="shared" si="343"/>
        <v>0</v>
      </c>
      <c r="DZ35" s="294"/>
      <c r="EA35" s="301"/>
      <c r="EB35" s="302"/>
      <c r="EC35" s="310"/>
      <c r="ED35" s="311"/>
      <c r="EE35" s="299"/>
      <c r="EF35" s="364"/>
      <c r="EG35" s="117" t="e">
        <f>IF(EXACT(VLOOKUP(DZ35,OFERTA_0,2,FALSE),EA35),1,0)</f>
        <v>#N/A</v>
      </c>
      <c r="EH35" s="117" t="e">
        <f>IF(EXACT(VLOOKUP(DZ35,OFERTA_0,3,FALSE),EB35),1,0)</f>
        <v>#N/A</v>
      </c>
      <c r="EI35" s="265" t="e">
        <f>IF(EXACT(VLOOKUP(DZ35,OFERTA_0,4,FALSE),EC35),1,0)</f>
        <v>#N/A</v>
      </c>
      <c r="EJ35" s="265">
        <f t="shared" si="344"/>
        <v>0</v>
      </c>
      <c r="EK35" s="265">
        <f t="shared" si="345"/>
        <v>0</v>
      </c>
      <c r="EL35" s="265" t="e">
        <f t="shared" si="346"/>
        <v>#N/A</v>
      </c>
      <c r="EM35" s="361">
        <f t="shared" si="347"/>
        <v>0</v>
      </c>
      <c r="EN35" s="267">
        <f t="shared" si="348"/>
        <v>0</v>
      </c>
      <c r="EQ35" s="294"/>
      <c r="ER35" s="301"/>
      <c r="ES35" s="302"/>
      <c r="ET35" s="310"/>
      <c r="EU35" s="311"/>
      <c r="EV35" s="299"/>
      <c r="EW35" s="364"/>
      <c r="EX35" s="117" t="e">
        <f>IF(EXACT(VLOOKUP(EQ35,OFERTA_0,2,FALSE),ER35),1,0)</f>
        <v>#N/A</v>
      </c>
      <c r="EY35" s="117" t="e">
        <f>IF(EXACT(VLOOKUP(EQ35,OFERTA_0,3,FALSE),ES35),1,0)</f>
        <v>#N/A</v>
      </c>
      <c r="EZ35" s="265" t="e">
        <f>IF(EXACT(VLOOKUP(EQ35,OFERTA_0,4,FALSE),ET35),1,0)</f>
        <v>#N/A</v>
      </c>
      <c r="FA35" s="265">
        <f t="shared" si="349"/>
        <v>0</v>
      </c>
      <c r="FB35" s="265">
        <f t="shared" si="350"/>
        <v>0</v>
      </c>
      <c r="FC35" s="265" t="e">
        <f t="shared" si="351"/>
        <v>#N/A</v>
      </c>
      <c r="FD35" s="361">
        <f t="shared" si="352"/>
        <v>0</v>
      </c>
      <c r="FE35" s="267">
        <f t="shared" si="353"/>
        <v>0</v>
      </c>
      <c r="FH35" s="294"/>
      <c r="FI35" s="301"/>
      <c r="FJ35" s="302"/>
      <c r="FK35" s="310"/>
      <c r="FL35" s="311"/>
      <c r="FM35" s="299"/>
      <c r="FN35" s="364"/>
      <c r="FO35" s="117" t="e">
        <f>IF(EXACT(VLOOKUP(FH35,OFERTA_0,2,FALSE),FI35),1,0)</f>
        <v>#N/A</v>
      </c>
      <c r="FP35" s="117" t="e">
        <f>IF(EXACT(VLOOKUP(FH35,OFERTA_0,3,FALSE),FJ35),1,0)</f>
        <v>#N/A</v>
      </c>
      <c r="FQ35" s="265" t="e">
        <f>IF(EXACT(VLOOKUP(FH35,OFERTA_0,4,FALSE),FK35),1,0)</f>
        <v>#N/A</v>
      </c>
      <c r="FR35" s="265">
        <f t="shared" si="354"/>
        <v>0</v>
      </c>
      <c r="FS35" s="265">
        <f t="shared" si="355"/>
        <v>0</v>
      </c>
      <c r="FT35" s="265" t="e">
        <f t="shared" si="356"/>
        <v>#N/A</v>
      </c>
      <c r="FU35" s="361">
        <f t="shared" si="357"/>
        <v>0</v>
      </c>
      <c r="FV35" s="267">
        <f t="shared" si="358"/>
        <v>0</v>
      </c>
      <c r="FY35" s="294"/>
      <c r="FZ35" s="301"/>
      <c r="GA35" s="302"/>
      <c r="GB35" s="310"/>
      <c r="GC35" s="311"/>
      <c r="GD35" s="299"/>
      <c r="GE35" s="364"/>
      <c r="GF35" s="117" t="e">
        <f>IF(EXACT(VLOOKUP(FY35,OFERTA_0,2,FALSE),FZ35),1,0)</f>
        <v>#N/A</v>
      </c>
      <c r="GG35" s="117" t="e">
        <f>IF(EXACT(VLOOKUP(FY35,OFERTA_0,3,FALSE),GA35),1,0)</f>
        <v>#N/A</v>
      </c>
      <c r="GH35" s="265" t="e">
        <f>IF(EXACT(VLOOKUP(FY35,OFERTA_0,4,FALSE),GB35),1,0)</f>
        <v>#N/A</v>
      </c>
      <c r="GI35" s="265">
        <f t="shared" si="359"/>
        <v>0</v>
      </c>
      <c r="GJ35" s="265">
        <f t="shared" si="360"/>
        <v>0</v>
      </c>
      <c r="GK35" s="265" t="e">
        <f t="shared" si="361"/>
        <v>#N/A</v>
      </c>
      <c r="GL35" s="361">
        <f t="shared" si="362"/>
        <v>0</v>
      </c>
      <c r="GM35" s="267">
        <f t="shared" si="363"/>
        <v>0</v>
      </c>
      <c r="GP35" s="294"/>
      <c r="GQ35" s="301"/>
      <c r="GR35" s="302"/>
      <c r="GS35" s="310"/>
      <c r="GT35" s="311"/>
      <c r="GU35" s="299"/>
      <c r="GV35" s="364"/>
      <c r="GW35" s="117" t="e">
        <f>IF(EXACT(VLOOKUP(GP35,OFERTA_0,2,FALSE),GQ35),1,0)</f>
        <v>#N/A</v>
      </c>
      <c r="GX35" s="117" t="e">
        <f>IF(EXACT(VLOOKUP(GP35,OFERTA_0,3,FALSE),GR35),1,0)</f>
        <v>#N/A</v>
      </c>
      <c r="GY35" s="265" t="e">
        <f>IF(EXACT(VLOOKUP(GP35,OFERTA_0,4,FALSE),GS35),1,0)</f>
        <v>#N/A</v>
      </c>
      <c r="GZ35" s="265">
        <f t="shared" si="364"/>
        <v>0</v>
      </c>
      <c r="HA35" s="265">
        <f t="shared" si="365"/>
        <v>0</v>
      </c>
      <c r="HB35" s="265" t="e">
        <f t="shared" si="366"/>
        <v>#N/A</v>
      </c>
      <c r="HC35" s="361">
        <f t="shared" si="367"/>
        <v>0</v>
      </c>
      <c r="HD35" s="267">
        <f t="shared" si="368"/>
        <v>0</v>
      </c>
      <c r="HG35" s="294"/>
      <c r="HH35" s="301"/>
      <c r="HI35" s="302"/>
      <c r="HJ35" s="310"/>
      <c r="HK35" s="311"/>
      <c r="HL35" s="299"/>
      <c r="HM35" s="364"/>
      <c r="HN35" s="117" t="e">
        <f>IF(EXACT(VLOOKUP(HG35,OFERTA_0,2,FALSE),HH35),1,0)</f>
        <v>#N/A</v>
      </c>
      <c r="HO35" s="117" t="e">
        <f>IF(EXACT(VLOOKUP(HG35,OFERTA_0,3,FALSE),HI35),1,0)</f>
        <v>#N/A</v>
      </c>
      <c r="HP35" s="265" t="e">
        <f>IF(EXACT(VLOOKUP(HG35,OFERTA_0,4,FALSE),HJ35),1,0)</f>
        <v>#N/A</v>
      </c>
      <c r="HQ35" s="265">
        <f t="shared" si="369"/>
        <v>0</v>
      </c>
      <c r="HR35" s="265">
        <f t="shared" si="370"/>
        <v>0</v>
      </c>
      <c r="HS35" s="265" t="e">
        <f t="shared" si="371"/>
        <v>#N/A</v>
      </c>
      <c r="HT35" s="361">
        <f t="shared" si="372"/>
        <v>0</v>
      </c>
      <c r="HU35" s="267">
        <f t="shared" si="373"/>
        <v>0</v>
      </c>
      <c r="HX35" s="294"/>
      <c r="HY35" s="301"/>
      <c r="HZ35" s="302"/>
      <c r="IA35" s="310"/>
      <c r="IB35" s="311"/>
      <c r="IC35" s="299"/>
      <c r="ID35" s="364"/>
      <c r="IE35" s="117" t="e">
        <f>IF(EXACT(VLOOKUP(HX35,OFERTA_0,2,FALSE),HY35),1,0)</f>
        <v>#N/A</v>
      </c>
      <c r="IF35" s="117" t="e">
        <f>IF(EXACT(VLOOKUP(HX35,OFERTA_0,3,FALSE),HZ35),1,0)</f>
        <v>#N/A</v>
      </c>
      <c r="IG35" s="265" t="e">
        <f>IF(EXACT(VLOOKUP(HX35,OFERTA_0,4,FALSE),IA35),1,0)</f>
        <v>#N/A</v>
      </c>
      <c r="IH35" s="265">
        <f t="shared" si="374"/>
        <v>0</v>
      </c>
      <c r="II35" s="265">
        <f t="shared" si="375"/>
        <v>0</v>
      </c>
      <c r="IJ35" s="265" t="e">
        <f t="shared" si="376"/>
        <v>#N/A</v>
      </c>
      <c r="IK35" s="361">
        <f t="shared" si="377"/>
        <v>0</v>
      </c>
      <c r="IL35" s="267">
        <f t="shared" si="378"/>
        <v>0</v>
      </c>
      <c r="IO35" s="294"/>
      <c r="IP35" s="301"/>
      <c r="IQ35" s="302"/>
      <c r="IR35" s="310"/>
      <c r="IS35" s="311"/>
      <c r="IT35" s="299"/>
      <c r="IU35" s="364"/>
      <c r="IV35" s="117" t="e">
        <f>IF(EXACT(VLOOKUP(IO35,OFERTA_0,2,FALSE),IP35),1,0)</f>
        <v>#N/A</v>
      </c>
      <c r="IW35" s="117" t="e">
        <f>IF(EXACT(VLOOKUP(IO35,OFERTA_0,3,FALSE),IQ35),1,0)</f>
        <v>#N/A</v>
      </c>
      <c r="IX35" s="265" t="e">
        <f>IF(EXACT(VLOOKUP(IO35,OFERTA_0,4,FALSE),IR35),1,0)</f>
        <v>#N/A</v>
      </c>
      <c r="IY35" s="265">
        <f t="shared" si="379"/>
        <v>0</v>
      </c>
      <c r="IZ35" s="265">
        <f t="shared" si="380"/>
        <v>0</v>
      </c>
      <c r="JA35" s="265" t="e">
        <f t="shared" si="381"/>
        <v>#N/A</v>
      </c>
      <c r="JB35" s="361">
        <f t="shared" si="382"/>
        <v>0</v>
      </c>
      <c r="JC35" s="267">
        <f t="shared" si="383"/>
        <v>0</v>
      </c>
      <c r="JF35" s="294"/>
      <c r="JG35" s="301"/>
      <c r="JH35" s="302"/>
      <c r="JI35" s="310"/>
      <c r="JJ35" s="311"/>
      <c r="JK35" s="299"/>
      <c r="JL35" s="364"/>
      <c r="JM35" s="117" t="e">
        <f>IF(EXACT(VLOOKUP(JF35,OFERTA_0,2,FALSE),JG35),1,0)</f>
        <v>#N/A</v>
      </c>
      <c r="JN35" s="117" t="e">
        <f>IF(EXACT(VLOOKUP(JF35,OFERTA_0,3,FALSE),JH35),1,0)</f>
        <v>#N/A</v>
      </c>
      <c r="JO35" s="265" t="e">
        <f>IF(EXACT(VLOOKUP(JF35,OFERTA_0,4,FALSE),JI35),1,0)</f>
        <v>#N/A</v>
      </c>
      <c r="JP35" s="265">
        <f t="shared" si="384"/>
        <v>0</v>
      </c>
      <c r="JQ35" s="265">
        <f t="shared" si="385"/>
        <v>0</v>
      </c>
      <c r="JR35" s="265" t="e">
        <f t="shared" si="386"/>
        <v>#N/A</v>
      </c>
      <c r="JS35" s="361">
        <f t="shared" si="387"/>
        <v>0</v>
      </c>
      <c r="JT35" s="267">
        <f t="shared" si="388"/>
        <v>0</v>
      </c>
      <c r="JW35" s="294"/>
      <c r="JX35" s="301"/>
      <c r="JY35" s="302"/>
      <c r="JZ35" s="310"/>
      <c r="KA35" s="311"/>
      <c r="KB35" s="299"/>
      <c r="KC35" s="364"/>
      <c r="KD35" s="117" t="e">
        <f>IF(EXACT(VLOOKUP(JW35,OFERTA_0,2,FALSE),JX35),1,0)</f>
        <v>#N/A</v>
      </c>
      <c r="KE35" s="117" t="e">
        <f>IF(EXACT(VLOOKUP(JW35,OFERTA_0,3,FALSE),JY35),1,0)</f>
        <v>#N/A</v>
      </c>
      <c r="KF35" s="265" t="e">
        <f>IF(EXACT(VLOOKUP(JW35,OFERTA_0,4,FALSE),JZ35),1,0)</f>
        <v>#N/A</v>
      </c>
      <c r="KG35" s="265">
        <f t="shared" si="389"/>
        <v>0</v>
      </c>
      <c r="KH35" s="265">
        <f t="shared" si="390"/>
        <v>0</v>
      </c>
      <c r="KI35" s="265" t="e">
        <f t="shared" si="391"/>
        <v>#N/A</v>
      </c>
      <c r="KJ35" s="361">
        <f t="shared" si="392"/>
        <v>0</v>
      </c>
      <c r="KK35" s="267">
        <f t="shared" si="393"/>
        <v>0</v>
      </c>
    </row>
    <row r="36" spans="2:297" ht="26.25" thickBot="1">
      <c r="B36" s="421" t="s">
        <v>248</v>
      </c>
      <c r="C36" s="473" t="s">
        <v>249</v>
      </c>
      <c r="D36" s="421" t="s">
        <v>165</v>
      </c>
      <c r="E36" s="423">
        <v>1</v>
      </c>
      <c r="F36" s="426"/>
      <c r="G36" s="425">
        <f t="shared" si="295"/>
        <v>0</v>
      </c>
      <c r="H36" s="425"/>
      <c r="K36" s="471" t="s">
        <v>248</v>
      </c>
      <c r="L36" s="422" t="s">
        <v>249</v>
      </c>
      <c r="M36" s="421" t="s">
        <v>165</v>
      </c>
      <c r="N36" s="488">
        <v>1</v>
      </c>
      <c r="O36" s="489">
        <v>388649</v>
      </c>
      <c r="P36" s="490">
        <f t="shared" si="31"/>
        <v>388649</v>
      </c>
      <c r="Q36" s="425"/>
      <c r="R36" s="117">
        <f t="shared" si="296"/>
        <v>1</v>
      </c>
      <c r="S36" s="117">
        <f t="shared" si="297"/>
        <v>1</v>
      </c>
      <c r="T36" s="265">
        <f t="shared" si="298"/>
        <v>1</v>
      </c>
      <c r="U36" s="265">
        <f t="shared" si="96"/>
        <v>1</v>
      </c>
      <c r="V36" s="265">
        <f t="shared" si="97"/>
        <v>1</v>
      </c>
      <c r="W36" s="265">
        <f t="shared" si="98"/>
        <v>1</v>
      </c>
      <c r="X36" s="361">
        <f t="shared" si="99"/>
        <v>388649</v>
      </c>
      <c r="Y36" s="267">
        <f t="shared" si="100"/>
        <v>0</v>
      </c>
      <c r="Z36" s="143"/>
      <c r="AA36" s="143"/>
      <c r="AB36" s="471" t="s">
        <v>248</v>
      </c>
      <c r="AC36" s="422" t="s">
        <v>249</v>
      </c>
      <c r="AD36" s="421" t="s">
        <v>165</v>
      </c>
      <c r="AE36" s="488">
        <v>1</v>
      </c>
      <c r="AF36" s="491">
        <v>288435</v>
      </c>
      <c r="AG36" s="490">
        <f t="shared" si="32"/>
        <v>288435</v>
      </c>
      <c r="AH36" s="425"/>
      <c r="AI36" s="117">
        <f t="shared" si="299"/>
        <v>1</v>
      </c>
      <c r="AJ36" s="117">
        <f t="shared" si="300"/>
        <v>1</v>
      </c>
      <c r="AK36" s="265">
        <f t="shared" si="301"/>
        <v>1</v>
      </c>
      <c r="AL36" s="265">
        <f t="shared" si="302"/>
        <v>1</v>
      </c>
      <c r="AM36" s="265">
        <f t="shared" si="303"/>
        <v>1</v>
      </c>
      <c r="AN36" s="265">
        <f t="shared" si="304"/>
        <v>1</v>
      </c>
      <c r="AO36" s="361">
        <f t="shared" si="305"/>
        <v>288435</v>
      </c>
      <c r="AP36" s="267">
        <f t="shared" si="306"/>
        <v>0</v>
      </c>
      <c r="AQ36" s="143"/>
      <c r="AR36" s="143"/>
      <c r="AS36" s="471" t="s">
        <v>248</v>
      </c>
      <c r="AT36" s="422" t="s">
        <v>249</v>
      </c>
      <c r="AU36" s="421" t="s">
        <v>165</v>
      </c>
      <c r="AV36" s="488">
        <v>1</v>
      </c>
      <c r="AW36" s="491">
        <v>623000</v>
      </c>
      <c r="AX36" s="490">
        <f t="shared" si="33"/>
        <v>623000</v>
      </c>
      <c r="AY36" s="425"/>
      <c r="AZ36" s="117">
        <f t="shared" si="307"/>
        <v>1</v>
      </c>
      <c r="BA36" s="117">
        <f t="shared" si="308"/>
        <v>1</v>
      </c>
      <c r="BB36" s="265">
        <f t="shared" si="309"/>
        <v>1</v>
      </c>
      <c r="BC36" s="265">
        <f t="shared" si="310"/>
        <v>1</v>
      </c>
      <c r="BD36" s="265">
        <f t="shared" si="311"/>
        <v>1</v>
      </c>
      <c r="BE36" s="265">
        <f t="shared" si="312"/>
        <v>1</v>
      </c>
      <c r="BF36" s="361">
        <f t="shared" si="313"/>
        <v>623000</v>
      </c>
      <c r="BG36" s="267">
        <f t="shared" si="314"/>
        <v>0</v>
      </c>
      <c r="BJ36" s="471" t="s">
        <v>248</v>
      </c>
      <c r="BK36" s="422" t="s">
        <v>249</v>
      </c>
      <c r="BL36" s="421" t="s">
        <v>165</v>
      </c>
      <c r="BM36" s="488">
        <v>1</v>
      </c>
      <c r="BN36" s="491">
        <v>250000</v>
      </c>
      <c r="BO36" s="490">
        <f t="shared" si="34"/>
        <v>250000</v>
      </c>
      <c r="BP36" s="425"/>
      <c r="BQ36" s="117">
        <f t="shared" si="315"/>
        <v>1</v>
      </c>
      <c r="BR36" s="117">
        <f t="shared" si="316"/>
        <v>1</v>
      </c>
      <c r="BS36" s="265">
        <f t="shared" si="317"/>
        <v>1</v>
      </c>
      <c r="BT36" s="265">
        <f t="shared" si="318"/>
        <v>1</v>
      </c>
      <c r="BU36" s="265">
        <f t="shared" si="319"/>
        <v>1</v>
      </c>
      <c r="BV36" s="265">
        <f t="shared" si="320"/>
        <v>1</v>
      </c>
      <c r="BW36" s="361">
        <f t="shared" si="321"/>
        <v>250000</v>
      </c>
      <c r="BX36" s="267">
        <f t="shared" si="322"/>
        <v>0</v>
      </c>
      <c r="CA36" s="471" t="s">
        <v>248</v>
      </c>
      <c r="CB36" s="524" t="s">
        <v>249</v>
      </c>
      <c r="CC36" s="421" t="s">
        <v>165</v>
      </c>
      <c r="CD36" s="488">
        <v>1</v>
      </c>
      <c r="CE36" s="491">
        <v>596000</v>
      </c>
      <c r="CF36" s="522">
        <f t="shared" si="35"/>
        <v>596000</v>
      </c>
      <c r="CG36" s="425"/>
      <c r="CH36" s="117">
        <f t="shared" si="323"/>
        <v>1</v>
      </c>
      <c r="CI36" s="117">
        <f t="shared" si="324"/>
        <v>1</v>
      </c>
      <c r="CJ36" s="265">
        <f t="shared" si="325"/>
        <v>1</v>
      </c>
      <c r="CK36" s="265">
        <f t="shared" si="326"/>
        <v>1</v>
      </c>
      <c r="CL36" s="265">
        <f t="shared" si="327"/>
        <v>1</v>
      </c>
      <c r="CM36" s="265">
        <f t="shared" si="328"/>
        <v>1</v>
      </c>
      <c r="CN36" s="361">
        <f t="shared" si="329"/>
        <v>596000</v>
      </c>
      <c r="CO36" s="267">
        <f t="shared" si="330"/>
        <v>0</v>
      </c>
      <c r="CR36" s="471" t="s">
        <v>248</v>
      </c>
      <c r="CS36" s="422" t="s">
        <v>249</v>
      </c>
      <c r="CT36" s="421" t="s">
        <v>165</v>
      </c>
      <c r="CU36" s="488">
        <v>1</v>
      </c>
      <c r="CV36" s="544">
        <v>645000</v>
      </c>
      <c r="CW36" s="490">
        <f t="shared" si="36"/>
        <v>645000</v>
      </c>
      <c r="CX36" s="425"/>
      <c r="CY36" s="117">
        <f t="shared" si="331"/>
        <v>1</v>
      </c>
      <c r="CZ36" s="117">
        <f t="shared" si="332"/>
        <v>1</v>
      </c>
      <c r="DA36" s="265">
        <f t="shared" si="333"/>
        <v>1</v>
      </c>
      <c r="DB36" s="265">
        <f t="shared" si="334"/>
        <v>1</v>
      </c>
      <c r="DC36" s="265">
        <f t="shared" si="335"/>
        <v>1</v>
      </c>
      <c r="DD36" s="265">
        <f t="shared" si="336"/>
        <v>1</v>
      </c>
      <c r="DE36" s="361">
        <f t="shared" si="337"/>
        <v>645000</v>
      </c>
      <c r="DF36" s="267">
        <f t="shared" si="338"/>
        <v>0</v>
      </c>
      <c r="DI36" s="294"/>
      <c r="DJ36" s="309"/>
      <c r="DK36" s="302"/>
      <c r="DL36" s="303"/>
      <c r="DM36" s="298"/>
      <c r="DN36" s="299"/>
      <c r="DO36" s="364"/>
      <c r="DP36" s="117" t="e">
        <f>IF(EXACT(VLOOKUP(DI36,OFERTA_0,2,FALSE),DJ36),1,0)</f>
        <v>#N/A</v>
      </c>
      <c r="DQ36" s="117" t="e">
        <f>IF(EXACT(VLOOKUP(DI36,OFERTA_0,3,FALSE),DK36),1,0)</f>
        <v>#N/A</v>
      </c>
      <c r="DR36" s="265" t="e">
        <f>IF(EXACT(VLOOKUP(DI36,OFERTA_0,4,FALSE),DL36),1,0)</f>
        <v>#N/A</v>
      </c>
      <c r="DS36" s="265">
        <f t="shared" si="339"/>
        <v>0</v>
      </c>
      <c r="DT36" s="265">
        <f t="shared" si="340"/>
        <v>0</v>
      </c>
      <c r="DU36" s="265" t="e">
        <f t="shared" si="341"/>
        <v>#N/A</v>
      </c>
      <c r="DV36" s="361">
        <f t="shared" si="342"/>
        <v>0</v>
      </c>
      <c r="DW36" s="267">
        <f t="shared" si="343"/>
        <v>0</v>
      </c>
      <c r="DZ36" s="294"/>
      <c r="EA36" s="309"/>
      <c r="EB36" s="302"/>
      <c r="EC36" s="303"/>
      <c r="ED36" s="298"/>
      <c r="EE36" s="299"/>
      <c r="EF36" s="364"/>
      <c r="EG36" s="117" t="e">
        <f>IF(EXACT(VLOOKUP(DZ36,OFERTA_0,2,FALSE),EA36),1,0)</f>
        <v>#N/A</v>
      </c>
      <c r="EH36" s="117" t="e">
        <f>IF(EXACT(VLOOKUP(DZ36,OFERTA_0,3,FALSE),EB36),1,0)</f>
        <v>#N/A</v>
      </c>
      <c r="EI36" s="265" t="e">
        <f>IF(EXACT(VLOOKUP(DZ36,OFERTA_0,4,FALSE),EC36),1,0)</f>
        <v>#N/A</v>
      </c>
      <c r="EJ36" s="265">
        <f t="shared" si="344"/>
        <v>0</v>
      </c>
      <c r="EK36" s="265">
        <f t="shared" si="345"/>
        <v>0</v>
      </c>
      <c r="EL36" s="265" t="e">
        <f t="shared" si="346"/>
        <v>#N/A</v>
      </c>
      <c r="EM36" s="361">
        <f t="shared" si="347"/>
        <v>0</v>
      </c>
      <c r="EN36" s="267">
        <f t="shared" si="348"/>
        <v>0</v>
      </c>
      <c r="EQ36" s="294"/>
      <c r="ER36" s="309"/>
      <c r="ES36" s="302"/>
      <c r="ET36" s="303"/>
      <c r="EU36" s="298"/>
      <c r="EV36" s="299"/>
      <c r="EW36" s="364"/>
      <c r="EX36" s="117" t="e">
        <f>IF(EXACT(VLOOKUP(EQ36,OFERTA_0,2,FALSE),ER36),1,0)</f>
        <v>#N/A</v>
      </c>
      <c r="EY36" s="117" t="e">
        <f>IF(EXACT(VLOOKUP(EQ36,OFERTA_0,3,FALSE),ES36),1,0)</f>
        <v>#N/A</v>
      </c>
      <c r="EZ36" s="265" t="e">
        <f>IF(EXACT(VLOOKUP(EQ36,OFERTA_0,4,FALSE),ET36),1,0)</f>
        <v>#N/A</v>
      </c>
      <c r="FA36" s="265">
        <f t="shared" si="349"/>
        <v>0</v>
      </c>
      <c r="FB36" s="265">
        <f t="shared" si="350"/>
        <v>0</v>
      </c>
      <c r="FC36" s="265" t="e">
        <f t="shared" si="351"/>
        <v>#N/A</v>
      </c>
      <c r="FD36" s="361">
        <f t="shared" si="352"/>
        <v>0</v>
      </c>
      <c r="FE36" s="267">
        <f t="shared" si="353"/>
        <v>0</v>
      </c>
      <c r="FH36" s="294"/>
      <c r="FI36" s="309"/>
      <c r="FJ36" s="302"/>
      <c r="FK36" s="303"/>
      <c r="FL36" s="298"/>
      <c r="FM36" s="299"/>
      <c r="FN36" s="364"/>
      <c r="FO36" s="117" t="e">
        <f>IF(EXACT(VLOOKUP(FH36,OFERTA_0,2,FALSE),FI36),1,0)</f>
        <v>#N/A</v>
      </c>
      <c r="FP36" s="117" t="e">
        <f>IF(EXACT(VLOOKUP(FH36,OFERTA_0,3,FALSE),FJ36),1,0)</f>
        <v>#N/A</v>
      </c>
      <c r="FQ36" s="265" t="e">
        <f>IF(EXACT(VLOOKUP(FH36,OFERTA_0,4,FALSE),FK36),1,0)</f>
        <v>#N/A</v>
      </c>
      <c r="FR36" s="265">
        <f t="shared" si="354"/>
        <v>0</v>
      </c>
      <c r="FS36" s="265">
        <f t="shared" si="355"/>
        <v>0</v>
      </c>
      <c r="FT36" s="265" t="e">
        <f t="shared" si="356"/>
        <v>#N/A</v>
      </c>
      <c r="FU36" s="361">
        <f t="shared" si="357"/>
        <v>0</v>
      </c>
      <c r="FV36" s="267">
        <f t="shared" si="358"/>
        <v>0</v>
      </c>
      <c r="FY36" s="294"/>
      <c r="FZ36" s="309"/>
      <c r="GA36" s="302"/>
      <c r="GB36" s="303"/>
      <c r="GC36" s="298"/>
      <c r="GD36" s="299"/>
      <c r="GE36" s="364"/>
      <c r="GF36" s="117" t="e">
        <f>IF(EXACT(VLOOKUP(FY36,OFERTA_0,2,FALSE),FZ36),1,0)</f>
        <v>#N/A</v>
      </c>
      <c r="GG36" s="117" t="e">
        <f>IF(EXACT(VLOOKUP(FY36,OFERTA_0,3,FALSE),GA36),1,0)</f>
        <v>#N/A</v>
      </c>
      <c r="GH36" s="265" t="e">
        <f>IF(EXACT(VLOOKUP(FY36,OFERTA_0,4,FALSE),GB36),1,0)</f>
        <v>#N/A</v>
      </c>
      <c r="GI36" s="265">
        <f t="shared" si="359"/>
        <v>0</v>
      </c>
      <c r="GJ36" s="265">
        <f t="shared" si="360"/>
        <v>0</v>
      </c>
      <c r="GK36" s="265" t="e">
        <f t="shared" si="361"/>
        <v>#N/A</v>
      </c>
      <c r="GL36" s="361">
        <f t="shared" si="362"/>
        <v>0</v>
      </c>
      <c r="GM36" s="267">
        <f t="shared" si="363"/>
        <v>0</v>
      </c>
      <c r="GP36" s="294"/>
      <c r="GQ36" s="309"/>
      <c r="GR36" s="302"/>
      <c r="GS36" s="303"/>
      <c r="GT36" s="298"/>
      <c r="GU36" s="299"/>
      <c r="GV36" s="364"/>
      <c r="GW36" s="117" t="e">
        <f>IF(EXACT(VLOOKUP(GP36,OFERTA_0,2,FALSE),GQ36),1,0)</f>
        <v>#N/A</v>
      </c>
      <c r="GX36" s="117" t="e">
        <f>IF(EXACT(VLOOKUP(GP36,OFERTA_0,3,FALSE),GR36),1,0)</f>
        <v>#N/A</v>
      </c>
      <c r="GY36" s="265" t="e">
        <f>IF(EXACT(VLOOKUP(GP36,OFERTA_0,4,FALSE),GS36),1,0)</f>
        <v>#N/A</v>
      </c>
      <c r="GZ36" s="265">
        <f t="shared" si="364"/>
        <v>0</v>
      </c>
      <c r="HA36" s="265">
        <f t="shared" si="365"/>
        <v>0</v>
      </c>
      <c r="HB36" s="265" t="e">
        <f t="shared" si="366"/>
        <v>#N/A</v>
      </c>
      <c r="HC36" s="361">
        <f t="shared" si="367"/>
        <v>0</v>
      </c>
      <c r="HD36" s="267">
        <f t="shared" si="368"/>
        <v>0</v>
      </c>
      <c r="HG36" s="294"/>
      <c r="HH36" s="309"/>
      <c r="HI36" s="302"/>
      <c r="HJ36" s="303"/>
      <c r="HK36" s="298"/>
      <c r="HL36" s="299"/>
      <c r="HM36" s="364"/>
      <c r="HN36" s="117" t="e">
        <f>IF(EXACT(VLOOKUP(HG36,OFERTA_0,2,FALSE),HH36),1,0)</f>
        <v>#N/A</v>
      </c>
      <c r="HO36" s="117" t="e">
        <f>IF(EXACT(VLOOKUP(HG36,OFERTA_0,3,FALSE),HI36),1,0)</f>
        <v>#N/A</v>
      </c>
      <c r="HP36" s="265" t="e">
        <f>IF(EXACT(VLOOKUP(HG36,OFERTA_0,4,FALSE),HJ36),1,0)</f>
        <v>#N/A</v>
      </c>
      <c r="HQ36" s="265">
        <f t="shared" si="369"/>
        <v>0</v>
      </c>
      <c r="HR36" s="265">
        <f t="shared" si="370"/>
        <v>0</v>
      </c>
      <c r="HS36" s="265" t="e">
        <f t="shared" si="371"/>
        <v>#N/A</v>
      </c>
      <c r="HT36" s="361">
        <f t="shared" si="372"/>
        <v>0</v>
      </c>
      <c r="HU36" s="267">
        <f t="shared" si="373"/>
        <v>0</v>
      </c>
      <c r="HX36" s="294"/>
      <c r="HY36" s="309"/>
      <c r="HZ36" s="302"/>
      <c r="IA36" s="303"/>
      <c r="IB36" s="298"/>
      <c r="IC36" s="299"/>
      <c r="ID36" s="364"/>
      <c r="IE36" s="117" t="e">
        <f>IF(EXACT(VLOOKUP(HX36,OFERTA_0,2,FALSE),HY36),1,0)</f>
        <v>#N/A</v>
      </c>
      <c r="IF36" s="117" t="e">
        <f>IF(EXACT(VLOOKUP(HX36,OFERTA_0,3,FALSE),HZ36),1,0)</f>
        <v>#N/A</v>
      </c>
      <c r="IG36" s="265" t="e">
        <f>IF(EXACT(VLOOKUP(HX36,OFERTA_0,4,FALSE),IA36),1,0)</f>
        <v>#N/A</v>
      </c>
      <c r="IH36" s="265">
        <f t="shared" si="374"/>
        <v>0</v>
      </c>
      <c r="II36" s="265">
        <f t="shared" si="375"/>
        <v>0</v>
      </c>
      <c r="IJ36" s="265" t="e">
        <f t="shared" si="376"/>
        <v>#N/A</v>
      </c>
      <c r="IK36" s="361">
        <f t="shared" si="377"/>
        <v>0</v>
      </c>
      <c r="IL36" s="267">
        <f t="shared" si="378"/>
        <v>0</v>
      </c>
      <c r="IO36" s="294"/>
      <c r="IP36" s="309"/>
      <c r="IQ36" s="302"/>
      <c r="IR36" s="303"/>
      <c r="IS36" s="298"/>
      <c r="IT36" s="299"/>
      <c r="IU36" s="364"/>
      <c r="IV36" s="117" t="e">
        <f>IF(EXACT(VLOOKUP(IO36,OFERTA_0,2,FALSE),IP36),1,0)</f>
        <v>#N/A</v>
      </c>
      <c r="IW36" s="117" t="e">
        <f>IF(EXACT(VLOOKUP(IO36,OFERTA_0,3,FALSE),IQ36),1,0)</f>
        <v>#N/A</v>
      </c>
      <c r="IX36" s="265" t="e">
        <f>IF(EXACT(VLOOKUP(IO36,OFERTA_0,4,FALSE),IR36),1,0)</f>
        <v>#N/A</v>
      </c>
      <c r="IY36" s="265">
        <f t="shared" si="379"/>
        <v>0</v>
      </c>
      <c r="IZ36" s="265">
        <f t="shared" si="380"/>
        <v>0</v>
      </c>
      <c r="JA36" s="265" t="e">
        <f t="shared" si="381"/>
        <v>#N/A</v>
      </c>
      <c r="JB36" s="361">
        <f t="shared" si="382"/>
        <v>0</v>
      </c>
      <c r="JC36" s="267">
        <f t="shared" si="383"/>
        <v>0</v>
      </c>
      <c r="JF36" s="294"/>
      <c r="JG36" s="309"/>
      <c r="JH36" s="302"/>
      <c r="JI36" s="303"/>
      <c r="JJ36" s="298"/>
      <c r="JK36" s="299"/>
      <c r="JL36" s="364"/>
      <c r="JM36" s="117" t="e">
        <f>IF(EXACT(VLOOKUP(JF36,OFERTA_0,2,FALSE),JG36),1,0)</f>
        <v>#N/A</v>
      </c>
      <c r="JN36" s="117" t="e">
        <f>IF(EXACT(VLOOKUP(JF36,OFERTA_0,3,FALSE),JH36),1,0)</f>
        <v>#N/A</v>
      </c>
      <c r="JO36" s="265" t="e">
        <f>IF(EXACT(VLOOKUP(JF36,OFERTA_0,4,FALSE),JI36),1,0)</f>
        <v>#N/A</v>
      </c>
      <c r="JP36" s="265">
        <f t="shared" si="384"/>
        <v>0</v>
      </c>
      <c r="JQ36" s="265">
        <f t="shared" si="385"/>
        <v>0</v>
      </c>
      <c r="JR36" s="265" t="e">
        <f t="shared" si="386"/>
        <v>#N/A</v>
      </c>
      <c r="JS36" s="361">
        <f t="shared" si="387"/>
        <v>0</v>
      </c>
      <c r="JT36" s="267">
        <f t="shared" si="388"/>
        <v>0</v>
      </c>
      <c r="JW36" s="294"/>
      <c r="JX36" s="309"/>
      <c r="JY36" s="302"/>
      <c r="JZ36" s="303"/>
      <c r="KA36" s="298"/>
      <c r="KB36" s="299"/>
      <c r="KC36" s="364"/>
      <c r="KD36" s="117" t="e">
        <f>IF(EXACT(VLOOKUP(JW36,OFERTA_0,2,FALSE),JX36),1,0)</f>
        <v>#N/A</v>
      </c>
      <c r="KE36" s="117" t="e">
        <f>IF(EXACT(VLOOKUP(JW36,OFERTA_0,3,FALSE),JY36),1,0)</f>
        <v>#N/A</v>
      </c>
      <c r="KF36" s="265" t="e">
        <f>IF(EXACT(VLOOKUP(JW36,OFERTA_0,4,FALSE),JZ36),1,0)</f>
        <v>#N/A</v>
      </c>
      <c r="KG36" s="265">
        <f t="shared" si="389"/>
        <v>0</v>
      </c>
      <c r="KH36" s="265">
        <f t="shared" si="390"/>
        <v>0</v>
      </c>
      <c r="KI36" s="265" t="e">
        <f t="shared" si="391"/>
        <v>#N/A</v>
      </c>
      <c r="KJ36" s="361">
        <f t="shared" si="392"/>
        <v>0</v>
      </c>
      <c r="KK36" s="267">
        <f t="shared" si="393"/>
        <v>0</v>
      </c>
    </row>
    <row r="37" spans="2:297" ht="18" thickTop="1" thickBot="1">
      <c r="B37" s="421" t="s">
        <v>250</v>
      </c>
      <c r="C37" s="473" t="s">
        <v>251</v>
      </c>
      <c r="D37" s="421" t="s">
        <v>165</v>
      </c>
      <c r="E37" s="423">
        <v>2</v>
      </c>
      <c r="F37" s="426"/>
      <c r="G37" s="425">
        <f t="shared" si="295"/>
        <v>0</v>
      </c>
      <c r="H37" s="425"/>
      <c r="K37" s="471" t="s">
        <v>250</v>
      </c>
      <c r="L37" s="422" t="s">
        <v>251</v>
      </c>
      <c r="M37" s="421" t="s">
        <v>165</v>
      </c>
      <c r="N37" s="488">
        <v>2</v>
      </c>
      <c r="O37" s="489">
        <v>2849911</v>
      </c>
      <c r="P37" s="490">
        <f t="shared" si="31"/>
        <v>5699822</v>
      </c>
      <c r="Q37" s="425"/>
      <c r="R37" s="117">
        <f t="shared" si="296"/>
        <v>1</v>
      </c>
      <c r="S37" s="117">
        <f t="shared" si="297"/>
        <v>1</v>
      </c>
      <c r="T37" s="265">
        <f t="shared" si="298"/>
        <v>1</v>
      </c>
      <c r="U37" s="265">
        <f t="shared" si="96"/>
        <v>1</v>
      </c>
      <c r="V37" s="265">
        <f t="shared" si="97"/>
        <v>1</v>
      </c>
      <c r="W37" s="265">
        <f t="shared" si="98"/>
        <v>1</v>
      </c>
      <c r="X37" s="361">
        <f t="shared" si="99"/>
        <v>5699822</v>
      </c>
      <c r="Y37" s="267">
        <f t="shared" si="100"/>
        <v>0</v>
      </c>
      <c r="Z37" s="143"/>
      <c r="AA37" s="143"/>
      <c r="AB37" s="471" t="s">
        <v>250</v>
      </c>
      <c r="AC37" s="422" t="s">
        <v>251</v>
      </c>
      <c r="AD37" s="421" t="s">
        <v>165</v>
      </c>
      <c r="AE37" s="488">
        <v>2</v>
      </c>
      <c r="AF37" s="491">
        <v>448414</v>
      </c>
      <c r="AG37" s="490">
        <f t="shared" si="32"/>
        <v>896828</v>
      </c>
      <c r="AH37" s="425"/>
      <c r="AI37" s="117">
        <f t="shared" si="299"/>
        <v>1</v>
      </c>
      <c r="AJ37" s="117">
        <f t="shared" si="300"/>
        <v>1</v>
      </c>
      <c r="AK37" s="265">
        <f t="shared" si="301"/>
        <v>1</v>
      </c>
      <c r="AL37" s="265">
        <f t="shared" si="302"/>
        <v>1</v>
      </c>
      <c r="AM37" s="265">
        <f t="shared" si="303"/>
        <v>1</v>
      </c>
      <c r="AN37" s="265">
        <f t="shared" si="304"/>
        <v>1</v>
      </c>
      <c r="AO37" s="361">
        <f t="shared" si="305"/>
        <v>896828</v>
      </c>
      <c r="AP37" s="267">
        <f t="shared" si="306"/>
        <v>0</v>
      </c>
      <c r="AQ37" s="143"/>
      <c r="AR37" s="143"/>
      <c r="AS37" s="471" t="s">
        <v>250</v>
      </c>
      <c r="AT37" s="422" t="s">
        <v>251</v>
      </c>
      <c r="AU37" s="421" t="s">
        <v>165</v>
      </c>
      <c r="AV37" s="488">
        <v>2</v>
      </c>
      <c r="AW37" s="491">
        <v>360000</v>
      </c>
      <c r="AX37" s="490">
        <f t="shared" si="33"/>
        <v>720000</v>
      </c>
      <c r="AY37" s="425"/>
      <c r="AZ37" s="117">
        <f t="shared" si="307"/>
        <v>1</v>
      </c>
      <c r="BA37" s="117">
        <f t="shared" si="308"/>
        <v>1</v>
      </c>
      <c r="BB37" s="265">
        <f t="shared" si="309"/>
        <v>1</v>
      </c>
      <c r="BC37" s="265">
        <f t="shared" si="310"/>
        <v>1</v>
      </c>
      <c r="BD37" s="265">
        <f t="shared" si="311"/>
        <v>1</v>
      </c>
      <c r="BE37" s="265">
        <f t="shared" si="312"/>
        <v>1</v>
      </c>
      <c r="BF37" s="361">
        <f t="shared" si="313"/>
        <v>720000</v>
      </c>
      <c r="BG37" s="267">
        <f t="shared" si="314"/>
        <v>0</v>
      </c>
      <c r="BJ37" s="471" t="s">
        <v>250</v>
      </c>
      <c r="BK37" s="422" t="s">
        <v>251</v>
      </c>
      <c r="BL37" s="421" t="s">
        <v>165</v>
      </c>
      <c r="BM37" s="488">
        <v>2</v>
      </c>
      <c r="BN37" s="491">
        <v>280000</v>
      </c>
      <c r="BO37" s="490">
        <f t="shared" si="34"/>
        <v>560000</v>
      </c>
      <c r="BP37" s="425"/>
      <c r="BQ37" s="117">
        <f t="shared" si="315"/>
        <v>1</v>
      </c>
      <c r="BR37" s="117">
        <f t="shared" si="316"/>
        <v>1</v>
      </c>
      <c r="BS37" s="265">
        <f t="shared" si="317"/>
        <v>1</v>
      </c>
      <c r="BT37" s="265">
        <f t="shared" si="318"/>
        <v>1</v>
      </c>
      <c r="BU37" s="265">
        <f t="shared" si="319"/>
        <v>1</v>
      </c>
      <c r="BV37" s="265">
        <f t="shared" si="320"/>
        <v>1</v>
      </c>
      <c r="BW37" s="361">
        <f t="shared" si="321"/>
        <v>560000</v>
      </c>
      <c r="BX37" s="267">
        <f t="shared" si="322"/>
        <v>0</v>
      </c>
      <c r="CA37" s="471" t="s">
        <v>250</v>
      </c>
      <c r="CB37" s="524" t="s">
        <v>251</v>
      </c>
      <c r="CC37" s="421" t="s">
        <v>165</v>
      </c>
      <c r="CD37" s="488">
        <v>2</v>
      </c>
      <c r="CE37" s="491">
        <v>443000</v>
      </c>
      <c r="CF37" s="522">
        <f t="shared" si="35"/>
        <v>886000</v>
      </c>
      <c r="CG37" s="425"/>
      <c r="CH37" s="117">
        <f t="shared" si="323"/>
        <v>1</v>
      </c>
      <c r="CI37" s="117">
        <f t="shared" si="324"/>
        <v>1</v>
      </c>
      <c r="CJ37" s="265">
        <f t="shared" si="325"/>
        <v>1</v>
      </c>
      <c r="CK37" s="265">
        <f t="shared" si="326"/>
        <v>1</v>
      </c>
      <c r="CL37" s="265">
        <f t="shared" si="327"/>
        <v>1</v>
      </c>
      <c r="CM37" s="265">
        <f t="shared" si="328"/>
        <v>1</v>
      </c>
      <c r="CN37" s="361">
        <f t="shared" si="329"/>
        <v>886000</v>
      </c>
      <c r="CO37" s="267">
        <f t="shared" si="330"/>
        <v>0</v>
      </c>
      <c r="CR37" s="471" t="s">
        <v>250</v>
      </c>
      <c r="CS37" s="422" t="s">
        <v>251</v>
      </c>
      <c r="CT37" s="421" t="s">
        <v>165</v>
      </c>
      <c r="CU37" s="488">
        <v>2</v>
      </c>
      <c r="CV37" s="544">
        <v>255000</v>
      </c>
      <c r="CW37" s="490">
        <f t="shared" si="36"/>
        <v>510000</v>
      </c>
      <c r="CX37" s="425"/>
      <c r="CY37" s="117">
        <f t="shared" si="331"/>
        <v>1</v>
      </c>
      <c r="CZ37" s="117">
        <f t="shared" si="332"/>
        <v>1</v>
      </c>
      <c r="DA37" s="265">
        <f t="shared" si="333"/>
        <v>1</v>
      </c>
      <c r="DB37" s="265">
        <f t="shared" si="334"/>
        <v>1</v>
      </c>
      <c r="DC37" s="265">
        <f t="shared" si="335"/>
        <v>1</v>
      </c>
      <c r="DD37" s="265">
        <f t="shared" si="336"/>
        <v>1</v>
      </c>
      <c r="DE37" s="361">
        <f t="shared" si="337"/>
        <v>510000</v>
      </c>
      <c r="DF37" s="267">
        <f t="shared" si="338"/>
        <v>0</v>
      </c>
      <c r="DI37" s="288"/>
      <c r="DJ37" s="289"/>
      <c r="DK37" s="290"/>
      <c r="DL37" s="291"/>
      <c r="DM37" s="292"/>
      <c r="DN37" s="293"/>
      <c r="DO37" s="364"/>
      <c r="DP37" s="117"/>
      <c r="DQ37" s="117"/>
      <c r="DR37" s="265"/>
      <c r="DS37" s="265"/>
      <c r="DT37" s="265"/>
      <c r="DU37" s="265"/>
      <c r="DV37" s="361"/>
      <c r="DW37" s="267"/>
      <c r="DZ37" s="288"/>
      <c r="EA37" s="289"/>
      <c r="EB37" s="290"/>
      <c r="EC37" s="291"/>
      <c r="ED37" s="292"/>
      <c r="EE37" s="293"/>
      <c r="EF37" s="364"/>
      <c r="EG37" s="117"/>
      <c r="EH37" s="117"/>
      <c r="EI37" s="265"/>
      <c r="EJ37" s="265"/>
      <c r="EK37" s="265"/>
      <c r="EL37" s="265"/>
      <c r="EM37" s="361"/>
      <c r="EN37" s="267"/>
      <c r="EQ37" s="288"/>
      <c r="ER37" s="289"/>
      <c r="ES37" s="290"/>
      <c r="ET37" s="291"/>
      <c r="EU37" s="292"/>
      <c r="EV37" s="293"/>
      <c r="EW37" s="364"/>
      <c r="EX37" s="117"/>
      <c r="EY37" s="117"/>
      <c r="EZ37" s="265"/>
      <c r="FA37" s="265"/>
      <c r="FB37" s="265"/>
      <c r="FC37" s="265"/>
      <c r="FD37" s="361"/>
      <c r="FE37" s="267"/>
      <c r="FH37" s="288"/>
      <c r="FI37" s="289"/>
      <c r="FJ37" s="290"/>
      <c r="FK37" s="291"/>
      <c r="FL37" s="292"/>
      <c r="FM37" s="293"/>
      <c r="FN37" s="364"/>
      <c r="FO37" s="117"/>
      <c r="FP37" s="117"/>
      <c r="FQ37" s="265"/>
      <c r="FR37" s="265"/>
      <c r="FS37" s="265"/>
      <c r="FT37" s="265"/>
      <c r="FU37" s="361"/>
      <c r="FV37" s="267"/>
      <c r="FY37" s="288"/>
      <c r="FZ37" s="289"/>
      <c r="GA37" s="290"/>
      <c r="GB37" s="291"/>
      <c r="GC37" s="292"/>
      <c r="GD37" s="293"/>
      <c r="GE37" s="364"/>
      <c r="GF37" s="117"/>
      <c r="GG37" s="117"/>
      <c r="GH37" s="265"/>
      <c r="GI37" s="265"/>
      <c r="GJ37" s="265"/>
      <c r="GK37" s="265"/>
      <c r="GL37" s="361"/>
      <c r="GM37" s="267"/>
      <c r="GP37" s="288"/>
      <c r="GQ37" s="289"/>
      <c r="GR37" s="290"/>
      <c r="GS37" s="291"/>
      <c r="GT37" s="292"/>
      <c r="GU37" s="293"/>
      <c r="GV37" s="364"/>
      <c r="GW37" s="117"/>
      <c r="GX37" s="117"/>
      <c r="GY37" s="265"/>
      <c r="GZ37" s="265"/>
      <c r="HA37" s="265"/>
      <c r="HB37" s="265"/>
      <c r="HC37" s="361"/>
      <c r="HD37" s="267"/>
      <c r="HG37" s="288"/>
      <c r="HH37" s="289"/>
      <c r="HI37" s="290"/>
      <c r="HJ37" s="291"/>
      <c r="HK37" s="292"/>
      <c r="HL37" s="293"/>
      <c r="HM37" s="364"/>
      <c r="HN37" s="117"/>
      <c r="HO37" s="117"/>
      <c r="HP37" s="265"/>
      <c r="HQ37" s="265"/>
      <c r="HR37" s="265"/>
      <c r="HS37" s="265"/>
      <c r="HT37" s="361"/>
      <c r="HU37" s="267"/>
      <c r="HX37" s="288"/>
      <c r="HY37" s="289"/>
      <c r="HZ37" s="290"/>
      <c r="IA37" s="291"/>
      <c r="IB37" s="292"/>
      <c r="IC37" s="293"/>
      <c r="ID37" s="364"/>
      <c r="IE37" s="117"/>
      <c r="IF37" s="117"/>
      <c r="IG37" s="265"/>
      <c r="IH37" s="265"/>
      <c r="II37" s="265"/>
      <c r="IJ37" s="265"/>
      <c r="IK37" s="361"/>
      <c r="IL37" s="267"/>
      <c r="IO37" s="288"/>
      <c r="IP37" s="289"/>
      <c r="IQ37" s="290"/>
      <c r="IR37" s="291"/>
      <c r="IS37" s="292"/>
      <c r="IT37" s="293"/>
      <c r="IU37" s="364"/>
      <c r="IV37" s="117"/>
      <c r="IW37" s="117"/>
      <c r="IX37" s="265"/>
      <c r="IY37" s="265"/>
      <c r="IZ37" s="265"/>
      <c r="JA37" s="265"/>
      <c r="JB37" s="361"/>
      <c r="JC37" s="267"/>
      <c r="JF37" s="288"/>
      <c r="JG37" s="289"/>
      <c r="JH37" s="290"/>
      <c r="JI37" s="291"/>
      <c r="JJ37" s="292"/>
      <c r="JK37" s="293"/>
      <c r="JL37" s="364"/>
      <c r="JM37" s="117"/>
      <c r="JN37" s="117"/>
      <c r="JO37" s="265"/>
      <c r="JP37" s="265"/>
      <c r="JQ37" s="265"/>
      <c r="JR37" s="265"/>
      <c r="JS37" s="361"/>
      <c r="JT37" s="267"/>
      <c r="JW37" s="288"/>
      <c r="JX37" s="289"/>
      <c r="JY37" s="290"/>
      <c r="JZ37" s="291"/>
      <c r="KA37" s="292"/>
      <c r="KB37" s="293"/>
      <c r="KC37" s="364"/>
      <c r="KD37" s="117"/>
      <c r="KE37" s="117"/>
      <c r="KF37" s="265"/>
      <c r="KG37" s="265"/>
      <c r="KH37" s="265"/>
      <c r="KI37" s="265"/>
      <c r="KJ37" s="361"/>
      <c r="KK37" s="267"/>
    </row>
    <row r="38" spans="2:297" ht="52.5" thickTop="1" thickBot="1">
      <c r="B38" s="421" t="s">
        <v>252</v>
      </c>
      <c r="C38" s="473" t="s">
        <v>253</v>
      </c>
      <c r="D38" s="421" t="s">
        <v>165</v>
      </c>
      <c r="E38" s="423">
        <v>1</v>
      </c>
      <c r="F38" s="426"/>
      <c r="G38" s="425">
        <f t="shared" si="295"/>
        <v>0</v>
      </c>
      <c r="H38" s="425"/>
      <c r="K38" s="471" t="s">
        <v>252</v>
      </c>
      <c r="L38" s="422" t="s">
        <v>253</v>
      </c>
      <c r="M38" s="421" t="s">
        <v>165</v>
      </c>
      <c r="N38" s="488">
        <v>1</v>
      </c>
      <c r="O38" s="489">
        <v>3280200</v>
      </c>
      <c r="P38" s="490">
        <f t="shared" si="31"/>
        <v>3280200</v>
      </c>
      <c r="Q38" s="425"/>
      <c r="R38" s="117">
        <f t="shared" si="296"/>
        <v>1</v>
      </c>
      <c r="S38" s="117">
        <f t="shared" si="297"/>
        <v>1</v>
      </c>
      <c r="T38" s="265">
        <f t="shared" si="298"/>
        <v>1</v>
      </c>
      <c r="U38" s="265">
        <f t="shared" si="96"/>
        <v>1</v>
      </c>
      <c r="V38" s="265">
        <f t="shared" si="97"/>
        <v>1</v>
      </c>
      <c r="W38" s="265">
        <f t="shared" si="98"/>
        <v>1</v>
      </c>
      <c r="X38" s="361">
        <f t="shared" si="99"/>
        <v>3280200</v>
      </c>
      <c r="Y38" s="267">
        <f t="shared" si="100"/>
        <v>0</v>
      </c>
      <c r="Z38" s="143"/>
      <c r="AA38" s="143"/>
      <c r="AB38" s="471" t="s">
        <v>252</v>
      </c>
      <c r="AC38" s="422" t="s">
        <v>253</v>
      </c>
      <c r="AD38" s="421" t="s">
        <v>165</v>
      </c>
      <c r="AE38" s="488">
        <v>1</v>
      </c>
      <c r="AF38" s="491">
        <v>554331</v>
      </c>
      <c r="AG38" s="490">
        <f t="shared" si="32"/>
        <v>554331</v>
      </c>
      <c r="AH38" s="425"/>
      <c r="AI38" s="117">
        <f t="shared" si="299"/>
        <v>1</v>
      </c>
      <c r="AJ38" s="117">
        <f t="shared" si="300"/>
        <v>1</v>
      </c>
      <c r="AK38" s="265">
        <f t="shared" si="301"/>
        <v>1</v>
      </c>
      <c r="AL38" s="265">
        <f t="shared" si="302"/>
        <v>1</v>
      </c>
      <c r="AM38" s="265">
        <f t="shared" si="303"/>
        <v>1</v>
      </c>
      <c r="AN38" s="265">
        <f t="shared" si="304"/>
        <v>1</v>
      </c>
      <c r="AO38" s="361">
        <f t="shared" si="305"/>
        <v>554331</v>
      </c>
      <c r="AP38" s="267">
        <f t="shared" si="306"/>
        <v>0</v>
      </c>
      <c r="AQ38" s="143"/>
      <c r="AR38" s="143"/>
      <c r="AS38" s="471" t="s">
        <v>252</v>
      </c>
      <c r="AT38" s="422" t="s">
        <v>253</v>
      </c>
      <c r="AU38" s="421" t="s">
        <v>165</v>
      </c>
      <c r="AV38" s="488">
        <v>1</v>
      </c>
      <c r="AW38" s="491">
        <v>16700000</v>
      </c>
      <c r="AX38" s="490">
        <f t="shared" si="33"/>
        <v>16700000</v>
      </c>
      <c r="AY38" s="425"/>
      <c r="AZ38" s="117">
        <f t="shared" si="307"/>
        <v>1</v>
      </c>
      <c r="BA38" s="117">
        <f t="shared" si="308"/>
        <v>1</v>
      </c>
      <c r="BB38" s="265">
        <f t="shared" si="309"/>
        <v>1</v>
      </c>
      <c r="BC38" s="265">
        <f t="shared" si="310"/>
        <v>1</v>
      </c>
      <c r="BD38" s="265">
        <f t="shared" si="311"/>
        <v>1</v>
      </c>
      <c r="BE38" s="265">
        <f t="shared" si="312"/>
        <v>1</v>
      </c>
      <c r="BF38" s="361">
        <f t="shared" si="313"/>
        <v>16700000</v>
      </c>
      <c r="BG38" s="267">
        <f t="shared" si="314"/>
        <v>0</v>
      </c>
      <c r="BJ38" s="471" t="s">
        <v>252</v>
      </c>
      <c r="BK38" s="422" t="s">
        <v>253</v>
      </c>
      <c r="BL38" s="421" t="s">
        <v>165</v>
      </c>
      <c r="BM38" s="488">
        <v>1</v>
      </c>
      <c r="BN38" s="491">
        <v>450000</v>
      </c>
      <c r="BO38" s="490">
        <f t="shared" si="34"/>
        <v>450000</v>
      </c>
      <c r="BP38" s="425"/>
      <c r="BQ38" s="117">
        <f t="shared" si="315"/>
        <v>1</v>
      </c>
      <c r="BR38" s="117">
        <f t="shared" si="316"/>
        <v>1</v>
      </c>
      <c r="BS38" s="265">
        <f t="shared" si="317"/>
        <v>1</v>
      </c>
      <c r="BT38" s="265">
        <f t="shared" si="318"/>
        <v>1</v>
      </c>
      <c r="BU38" s="265">
        <f t="shared" si="319"/>
        <v>1</v>
      </c>
      <c r="BV38" s="265">
        <f t="shared" si="320"/>
        <v>1</v>
      </c>
      <c r="BW38" s="361">
        <f t="shared" si="321"/>
        <v>450000</v>
      </c>
      <c r="BX38" s="267">
        <f t="shared" si="322"/>
        <v>0</v>
      </c>
      <c r="CA38" s="471" t="s">
        <v>252</v>
      </c>
      <c r="CB38" s="524" t="s">
        <v>253</v>
      </c>
      <c r="CC38" s="421" t="s">
        <v>165</v>
      </c>
      <c r="CD38" s="488">
        <v>1</v>
      </c>
      <c r="CE38" s="491">
        <v>6000000</v>
      </c>
      <c r="CF38" s="522">
        <f t="shared" si="35"/>
        <v>6000000</v>
      </c>
      <c r="CG38" s="425"/>
      <c r="CH38" s="117">
        <f t="shared" si="323"/>
        <v>1</v>
      </c>
      <c r="CI38" s="117">
        <f t="shared" si="324"/>
        <v>1</v>
      </c>
      <c r="CJ38" s="265">
        <f t="shared" si="325"/>
        <v>1</v>
      </c>
      <c r="CK38" s="265">
        <f t="shared" si="326"/>
        <v>1</v>
      </c>
      <c r="CL38" s="265">
        <f t="shared" si="327"/>
        <v>1</v>
      </c>
      <c r="CM38" s="265">
        <f t="shared" si="328"/>
        <v>1</v>
      </c>
      <c r="CN38" s="361">
        <f t="shared" si="329"/>
        <v>6000000</v>
      </c>
      <c r="CO38" s="267">
        <f t="shared" si="330"/>
        <v>0</v>
      </c>
      <c r="CR38" s="471" t="s">
        <v>252</v>
      </c>
      <c r="CS38" s="422" t="s">
        <v>253</v>
      </c>
      <c r="CT38" s="421" t="s">
        <v>165</v>
      </c>
      <c r="CU38" s="488">
        <v>1</v>
      </c>
      <c r="CV38" s="544">
        <v>1400000</v>
      </c>
      <c r="CW38" s="490">
        <f t="shared" si="36"/>
        <v>1400000</v>
      </c>
      <c r="CX38" s="425"/>
      <c r="CY38" s="117">
        <f t="shared" si="331"/>
        <v>1</v>
      </c>
      <c r="CZ38" s="117">
        <f t="shared" si="332"/>
        <v>1</v>
      </c>
      <c r="DA38" s="265">
        <f t="shared" si="333"/>
        <v>1</v>
      </c>
      <c r="DB38" s="265">
        <f t="shared" si="334"/>
        <v>1</v>
      </c>
      <c r="DC38" s="265">
        <f t="shared" si="335"/>
        <v>1</v>
      </c>
      <c r="DD38" s="265">
        <f t="shared" si="336"/>
        <v>1</v>
      </c>
      <c r="DE38" s="361">
        <f t="shared" si="337"/>
        <v>1400000</v>
      </c>
      <c r="DF38" s="267">
        <f t="shared" si="338"/>
        <v>0</v>
      </c>
      <c r="DI38" s="304"/>
      <c r="DJ38" s="301"/>
      <c r="DK38" s="305"/>
      <c r="DL38" s="306"/>
      <c r="DM38" s="307"/>
      <c r="DN38" s="308"/>
      <c r="DO38" s="365"/>
      <c r="DP38" s="117" t="e">
        <f>IF(EXACT(VLOOKUP(DI38,OFERTA_0,2,FALSE),DJ38),1,0)</f>
        <v>#N/A</v>
      </c>
      <c r="DQ38" s="117" t="e">
        <f>IF(EXACT(VLOOKUP(DI38,OFERTA_0,3,FALSE),DK38),1,0)</f>
        <v>#N/A</v>
      </c>
      <c r="DR38" s="265" t="e">
        <f>IF(EXACT(VLOOKUP(DI38,OFERTA_0,4,FALSE),DL38),1,0)</f>
        <v>#N/A</v>
      </c>
      <c r="DS38" s="265">
        <f t="shared" ref="DS38" si="394">IF(DM38=0,0,1)</f>
        <v>0</v>
      </c>
      <c r="DT38" s="265">
        <f t="shared" ref="DT38" si="395">IF(DN38=0,0,1)</f>
        <v>0</v>
      </c>
      <c r="DU38" s="265" t="e">
        <f t="shared" ref="DU38" si="396">PRODUCT(DP38:DT38)</f>
        <v>#N/A</v>
      </c>
      <c r="DV38" s="361">
        <f t="shared" ref="DV38" si="397">ROUND(DN38,0)</f>
        <v>0</v>
      </c>
      <c r="DW38" s="267">
        <f t="shared" ref="DW38" si="398">DN38-DV38</f>
        <v>0</v>
      </c>
      <c r="DZ38" s="304"/>
      <c r="EA38" s="301"/>
      <c r="EB38" s="305"/>
      <c r="EC38" s="306"/>
      <c r="ED38" s="307"/>
      <c r="EE38" s="308"/>
      <c r="EF38" s="365"/>
      <c r="EG38" s="117" t="e">
        <f>IF(EXACT(VLOOKUP(DZ38,OFERTA_0,2,FALSE),EA38),1,0)</f>
        <v>#N/A</v>
      </c>
      <c r="EH38" s="117" t="e">
        <f>IF(EXACT(VLOOKUP(DZ38,OFERTA_0,3,FALSE),EB38),1,0)</f>
        <v>#N/A</v>
      </c>
      <c r="EI38" s="265" t="e">
        <f>IF(EXACT(VLOOKUP(DZ38,OFERTA_0,4,FALSE),EC38),1,0)</f>
        <v>#N/A</v>
      </c>
      <c r="EJ38" s="265">
        <f t="shared" ref="EJ38" si="399">IF(ED38=0,0,1)</f>
        <v>0</v>
      </c>
      <c r="EK38" s="265">
        <f t="shared" ref="EK38" si="400">IF(EE38=0,0,1)</f>
        <v>0</v>
      </c>
      <c r="EL38" s="265" t="e">
        <f t="shared" ref="EL38" si="401">PRODUCT(EG38:EK38)</f>
        <v>#N/A</v>
      </c>
      <c r="EM38" s="361">
        <f t="shared" ref="EM38" si="402">ROUND(EE38,0)</f>
        <v>0</v>
      </c>
      <c r="EN38" s="267">
        <f t="shared" ref="EN38" si="403">EE38-EM38</f>
        <v>0</v>
      </c>
      <c r="EQ38" s="304"/>
      <c r="ER38" s="301"/>
      <c r="ES38" s="305"/>
      <c r="ET38" s="306"/>
      <c r="EU38" s="307"/>
      <c r="EV38" s="308"/>
      <c r="EW38" s="365"/>
      <c r="EX38" s="117" t="e">
        <f>IF(EXACT(VLOOKUP(EQ38,OFERTA_0,2,FALSE),ER38),1,0)</f>
        <v>#N/A</v>
      </c>
      <c r="EY38" s="117" t="e">
        <f>IF(EXACT(VLOOKUP(EQ38,OFERTA_0,3,FALSE),ES38),1,0)</f>
        <v>#N/A</v>
      </c>
      <c r="EZ38" s="265" t="e">
        <f>IF(EXACT(VLOOKUP(EQ38,OFERTA_0,4,FALSE),ET38),1,0)</f>
        <v>#N/A</v>
      </c>
      <c r="FA38" s="265">
        <f t="shared" ref="FA38" si="404">IF(EU38=0,0,1)</f>
        <v>0</v>
      </c>
      <c r="FB38" s="265">
        <f t="shared" ref="FB38" si="405">IF(EV38=0,0,1)</f>
        <v>0</v>
      </c>
      <c r="FC38" s="265" t="e">
        <f t="shared" ref="FC38" si="406">PRODUCT(EX38:FB38)</f>
        <v>#N/A</v>
      </c>
      <c r="FD38" s="361">
        <f t="shared" ref="FD38" si="407">ROUND(EV38,0)</f>
        <v>0</v>
      </c>
      <c r="FE38" s="267">
        <f t="shared" ref="FE38" si="408">EV38-FD38</f>
        <v>0</v>
      </c>
      <c r="FH38" s="304"/>
      <c r="FI38" s="301"/>
      <c r="FJ38" s="305"/>
      <c r="FK38" s="306"/>
      <c r="FL38" s="307"/>
      <c r="FM38" s="308"/>
      <c r="FN38" s="365"/>
      <c r="FO38" s="117" t="e">
        <f>IF(EXACT(VLOOKUP(FH38,OFERTA_0,2,FALSE),FI38),1,0)</f>
        <v>#N/A</v>
      </c>
      <c r="FP38" s="117" t="e">
        <f>IF(EXACT(VLOOKUP(FH38,OFERTA_0,3,FALSE),FJ38),1,0)</f>
        <v>#N/A</v>
      </c>
      <c r="FQ38" s="265" t="e">
        <f>IF(EXACT(VLOOKUP(FH38,OFERTA_0,4,FALSE),FK38),1,0)</f>
        <v>#N/A</v>
      </c>
      <c r="FR38" s="265">
        <f t="shared" ref="FR38" si="409">IF(FL38=0,0,1)</f>
        <v>0</v>
      </c>
      <c r="FS38" s="265">
        <f t="shared" ref="FS38" si="410">IF(FM38=0,0,1)</f>
        <v>0</v>
      </c>
      <c r="FT38" s="265" t="e">
        <f t="shared" ref="FT38" si="411">PRODUCT(FO38:FS38)</f>
        <v>#N/A</v>
      </c>
      <c r="FU38" s="361">
        <f t="shared" ref="FU38" si="412">ROUND(FM38,0)</f>
        <v>0</v>
      </c>
      <c r="FV38" s="267">
        <f t="shared" ref="FV38" si="413">FM38-FU38</f>
        <v>0</v>
      </c>
      <c r="FY38" s="304"/>
      <c r="FZ38" s="301"/>
      <c r="GA38" s="305"/>
      <c r="GB38" s="306"/>
      <c r="GC38" s="307"/>
      <c r="GD38" s="308"/>
      <c r="GE38" s="365"/>
      <c r="GF38" s="117" t="e">
        <f>IF(EXACT(VLOOKUP(FY38,OFERTA_0,2,FALSE),FZ38),1,0)</f>
        <v>#N/A</v>
      </c>
      <c r="GG38" s="117" t="e">
        <f>IF(EXACT(VLOOKUP(FY38,OFERTA_0,3,FALSE),GA38),1,0)</f>
        <v>#N/A</v>
      </c>
      <c r="GH38" s="265" t="e">
        <f>IF(EXACT(VLOOKUP(FY38,OFERTA_0,4,FALSE),GB38),1,0)</f>
        <v>#N/A</v>
      </c>
      <c r="GI38" s="265">
        <f t="shared" ref="GI38" si="414">IF(GC38=0,0,1)</f>
        <v>0</v>
      </c>
      <c r="GJ38" s="265">
        <f t="shared" ref="GJ38" si="415">IF(GD38=0,0,1)</f>
        <v>0</v>
      </c>
      <c r="GK38" s="265" t="e">
        <f t="shared" ref="GK38" si="416">PRODUCT(GF38:GJ38)</f>
        <v>#N/A</v>
      </c>
      <c r="GL38" s="361">
        <f t="shared" ref="GL38" si="417">ROUND(GD38,0)</f>
        <v>0</v>
      </c>
      <c r="GM38" s="267">
        <f t="shared" ref="GM38" si="418">GD38-GL38</f>
        <v>0</v>
      </c>
      <c r="GP38" s="304"/>
      <c r="GQ38" s="301"/>
      <c r="GR38" s="305"/>
      <c r="GS38" s="306"/>
      <c r="GT38" s="307"/>
      <c r="GU38" s="308"/>
      <c r="GV38" s="365"/>
      <c r="GW38" s="117" t="e">
        <f>IF(EXACT(VLOOKUP(GP38,OFERTA_0,2,FALSE),GQ38),1,0)</f>
        <v>#N/A</v>
      </c>
      <c r="GX38" s="117" t="e">
        <f>IF(EXACT(VLOOKUP(GP38,OFERTA_0,3,FALSE),GR38),1,0)</f>
        <v>#N/A</v>
      </c>
      <c r="GY38" s="265" t="e">
        <f>IF(EXACT(VLOOKUP(GP38,OFERTA_0,4,FALSE),GS38),1,0)</f>
        <v>#N/A</v>
      </c>
      <c r="GZ38" s="265">
        <f t="shared" ref="GZ38" si="419">IF(GT38=0,0,1)</f>
        <v>0</v>
      </c>
      <c r="HA38" s="265">
        <f t="shared" ref="HA38" si="420">IF(GU38=0,0,1)</f>
        <v>0</v>
      </c>
      <c r="HB38" s="265" t="e">
        <f t="shared" ref="HB38" si="421">PRODUCT(GW38:HA38)</f>
        <v>#N/A</v>
      </c>
      <c r="HC38" s="361">
        <f t="shared" ref="HC38" si="422">ROUND(GU38,0)</f>
        <v>0</v>
      </c>
      <c r="HD38" s="267">
        <f t="shared" ref="HD38" si="423">GU38-HC38</f>
        <v>0</v>
      </c>
      <c r="HG38" s="304"/>
      <c r="HH38" s="301"/>
      <c r="HI38" s="305"/>
      <c r="HJ38" s="306"/>
      <c r="HK38" s="307"/>
      <c r="HL38" s="308"/>
      <c r="HM38" s="365"/>
      <c r="HN38" s="117" t="e">
        <f>IF(EXACT(VLOOKUP(HG38,OFERTA_0,2,FALSE),HH38),1,0)</f>
        <v>#N/A</v>
      </c>
      <c r="HO38" s="117" t="e">
        <f>IF(EXACT(VLOOKUP(HG38,OFERTA_0,3,FALSE),HI38),1,0)</f>
        <v>#N/A</v>
      </c>
      <c r="HP38" s="265" t="e">
        <f>IF(EXACT(VLOOKUP(HG38,OFERTA_0,4,FALSE),HJ38),1,0)</f>
        <v>#N/A</v>
      </c>
      <c r="HQ38" s="265">
        <f t="shared" ref="HQ38" si="424">IF(HK38=0,0,1)</f>
        <v>0</v>
      </c>
      <c r="HR38" s="265">
        <f t="shared" ref="HR38" si="425">IF(HL38=0,0,1)</f>
        <v>0</v>
      </c>
      <c r="HS38" s="265" t="e">
        <f t="shared" ref="HS38" si="426">PRODUCT(HN38:HR38)</f>
        <v>#N/A</v>
      </c>
      <c r="HT38" s="361">
        <f t="shared" ref="HT38" si="427">ROUND(HL38,0)</f>
        <v>0</v>
      </c>
      <c r="HU38" s="267">
        <f t="shared" ref="HU38" si="428">HL38-HT38</f>
        <v>0</v>
      </c>
      <c r="HX38" s="304"/>
      <c r="HY38" s="301"/>
      <c r="HZ38" s="305"/>
      <c r="IA38" s="306"/>
      <c r="IB38" s="307"/>
      <c r="IC38" s="308"/>
      <c r="ID38" s="365"/>
      <c r="IE38" s="117" t="e">
        <f>IF(EXACT(VLOOKUP(HX38,OFERTA_0,2,FALSE),HY38),1,0)</f>
        <v>#N/A</v>
      </c>
      <c r="IF38" s="117" t="e">
        <f>IF(EXACT(VLOOKUP(HX38,OFERTA_0,3,FALSE),HZ38),1,0)</f>
        <v>#N/A</v>
      </c>
      <c r="IG38" s="265" t="e">
        <f>IF(EXACT(VLOOKUP(HX38,OFERTA_0,4,FALSE),IA38),1,0)</f>
        <v>#N/A</v>
      </c>
      <c r="IH38" s="265">
        <f t="shared" ref="IH38" si="429">IF(IB38=0,0,1)</f>
        <v>0</v>
      </c>
      <c r="II38" s="265">
        <f t="shared" ref="II38" si="430">IF(IC38=0,0,1)</f>
        <v>0</v>
      </c>
      <c r="IJ38" s="265" t="e">
        <f t="shared" ref="IJ38" si="431">PRODUCT(IE38:II38)</f>
        <v>#N/A</v>
      </c>
      <c r="IK38" s="361">
        <f t="shared" ref="IK38" si="432">ROUND(IC38,0)</f>
        <v>0</v>
      </c>
      <c r="IL38" s="267">
        <f t="shared" ref="IL38" si="433">IC38-IK38</f>
        <v>0</v>
      </c>
      <c r="IO38" s="304"/>
      <c r="IP38" s="301"/>
      <c r="IQ38" s="305"/>
      <c r="IR38" s="306"/>
      <c r="IS38" s="307"/>
      <c r="IT38" s="308"/>
      <c r="IU38" s="365"/>
      <c r="IV38" s="117" t="e">
        <f>IF(EXACT(VLOOKUP(IO38,OFERTA_0,2,FALSE),IP38),1,0)</f>
        <v>#N/A</v>
      </c>
      <c r="IW38" s="117" t="e">
        <f>IF(EXACT(VLOOKUP(IO38,OFERTA_0,3,FALSE),IQ38),1,0)</f>
        <v>#N/A</v>
      </c>
      <c r="IX38" s="265" t="e">
        <f>IF(EXACT(VLOOKUP(IO38,OFERTA_0,4,FALSE),IR38),1,0)</f>
        <v>#N/A</v>
      </c>
      <c r="IY38" s="265">
        <f t="shared" ref="IY38" si="434">IF(IS38=0,0,1)</f>
        <v>0</v>
      </c>
      <c r="IZ38" s="265">
        <f t="shared" ref="IZ38" si="435">IF(IT38=0,0,1)</f>
        <v>0</v>
      </c>
      <c r="JA38" s="265" t="e">
        <f t="shared" ref="JA38" si="436">PRODUCT(IV38:IZ38)</f>
        <v>#N/A</v>
      </c>
      <c r="JB38" s="361">
        <f t="shared" ref="JB38" si="437">ROUND(IT38,0)</f>
        <v>0</v>
      </c>
      <c r="JC38" s="267">
        <f t="shared" ref="JC38" si="438">IT38-JB38</f>
        <v>0</v>
      </c>
      <c r="JF38" s="304"/>
      <c r="JG38" s="301"/>
      <c r="JH38" s="305"/>
      <c r="JI38" s="306"/>
      <c r="JJ38" s="307"/>
      <c r="JK38" s="308"/>
      <c r="JL38" s="365"/>
      <c r="JM38" s="117" t="e">
        <f>IF(EXACT(VLOOKUP(JF38,OFERTA_0,2,FALSE),JG38),1,0)</f>
        <v>#N/A</v>
      </c>
      <c r="JN38" s="117" t="e">
        <f>IF(EXACT(VLOOKUP(JF38,OFERTA_0,3,FALSE),JH38),1,0)</f>
        <v>#N/A</v>
      </c>
      <c r="JO38" s="265" t="e">
        <f>IF(EXACT(VLOOKUP(JF38,OFERTA_0,4,FALSE),JI38),1,0)</f>
        <v>#N/A</v>
      </c>
      <c r="JP38" s="265">
        <f t="shared" ref="JP38" si="439">IF(JJ38=0,0,1)</f>
        <v>0</v>
      </c>
      <c r="JQ38" s="265">
        <f t="shared" ref="JQ38" si="440">IF(JK38=0,0,1)</f>
        <v>0</v>
      </c>
      <c r="JR38" s="265" t="e">
        <f t="shared" ref="JR38" si="441">PRODUCT(JM38:JQ38)</f>
        <v>#N/A</v>
      </c>
      <c r="JS38" s="361">
        <f t="shared" ref="JS38" si="442">ROUND(JK38,0)</f>
        <v>0</v>
      </c>
      <c r="JT38" s="267">
        <f t="shared" ref="JT38" si="443">JK38-JS38</f>
        <v>0</v>
      </c>
      <c r="JW38" s="304"/>
      <c r="JX38" s="301"/>
      <c r="JY38" s="305"/>
      <c r="JZ38" s="306"/>
      <c r="KA38" s="307"/>
      <c r="KB38" s="308"/>
      <c r="KC38" s="365"/>
      <c r="KD38" s="117" t="e">
        <f>IF(EXACT(VLOOKUP(JW38,OFERTA_0,2,FALSE),JX38),1,0)</f>
        <v>#N/A</v>
      </c>
      <c r="KE38" s="117" t="e">
        <f>IF(EXACT(VLOOKUP(JW38,OFERTA_0,3,FALSE),JY38),1,0)</f>
        <v>#N/A</v>
      </c>
      <c r="KF38" s="265" t="e">
        <f>IF(EXACT(VLOOKUP(JW38,OFERTA_0,4,FALSE),JZ38),1,0)</f>
        <v>#N/A</v>
      </c>
      <c r="KG38" s="265">
        <f t="shared" ref="KG38" si="444">IF(KA38=0,0,1)</f>
        <v>0</v>
      </c>
      <c r="KH38" s="265">
        <f t="shared" ref="KH38" si="445">IF(KB38=0,0,1)</f>
        <v>0</v>
      </c>
      <c r="KI38" s="265" t="e">
        <f t="shared" ref="KI38" si="446">PRODUCT(KD38:KH38)</f>
        <v>#N/A</v>
      </c>
      <c r="KJ38" s="361">
        <f t="shared" ref="KJ38" si="447">ROUND(KB38,0)</f>
        <v>0</v>
      </c>
      <c r="KK38" s="267">
        <f t="shared" ref="KK38" si="448">KB38-KJ38</f>
        <v>0</v>
      </c>
    </row>
    <row r="39" spans="2:297" ht="27" thickTop="1" thickBot="1">
      <c r="B39" s="421" t="s">
        <v>254</v>
      </c>
      <c r="C39" s="473" t="s">
        <v>255</v>
      </c>
      <c r="D39" s="421" t="s">
        <v>165</v>
      </c>
      <c r="E39" s="423">
        <v>1</v>
      </c>
      <c r="F39" s="426"/>
      <c r="G39" s="425">
        <f t="shared" si="295"/>
        <v>0</v>
      </c>
      <c r="H39" s="425"/>
      <c r="K39" s="471" t="s">
        <v>254</v>
      </c>
      <c r="L39" s="422" t="s">
        <v>255</v>
      </c>
      <c r="M39" s="421" t="s">
        <v>165</v>
      </c>
      <c r="N39" s="488">
        <v>1</v>
      </c>
      <c r="O39" s="489">
        <v>659675</v>
      </c>
      <c r="P39" s="490">
        <f t="shared" si="31"/>
        <v>659675</v>
      </c>
      <c r="Q39" s="425"/>
      <c r="R39" s="117">
        <f t="shared" si="296"/>
        <v>1</v>
      </c>
      <c r="S39" s="117">
        <f t="shared" si="297"/>
        <v>1</v>
      </c>
      <c r="T39" s="265">
        <f t="shared" si="298"/>
        <v>1</v>
      </c>
      <c r="U39" s="265">
        <f t="shared" si="96"/>
        <v>1</v>
      </c>
      <c r="V39" s="265">
        <f t="shared" si="97"/>
        <v>1</v>
      </c>
      <c r="W39" s="265">
        <f t="shared" si="98"/>
        <v>1</v>
      </c>
      <c r="X39" s="361">
        <f t="shared" si="99"/>
        <v>659675</v>
      </c>
      <c r="Y39" s="267">
        <f t="shared" si="100"/>
        <v>0</v>
      </c>
      <c r="Z39" s="143"/>
      <c r="AA39" s="143"/>
      <c r="AB39" s="471" t="s">
        <v>254</v>
      </c>
      <c r="AC39" s="422" t="s">
        <v>255</v>
      </c>
      <c r="AD39" s="421" t="s">
        <v>165</v>
      </c>
      <c r="AE39" s="488">
        <v>1</v>
      </c>
      <c r="AF39" s="491">
        <v>340279</v>
      </c>
      <c r="AG39" s="490">
        <f t="shared" si="32"/>
        <v>340279</v>
      </c>
      <c r="AH39" s="425"/>
      <c r="AI39" s="117">
        <f t="shared" si="299"/>
        <v>1</v>
      </c>
      <c r="AJ39" s="117">
        <f t="shared" si="300"/>
        <v>1</v>
      </c>
      <c r="AK39" s="265">
        <f t="shared" si="301"/>
        <v>1</v>
      </c>
      <c r="AL39" s="265">
        <f t="shared" si="302"/>
        <v>1</v>
      </c>
      <c r="AM39" s="265">
        <f t="shared" si="303"/>
        <v>1</v>
      </c>
      <c r="AN39" s="265">
        <f t="shared" si="304"/>
        <v>1</v>
      </c>
      <c r="AO39" s="361">
        <f t="shared" si="305"/>
        <v>340279</v>
      </c>
      <c r="AP39" s="267">
        <f t="shared" si="306"/>
        <v>0</v>
      </c>
      <c r="AQ39" s="143"/>
      <c r="AR39" s="143"/>
      <c r="AS39" s="471" t="s">
        <v>254</v>
      </c>
      <c r="AT39" s="422" t="s">
        <v>255</v>
      </c>
      <c r="AU39" s="421" t="s">
        <v>165</v>
      </c>
      <c r="AV39" s="488">
        <v>1</v>
      </c>
      <c r="AW39" s="491">
        <v>260000</v>
      </c>
      <c r="AX39" s="490">
        <f t="shared" si="33"/>
        <v>260000</v>
      </c>
      <c r="AY39" s="425"/>
      <c r="AZ39" s="117">
        <f t="shared" si="307"/>
        <v>1</v>
      </c>
      <c r="BA39" s="117">
        <f t="shared" si="308"/>
        <v>1</v>
      </c>
      <c r="BB39" s="265">
        <f t="shared" si="309"/>
        <v>1</v>
      </c>
      <c r="BC39" s="265">
        <f t="shared" si="310"/>
        <v>1</v>
      </c>
      <c r="BD39" s="265">
        <f t="shared" si="311"/>
        <v>1</v>
      </c>
      <c r="BE39" s="265">
        <f t="shared" si="312"/>
        <v>1</v>
      </c>
      <c r="BF39" s="361">
        <f t="shared" si="313"/>
        <v>260000</v>
      </c>
      <c r="BG39" s="267">
        <f t="shared" si="314"/>
        <v>0</v>
      </c>
      <c r="BJ39" s="471" t="s">
        <v>254</v>
      </c>
      <c r="BK39" s="422" t="s">
        <v>255</v>
      </c>
      <c r="BL39" s="421" t="s">
        <v>165</v>
      </c>
      <c r="BM39" s="488">
        <v>1</v>
      </c>
      <c r="BN39" s="491">
        <v>185000</v>
      </c>
      <c r="BO39" s="490">
        <f t="shared" si="34"/>
        <v>185000</v>
      </c>
      <c r="BP39" s="425"/>
      <c r="BQ39" s="117">
        <f t="shared" si="315"/>
        <v>1</v>
      </c>
      <c r="BR39" s="117">
        <f t="shared" si="316"/>
        <v>1</v>
      </c>
      <c r="BS39" s="265">
        <f t="shared" si="317"/>
        <v>1</v>
      </c>
      <c r="BT39" s="265">
        <f t="shared" si="318"/>
        <v>1</v>
      </c>
      <c r="BU39" s="265">
        <f t="shared" si="319"/>
        <v>1</v>
      </c>
      <c r="BV39" s="265">
        <f t="shared" si="320"/>
        <v>1</v>
      </c>
      <c r="BW39" s="361">
        <f t="shared" si="321"/>
        <v>185000</v>
      </c>
      <c r="BX39" s="267">
        <f t="shared" si="322"/>
        <v>0</v>
      </c>
      <c r="CA39" s="471" t="s">
        <v>254</v>
      </c>
      <c r="CB39" s="524" t="s">
        <v>255</v>
      </c>
      <c r="CC39" s="421" t="s">
        <v>165</v>
      </c>
      <c r="CD39" s="488">
        <v>1</v>
      </c>
      <c r="CE39" s="491">
        <v>173000</v>
      </c>
      <c r="CF39" s="522">
        <f t="shared" si="35"/>
        <v>173000</v>
      </c>
      <c r="CG39" s="425"/>
      <c r="CH39" s="117">
        <f t="shared" si="323"/>
        <v>1</v>
      </c>
      <c r="CI39" s="117">
        <f t="shared" si="324"/>
        <v>1</v>
      </c>
      <c r="CJ39" s="265">
        <f t="shared" si="325"/>
        <v>1</v>
      </c>
      <c r="CK39" s="265">
        <f t="shared" si="326"/>
        <v>1</v>
      </c>
      <c r="CL39" s="265">
        <f t="shared" si="327"/>
        <v>1</v>
      </c>
      <c r="CM39" s="265">
        <f t="shared" si="328"/>
        <v>1</v>
      </c>
      <c r="CN39" s="361">
        <f t="shared" si="329"/>
        <v>173000</v>
      </c>
      <c r="CO39" s="267">
        <f t="shared" si="330"/>
        <v>0</v>
      </c>
      <c r="CR39" s="471" t="s">
        <v>254</v>
      </c>
      <c r="CS39" s="422" t="s">
        <v>255</v>
      </c>
      <c r="CT39" s="421" t="s">
        <v>165</v>
      </c>
      <c r="CU39" s="488">
        <v>1</v>
      </c>
      <c r="CV39" s="544">
        <v>170000</v>
      </c>
      <c r="CW39" s="490">
        <f t="shared" si="36"/>
        <v>170000</v>
      </c>
      <c r="CX39" s="425"/>
      <c r="CY39" s="117">
        <f t="shared" si="331"/>
        <v>1</v>
      </c>
      <c r="CZ39" s="117">
        <f t="shared" si="332"/>
        <v>1</v>
      </c>
      <c r="DA39" s="265">
        <f t="shared" si="333"/>
        <v>1</v>
      </c>
      <c r="DB39" s="265">
        <f t="shared" si="334"/>
        <v>1</v>
      </c>
      <c r="DC39" s="265">
        <f t="shared" si="335"/>
        <v>1</v>
      </c>
      <c r="DD39" s="265">
        <f t="shared" si="336"/>
        <v>1</v>
      </c>
      <c r="DE39" s="361">
        <f t="shared" si="337"/>
        <v>170000</v>
      </c>
      <c r="DF39" s="267">
        <f t="shared" si="338"/>
        <v>0</v>
      </c>
      <c r="DI39" s="281"/>
      <c r="DJ39" s="282"/>
      <c r="DK39" s="283"/>
      <c r="DL39" s="300"/>
      <c r="DM39" s="285"/>
      <c r="DN39" s="286"/>
      <c r="DO39" s="287"/>
      <c r="DP39" s="117"/>
      <c r="DQ39" s="117"/>
      <c r="DR39" s="265"/>
      <c r="DS39" s="265"/>
      <c r="DT39" s="265"/>
      <c r="DU39" s="265"/>
      <c r="DV39" s="361"/>
      <c r="DW39" s="267"/>
      <c r="DZ39" s="281"/>
      <c r="EA39" s="282"/>
      <c r="EB39" s="283"/>
      <c r="EC39" s="300"/>
      <c r="ED39" s="285"/>
      <c r="EE39" s="286"/>
      <c r="EF39" s="287"/>
      <c r="EG39" s="117"/>
      <c r="EH39" s="117"/>
      <c r="EI39" s="265"/>
      <c r="EJ39" s="265"/>
      <c r="EK39" s="265"/>
      <c r="EL39" s="265"/>
      <c r="EM39" s="361"/>
      <c r="EN39" s="267"/>
      <c r="EQ39" s="281"/>
      <c r="ER39" s="282"/>
      <c r="ES39" s="283"/>
      <c r="ET39" s="300"/>
      <c r="EU39" s="285"/>
      <c r="EV39" s="286"/>
      <c r="EW39" s="287"/>
      <c r="EX39" s="117"/>
      <c r="EY39" s="117"/>
      <c r="EZ39" s="265"/>
      <c r="FA39" s="265"/>
      <c r="FB39" s="265"/>
      <c r="FC39" s="265"/>
      <c r="FD39" s="361"/>
      <c r="FE39" s="267"/>
      <c r="FH39" s="281"/>
      <c r="FI39" s="282"/>
      <c r="FJ39" s="283"/>
      <c r="FK39" s="300"/>
      <c r="FL39" s="285"/>
      <c r="FM39" s="286"/>
      <c r="FN39" s="287"/>
      <c r="FO39" s="117"/>
      <c r="FP39" s="117"/>
      <c r="FQ39" s="265"/>
      <c r="FR39" s="265"/>
      <c r="FS39" s="265"/>
      <c r="FT39" s="265"/>
      <c r="FU39" s="361"/>
      <c r="FV39" s="267"/>
      <c r="FY39" s="281"/>
      <c r="FZ39" s="282"/>
      <c r="GA39" s="283"/>
      <c r="GB39" s="300"/>
      <c r="GC39" s="285"/>
      <c r="GD39" s="286"/>
      <c r="GE39" s="287"/>
      <c r="GF39" s="117"/>
      <c r="GG39" s="117"/>
      <c r="GH39" s="265"/>
      <c r="GI39" s="265"/>
      <c r="GJ39" s="265"/>
      <c r="GK39" s="265"/>
      <c r="GL39" s="361"/>
      <c r="GM39" s="267"/>
      <c r="GP39" s="281"/>
      <c r="GQ39" s="282"/>
      <c r="GR39" s="283"/>
      <c r="GS39" s="300"/>
      <c r="GT39" s="285"/>
      <c r="GU39" s="286"/>
      <c r="GV39" s="287"/>
      <c r="GW39" s="117"/>
      <c r="GX39" s="117"/>
      <c r="GY39" s="265"/>
      <c r="GZ39" s="265"/>
      <c r="HA39" s="265"/>
      <c r="HB39" s="265"/>
      <c r="HC39" s="361"/>
      <c r="HD39" s="267"/>
      <c r="HG39" s="281"/>
      <c r="HH39" s="282"/>
      <c r="HI39" s="283"/>
      <c r="HJ39" s="300"/>
      <c r="HK39" s="285"/>
      <c r="HL39" s="286"/>
      <c r="HM39" s="287"/>
      <c r="HN39" s="117"/>
      <c r="HO39" s="117"/>
      <c r="HP39" s="265"/>
      <c r="HQ39" s="265"/>
      <c r="HR39" s="265"/>
      <c r="HS39" s="265"/>
      <c r="HT39" s="361"/>
      <c r="HU39" s="267"/>
      <c r="HX39" s="281"/>
      <c r="HY39" s="282"/>
      <c r="HZ39" s="283"/>
      <c r="IA39" s="300"/>
      <c r="IB39" s="285"/>
      <c r="IC39" s="286"/>
      <c r="ID39" s="287"/>
      <c r="IE39" s="117"/>
      <c r="IF39" s="117"/>
      <c r="IG39" s="265"/>
      <c r="IH39" s="265"/>
      <c r="II39" s="265"/>
      <c r="IJ39" s="265"/>
      <c r="IK39" s="361"/>
      <c r="IL39" s="267"/>
      <c r="IO39" s="281"/>
      <c r="IP39" s="282"/>
      <c r="IQ39" s="283"/>
      <c r="IR39" s="300"/>
      <c r="IS39" s="285"/>
      <c r="IT39" s="286"/>
      <c r="IU39" s="287"/>
      <c r="IV39" s="117"/>
      <c r="IW39" s="117"/>
      <c r="IX39" s="265"/>
      <c r="IY39" s="265"/>
      <c r="IZ39" s="265"/>
      <c r="JA39" s="265"/>
      <c r="JB39" s="361"/>
      <c r="JC39" s="267"/>
      <c r="JF39" s="281"/>
      <c r="JG39" s="282"/>
      <c r="JH39" s="283"/>
      <c r="JI39" s="300"/>
      <c r="JJ39" s="285"/>
      <c r="JK39" s="286"/>
      <c r="JL39" s="287"/>
      <c r="JM39" s="117"/>
      <c r="JN39" s="117"/>
      <c r="JO39" s="265"/>
      <c r="JP39" s="265"/>
      <c r="JQ39" s="265"/>
      <c r="JR39" s="265"/>
      <c r="JS39" s="361"/>
      <c r="JT39" s="267"/>
      <c r="JW39" s="281"/>
      <c r="JX39" s="282"/>
      <c r="JY39" s="283"/>
      <c r="JZ39" s="300"/>
      <c r="KA39" s="285"/>
      <c r="KB39" s="286"/>
      <c r="KC39" s="287"/>
      <c r="KD39" s="117"/>
      <c r="KE39" s="117"/>
      <c r="KF39" s="265"/>
      <c r="KG39" s="265"/>
      <c r="KH39" s="265"/>
      <c r="KI39" s="265"/>
      <c r="KJ39" s="361"/>
      <c r="KK39" s="267"/>
    </row>
    <row r="40" spans="2:297" ht="27.75" customHeight="1" thickTop="1" thickBot="1">
      <c r="B40" s="432" t="s">
        <v>256</v>
      </c>
      <c r="C40" s="475" t="s">
        <v>257</v>
      </c>
      <c r="D40" s="432" t="s">
        <v>165</v>
      </c>
      <c r="E40" s="434">
        <v>1</v>
      </c>
      <c r="F40" s="435"/>
      <c r="G40" s="436">
        <f t="shared" si="295"/>
        <v>0</v>
      </c>
      <c r="H40" s="436"/>
      <c r="K40" s="472" t="s">
        <v>256</v>
      </c>
      <c r="L40" s="433" t="s">
        <v>257</v>
      </c>
      <c r="M40" s="432" t="s">
        <v>165</v>
      </c>
      <c r="N40" s="497">
        <v>1</v>
      </c>
      <c r="O40" s="489">
        <v>2339889</v>
      </c>
      <c r="P40" s="499">
        <f t="shared" si="31"/>
        <v>2339889</v>
      </c>
      <c r="Q40" s="436"/>
      <c r="R40" s="117">
        <f t="shared" si="296"/>
        <v>1</v>
      </c>
      <c r="S40" s="117">
        <f t="shared" si="297"/>
        <v>1</v>
      </c>
      <c r="T40" s="265">
        <f t="shared" si="298"/>
        <v>1</v>
      </c>
      <c r="U40" s="265">
        <f t="shared" si="96"/>
        <v>1</v>
      </c>
      <c r="V40" s="265">
        <f t="shared" si="97"/>
        <v>1</v>
      </c>
      <c r="W40" s="265">
        <f t="shared" si="98"/>
        <v>1</v>
      </c>
      <c r="X40" s="361">
        <f t="shared" si="99"/>
        <v>2339889</v>
      </c>
      <c r="Y40" s="267">
        <f t="shared" si="100"/>
        <v>0</v>
      </c>
      <c r="Z40" s="143"/>
      <c r="AA40" s="143"/>
      <c r="AB40" s="472" t="s">
        <v>256</v>
      </c>
      <c r="AC40" s="433" t="s">
        <v>257</v>
      </c>
      <c r="AD40" s="432" t="s">
        <v>165</v>
      </c>
      <c r="AE40" s="497">
        <v>1</v>
      </c>
      <c r="AF40" s="498">
        <v>809515</v>
      </c>
      <c r="AG40" s="499">
        <f t="shared" si="32"/>
        <v>809515</v>
      </c>
      <c r="AH40" s="436"/>
      <c r="AI40" s="117">
        <f t="shared" si="299"/>
        <v>1</v>
      </c>
      <c r="AJ40" s="117">
        <f t="shared" si="300"/>
        <v>1</v>
      </c>
      <c r="AK40" s="265">
        <f t="shared" si="301"/>
        <v>1</v>
      </c>
      <c r="AL40" s="265">
        <f t="shared" si="302"/>
        <v>1</v>
      </c>
      <c r="AM40" s="265">
        <f t="shared" si="303"/>
        <v>1</v>
      </c>
      <c r="AN40" s="265">
        <f t="shared" si="304"/>
        <v>1</v>
      </c>
      <c r="AO40" s="361">
        <f t="shared" si="305"/>
        <v>809515</v>
      </c>
      <c r="AP40" s="267">
        <f t="shared" si="306"/>
        <v>0</v>
      </c>
      <c r="AQ40" s="143"/>
      <c r="AR40" s="143"/>
      <c r="AS40" s="472" t="s">
        <v>256</v>
      </c>
      <c r="AT40" s="433" t="s">
        <v>257</v>
      </c>
      <c r="AU40" s="432" t="s">
        <v>165</v>
      </c>
      <c r="AV40" s="497">
        <v>1</v>
      </c>
      <c r="AW40" s="498">
        <v>1500000</v>
      </c>
      <c r="AX40" s="499">
        <f t="shared" si="33"/>
        <v>1500000</v>
      </c>
      <c r="AY40" s="436"/>
      <c r="AZ40" s="117">
        <f t="shared" si="307"/>
        <v>1</v>
      </c>
      <c r="BA40" s="117">
        <f t="shared" si="308"/>
        <v>1</v>
      </c>
      <c r="BB40" s="265">
        <f t="shared" si="309"/>
        <v>1</v>
      </c>
      <c r="BC40" s="265">
        <f t="shared" si="310"/>
        <v>1</v>
      </c>
      <c r="BD40" s="265">
        <f t="shared" si="311"/>
        <v>1</v>
      </c>
      <c r="BE40" s="265">
        <f t="shared" si="312"/>
        <v>1</v>
      </c>
      <c r="BF40" s="361">
        <f t="shared" si="313"/>
        <v>1500000</v>
      </c>
      <c r="BG40" s="267">
        <f t="shared" si="314"/>
        <v>0</v>
      </c>
      <c r="BJ40" s="472" t="s">
        <v>256</v>
      </c>
      <c r="BK40" s="433" t="s">
        <v>257</v>
      </c>
      <c r="BL40" s="432" t="s">
        <v>165</v>
      </c>
      <c r="BM40" s="497">
        <v>1</v>
      </c>
      <c r="BN40" s="498">
        <v>460000</v>
      </c>
      <c r="BO40" s="499">
        <f t="shared" si="34"/>
        <v>460000</v>
      </c>
      <c r="BP40" s="436"/>
      <c r="BQ40" s="117">
        <f t="shared" si="315"/>
        <v>1</v>
      </c>
      <c r="BR40" s="117">
        <f t="shared" si="316"/>
        <v>1</v>
      </c>
      <c r="BS40" s="265">
        <f t="shared" si="317"/>
        <v>1</v>
      </c>
      <c r="BT40" s="265">
        <f t="shared" si="318"/>
        <v>1</v>
      </c>
      <c r="BU40" s="265">
        <f t="shared" si="319"/>
        <v>1</v>
      </c>
      <c r="BV40" s="265">
        <f t="shared" si="320"/>
        <v>1</v>
      </c>
      <c r="BW40" s="361">
        <f t="shared" si="321"/>
        <v>460000</v>
      </c>
      <c r="BX40" s="267">
        <f t="shared" si="322"/>
        <v>0</v>
      </c>
      <c r="CA40" s="472" t="s">
        <v>256</v>
      </c>
      <c r="CB40" s="525" t="s">
        <v>257</v>
      </c>
      <c r="CC40" s="432" t="s">
        <v>165</v>
      </c>
      <c r="CD40" s="497">
        <v>1</v>
      </c>
      <c r="CE40" s="498">
        <v>1700000</v>
      </c>
      <c r="CF40" s="526">
        <f t="shared" si="35"/>
        <v>1700000</v>
      </c>
      <c r="CG40" s="436"/>
      <c r="CH40" s="117">
        <f t="shared" si="323"/>
        <v>1</v>
      </c>
      <c r="CI40" s="117">
        <f t="shared" si="324"/>
        <v>1</v>
      </c>
      <c r="CJ40" s="265">
        <f t="shared" si="325"/>
        <v>1</v>
      </c>
      <c r="CK40" s="265">
        <f t="shared" si="326"/>
        <v>1</v>
      </c>
      <c r="CL40" s="265">
        <f t="shared" si="327"/>
        <v>1</v>
      </c>
      <c r="CM40" s="265">
        <f t="shared" si="328"/>
        <v>1</v>
      </c>
      <c r="CN40" s="361">
        <f t="shared" si="329"/>
        <v>1700000</v>
      </c>
      <c r="CO40" s="267">
        <f t="shared" si="330"/>
        <v>0</v>
      </c>
      <c r="CR40" s="472" t="s">
        <v>256</v>
      </c>
      <c r="CS40" s="433" t="s">
        <v>257</v>
      </c>
      <c r="CT40" s="432" t="s">
        <v>165</v>
      </c>
      <c r="CU40" s="497">
        <v>1</v>
      </c>
      <c r="CV40" s="545">
        <v>1100000</v>
      </c>
      <c r="CW40" s="499">
        <f t="shared" si="36"/>
        <v>1100000</v>
      </c>
      <c r="CX40" s="436"/>
      <c r="CY40" s="117">
        <f t="shared" si="331"/>
        <v>1</v>
      </c>
      <c r="CZ40" s="117">
        <f t="shared" si="332"/>
        <v>1</v>
      </c>
      <c r="DA40" s="265">
        <f t="shared" si="333"/>
        <v>1</v>
      </c>
      <c r="DB40" s="265">
        <f t="shared" si="334"/>
        <v>1</v>
      </c>
      <c r="DC40" s="265">
        <f t="shared" si="335"/>
        <v>1</v>
      </c>
      <c r="DD40" s="265">
        <f t="shared" si="336"/>
        <v>1</v>
      </c>
      <c r="DE40" s="361">
        <f t="shared" si="337"/>
        <v>1100000</v>
      </c>
      <c r="DF40" s="267">
        <f t="shared" si="338"/>
        <v>0</v>
      </c>
      <c r="DI40" s="288"/>
      <c r="DJ40" s="289"/>
      <c r="DK40" s="290"/>
      <c r="DL40" s="312"/>
      <c r="DM40" s="292"/>
      <c r="DN40" s="293"/>
      <c r="DO40" s="363"/>
      <c r="DP40" s="117"/>
      <c r="DQ40" s="117"/>
      <c r="DR40" s="265"/>
      <c r="DS40" s="265"/>
      <c r="DT40" s="265"/>
      <c r="DU40" s="265"/>
      <c r="DV40" s="361"/>
      <c r="DW40" s="267"/>
      <c r="DZ40" s="288"/>
      <c r="EA40" s="289"/>
      <c r="EB40" s="290"/>
      <c r="EC40" s="312"/>
      <c r="ED40" s="292"/>
      <c r="EE40" s="293"/>
      <c r="EF40" s="363"/>
      <c r="EG40" s="117"/>
      <c r="EH40" s="117"/>
      <c r="EI40" s="265"/>
      <c r="EJ40" s="265"/>
      <c r="EK40" s="265"/>
      <c r="EL40" s="265"/>
      <c r="EM40" s="361"/>
      <c r="EN40" s="267"/>
      <c r="EQ40" s="288"/>
      <c r="ER40" s="289"/>
      <c r="ES40" s="290"/>
      <c r="ET40" s="312"/>
      <c r="EU40" s="292"/>
      <c r="EV40" s="293"/>
      <c r="EW40" s="363"/>
      <c r="EX40" s="117"/>
      <c r="EY40" s="117"/>
      <c r="EZ40" s="265"/>
      <c r="FA40" s="265"/>
      <c r="FB40" s="265"/>
      <c r="FC40" s="265"/>
      <c r="FD40" s="361"/>
      <c r="FE40" s="267"/>
      <c r="FH40" s="288"/>
      <c r="FI40" s="289"/>
      <c r="FJ40" s="290"/>
      <c r="FK40" s="312"/>
      <c r="FL40" s="292"/>
      <c r="FM40" s="293"/>
      <c r="FN40" s="363"/>
      <c r="FO40" s="117"/>
      <c r="FP40" s="117"/>
      <c r="FQ40" s="265"/>
      <c r="FR40" s="265"/>
      <c r="FS40" s="265"/>
      <c r="FT40" s="265"/>
      <c r="FU40" s="361"/>
      <c r="FV40" s="267"/>
      <c r="FY40" s="288"/>
      <c r="FZ40" s="289"/>
      <c r="GA40" s="290"/>
      <c r="GB40" s="312"/>
      <c r="GC40" s="292"/>
      <c r="GD40" s="293"/>
      <c r="GE40" s="363"/>
      <c r="GF40" s="117"/>
      <c r="GG40" s="117"/>
      <c r="GH40" s="265"/>
      <c r="GI40" s="265"/>
      <c r="GJ40" s="265"/>
      <c r="GK40" s="265"/>
      <c r="GL40" s="361"/>
      <c r="GM40" s="267"/>
      <c r="GP40" s="288"/>
      <c r="GQ40" s="289"/>
      <c r="GR40" s="290"/>
      <c r="GS40" s="312"/>
      <c r="GT40" s="292"/>
      <c r="GU40" s="293"/>
      <c r="GV40" s="363"/>
      <c r="GW40" s="117"/>
      <c r="GX40" s="117"/>
      <c r="GY40" s="265"/>
      <c r="GZ40" s="265"/>
      <c r="HA40" s="265"/>
      <c r="HB40" s="265"/>
      <c r="HC40" s="361"/>
      <c r="HD40" s="267"/>
      <c r="HG40" s="288"/>
      <c r="HH40" s="289"/>
      <c r="HI40" s="290"/>
      <c r="HJ40" s="312"/>
      <c r="HK40" s="292"/>
      <c r="HL40" s="293"/>
      <c r="HM40" s="363"/>
      <c r="HN40" s="117"/>
      <c r="HO40" s="117"/>
      <c r="HP40" s="265"/>
      <c r="HQ40" s="265"/>
      <c r="HR40" s="265"/>
      <c r="HS40" s="265"/>
      <c r="HT40" s="361"/>
      <c r="HU40" s="267"/>
      <c r="HX40" s="288"/>
      <c r="HY40" s="289"/>
      <c r="HZ40" s="290"/>
      <c r="IA40" s="312"/>
      <c r="IB40" s="292"/>
      <c r="IC40" s="293"/>
      <c r="ID40" s="363"/>
      <c r="IE40" s="117"/>
      <c r="IF40" s="117"/>
      <c r="IG40" s="265"/>
      <c r="IH40" s="265"/>
      <c r="II40" s="265"/>
      <c r="IJ40" s="265"/>
      <c r="IK40" s="361"/>
      <c r="IL40" s="267"/>
      <c r="IO40" s="288"/>
      <c r="IP40" s="289"/>
      <c r="IQ40" s="290"/>
      <c r="IR40" s="312"/>
      <c r="IS40" s="292"/>
      <c r="IT40" s="293"/>
      <c r="IU40" s="363"/>
      <c r="IV40" s="117"/>
      <c r="IW40" s="117"/>
      <c r="IX40" s="265"/>
      <c r="IY40" s="265"/>
      <c r="IZ40" s="265"/>
      <c r="JA40" s="265"/>
      <c r="JB40" s="361"/>
      <c r="JC40" s="267"/>
      <c r="JF40" s="288"/>
      <c r="JG40" s="289"/>
      <c r="JH40" s="290"/>
      <c r="JI40" s="312"/>
      <c r="JJ40" s="292"/>
      <c r="JK40" s="293"/>
      <c r="JL40" s="363"/>
      <c r="JM40" s="117"/>
      <c r="JN40" s="117"/>
      <c r="JO40" s="265"/>
      <c r="JP40" s="265"/>
      <c r="JQ40" s="265"/>
      <c r="JR40" s="265"/>
      <c r="JS40" s="361"/>
      <c r="JT40" s="267"/>
      <c r="JW40" s="288"/>
      <c r="JX40" s="289"/>
      <c r="JY40" s="290"/>
      <c r="JZ40" s="312"/>
      <c r="KA40" s="292"/>
      <c r="KB40" s="293"/>
      <c r="KC40" s="363"/>
      <c r="KD40" s="117"/>
      <c r="KE40" s="117"/>
      <c r="KF40" s="265"/>
      <c r="KG40" s="265"/>
      <c r="KH40" s="265"/>
      <c r="KI40" s="265"/>
      <c r="KJ40" s="361"/>
      <c r="KK40" s="267"/>
    </row>
    <row r="41" spans="2:297" ht="17.25" customHeight="1" thickTop="1" thickBot="1">
      <c r="B41" s="815" t="s">
        <v>258</v>
      </c>
      <c r="C41" s="816"/>
      <c r="D41" s="816"/>
      <c r="E41" s="816"/>
      <c r="F41" s="817"/>
      <c r="G41" s="437">
        <f>+SUM(G14:G40)</f>
        <v>0</v>
      </c>
      <c r="H41" s="437"/>
      <c r="K41" s="733" t="s">
        <v>258</v>
      </c>
      <c r="L41" s="734"/>
      <c r="M41" s="734"/>
      <c r="N41" s="734"/>
      <c r="O41" s="735"/>
      <c r="P41" s="500">
        <f>+SUM(P14:P40)</f>
        <v>36197002</v>
      </c>
      <c r="Q41" s="437"/>
      <c r="R41" s="117"/>
      <c r="S41" s="117"/>
      <c r="T41" s="265"/>
      <c r="U41" s="265"/>
      <c r="V41" s="265"/>
      <c r="W41" s="265"/>
      <c r="X41" s="361"/>
      <c r="Y41" s="267"/>
      <c r="Z41" s="143"/>
      <c r="AA41" s="143"/>
      <c r="AB41" s="733" t="s">
        <v>258</v>
      </c>
      <c r="AC41" s="734"/>
      <c r="AD41" s="734"/>
      <c r="AE41" s="734"/>
      <c r="AF41" s="735"/>
      <c r="AG41" s="500">
        <f>+SUM(AG14:AG40)</f>
        <v>23773473</v>
      </c>
      <c r="AH41" s="437"/>
      <c r="AI41" s="117"/>
      <c r="AJ41" s="117"/>
      <c r="AK41" s="265"/>
      <c r="AL41" s="265"/>
      <c r="AM41" s="265"/>
      <c r="AN41" s="265"/>
      <c r="AO41" s="361"/>
      <c r="AP41" s="267"/>
      <c r="AQ41" s="143"/>
      <c r="AR41" s="143"/>
      <c r="AS41" s="733" t="s">
        <v>258</v>
      </c>
      <c r="AT41" s="734"/>
      <c r="AU41" s="734"/>
      <c r="AV41" s="734"/>
      <c r="AW41" s="735"/>
      <c r="AX41" s="500">
        <f>+SUM(AX14:AX40)</f>
        <v>45228800</v>
      </c>
      <c r="AY41" s="437"/>
      <c r="AZ41" s="117"/>
      <c r="BA41" s="117"/>
      <c r="BB41" s="265"/>
      <c r="BC41" s="265"/>
      <c r="BD41" s="265"/>
      <c r="BE41" s="265"/>
      <c r="BF41" s="361"/>
      <c r="BG41" s="267"/>
      <c r="BJ41" s="733" t="s">
        <v>258</v>
      </c>
      <c r="BK41" s="734"/>
      <c r="BL41" s="734"/>
      <c r="BM41" s="734"/>
      <c r="BN41" s="735"/>
      <c r="BO41" s="500">
        <f>+SUM(BO14:BO40)</f>
        <v>26224600</v>
      </c>
      <c r="BP41" s="437"/>
      <c r="BQ41" s="117"/>
      <c r="BR41" s="117"/>
      <c r="BS41" s="265"/>
      <c r="BT41" s="265"/>
      <c r="BU41" s="265"/>
      <c r="BV41" s="265"/>
      <c r="BW41" s="361"/>
      <c r="BX41" s="267"/>
      <c r="CA41" s="733" t="s">
        <v>258</v>
      </c>
      <c r="CB41" s="734"/>
      <c r="CC41" s="734"/>
      <c r="CD41" s="734"/>
      <c r="CE41" s="735"/>
      <c r="CF41" s="527">
        <f>+SUM(CF14:CF40)</f>
        <v>31685866</v>
      </c>
      <c r="CG41" s="437"/>
      <c r="CH41" s="117"/>
      <c r="CI41" s="117"/>
      <c r="CJ41" s="265"/>
      <c r="CK41" s="265"/>
      <c r="CL41" s="265"/>
      <c r="CM41" s="265"/>
      <c r="CN41" s="361"/>
      <c r="CO41" s="267"/>
      <c r="CR41" s="733" t="s">
        <v>258</v>
      </c>
      <c r="CS41" s="734"/>
      <c r="CT41" s="734"/>
      <c r="CU41" s="734"/>
      <c r="CV41" s="735"/>
      <c r="CW41" s="500">
        <f>+SUM(CW14:CW40)</f>
        <v>31642018</v>
      </c>
      <c r="CX41" s="437"/>
      <c r="CY41" s="117"/>
      <c r="CZ41" s="117"/>
      <c r="DA41" s="265"/>
      <c r="DB41" s="265"/>
      <c r="DC41" s="265"/>
      <c r="DD41" s="265"/>
      <c r="DE41" s="361"/>
      <c r="DF41" s="267"/>
      <c r="DI41" s="294"/>
      <c r="DJ41" s="301"/>
      <c r="DK41" s="302"/>
      <c r="DL41" s="303"/>
      <c r="DM41" s="298"/>
      <c r="DN41" s="299"/>
      <c r="DO41" s="364"/>
      <c r="DP41" s="117" t="e">
        <f>IF(EXACT(VLOOKUP(DI41,OFERTA_0,2,FALSE),DJ41),1,0)</f>
        <v>#N/A</v>
      </c>
      <c r="DQ41" s="117" t="e">
        <f>IF(EXACT(VLOOKUP(DI41,OFERTA_0,3,FALSE),DK41),1,0)</f>
        <v>#N/A</v>
      </c>
      <c r="DR41" s="265" t="e">
        <f>IF(EXACT(VLOOKUP(DI41,OFERTA_0,4,FALSE),DL41),1,0)</f>
        <v>#N/A</v>
      </c>
      <c r="DS41" s="265">
        <f t="shared" ref="DS41:DS42" si="449">IF(DM41=0,0,1)</f>
        <v>0</v>
      </c>
      <c r="DT41" s="265">
        <f t="shared" ref="DT41:DT42" si="450">IF(DN41=0,0,1)</f>
        <v>0</v>
      </c>
      <c r="DU41" s="265" t="e">
        <f t="shared" ref="DU41:DU42" si="451">PRODUCT(DP41:DT41)</f>
        <v>#N/A</v>
      </c>
      <c r="DV41" s="361">
        <f t="shared" ref="DV41:DV42" si="452">ROUND(DN41,0)</f>
        <v>0</v>
      </c>
      <c r="DW41" s="267">
        <f t="shared" ref="DW41:DW42" si="453">DN41-DV41</f>
        <v>0</v>
      </c>
      <c r="DZ41" s="294"/>
      <c r="EA41" s="301"/>
      <c r="EB41" s="302"/>
      <c r="EC41" s="303"/>
      <c r="ED41" s="298"/>
      <c r="EE41" s="299"/>
      <c r="EF41" s="364"/>
      <c r="EG41" s="117" t="e">
        <f>IF(EXACT(VLOOKUP(DZ41,OFERTA_0,2,FALSE),EA41),1,0)</f>
        <v>#N/A</v>
      </c>
      <c r="EH41" s="117" t="e">
        <f>IF(EXACT(VLOOKUP(DZ41,OFERTA_0,3,FALSE),EB41),1,0)</f>
        <v>#N/A</v>
      </c>
      <c r="EI41" s="265" t="e">
        <f>IF(EXACT(VLOOKUP(DZ41,OFERTA_0,4,FALSE),EC41),1,0)</f>
        <v>#N/A</v>
      </c>
      <c r="EJ41" s="265">
        <f t="shared" ref="EJ41:EJ42" si="454">IF(ED41=0,0,1)</f>
        <v>0</v>
      </c>
      <c r="EK41" s="265">
        <f t="shared" ref="EK41:EK42" si="455">IF(EE41=0,0,1)</f>
        <v>0</v>
      </c>
      <c r="EL41" s="265" t="e">
        <f t="shared" ref="EL41:EL42" si="456">PRODUCT(EG41:EK41)</f>
        <v>#N/A</v>
      </c>
      <c r="EM41" s="361">
        <f t="shared" ref="EM41:EM42" si="457">ROUND(EE41,0)</f>
        <v>0</v>
      </c>
      <c r="EN41" s="267">
        <f t="shared" ref="EN41:EN42" si="458">EE41-EM41</f>
        <v>0</v>
      </c>
      <c r="EQ41" s="294"/>
      <c r="ER41" s="301"/>
      <c r="ES41" s="302"/>
      <c r="ET41" s="303"/>
      <c r="EU41" s="298"/>
      <c r="EV41" s="299"/>
      <c r="EW41" s="364"/>
      <c r="EX41" s="117" t="e">
        <f>IF(EXACT(VLOOKUP(EQ41,OFERTA_0,2,FALSE),ER41),1,0)</f>
        <v>#N/A</v>
      </c>
      <c r="EY41" s="117" t="e">
        <f>IF(EXACT(VLOOKUP(EQ41,OFERTA_0,3,FALSE),ES41),1,0)</f>
        <v>#N/A</v>
      </c>
      <c r="EZ41" s="265" t="e">
        <f>IF(EXACT(VLOOKUP(EQ41,OFERTA_0,4,FALSE),ET41),1,0)</f>
        <v>#N/A</v>
      </c>
      <c r="FA41" s="265">
        <f t="shared" ref="FA41:FA42" si="459">IF(EU41=0,0,1)</f>
        <v>0</v>
      </c>
      <c r="FB41" s="265">
        <f t="shared" ref="FB41:FB42" si="460">IF(EV41=0,0,1)</f>
        <v>0</v>
      </c>
      <c r="FC41" s="265" t="e">
        <f t="shared" ref="FC41:FC42" si="461">PRODUCT(EX41:FB41)</f>
        <v>#N/A</v>
      </c>
      <c r="FD41" s="361">
        <f t="shared" ref="FD41:FD42" si="462">ROUND(EV41,0)</f>
        <v>0</v>
      </c>
      <c r="FE41" s="267">
        <f t="shared" ref="FE41:FE42" si="463">EV41-FD41</f>
        <v>0</v>
      </c>
      <c r="FH41" s="294"/>
      <c r="FI41" s="301"/>
      <c r="FJ41" s="302"/>
      <c r="FK41" s="303"/>
      <c r="FL41" s="298"/>
      <c r="FM41" s="299"/>
      <c r="FN41" s="364"/>
      <c r="FO41" s="117" t="e">
        <f>IF(EXACT(VLOOKUP(FH41,OFERTA_0,2,FALSE),FI41),1,0)</f>
        <v>#N/A</v>
      </c>
      <c r="FP41" s="117" t="e">
        <f>IF(EXACT(VLOOKUP(FH41,OFERTA_0,3,FALSE),FJ41),1,0)</f>
        <v>#N/A</v>
      </c>
      <c r="FQ41" s="265" t="e">
        <f>IF(EXACT(VLOOKUP(FH41,OFERTA_0,4,FALSE),FK41),1,0)</f>
        <v>#N/A</v>
      </c>
      <c r="FR41" s="265">
        <f t="shared" ref="FR41:FR42" si="464">IF(FL41=0,0,1)</f>
        <v>0</v>
      </c>
      <c r="FS41" s="265">
        <f t="shared" ref="FS41:FS42" si="465">IF(FM41=0,0,1)</f>
        <v>0</v>
      </c>
      <c r="FT41" s="265" t="e">
        <f t="shared" ref="FT41:FT42" si="466">PRODUCT(FO41:FS41)</f>
        <v>#N/A</v>
      </c>
      <c r="FU41" s="361">
        <f t="shared" ref="FU41:FU42" si="467">ROUND(FM41,0)</f>
        <v>0</v>
      </c>
      <c r="FV41" s="267">
        <f t="shared" ref="FV41:FV42" si="468">FM41-FU41</f>
        <v>0</v>
      </c>
      <c r="FY41" s="294"/>
      <c r="FZ41" s="301"/>
      <c r="GA41" s="302"/>
      <c r="GB41" s="303"/>
      <c r="GC41" s="298"/>
      <c r="GD41" s="299"/>
      <c r="GE41" s="364"/>
      <c r="GF41" s="117" t="e">
        <f>IF(EXACT(VLOOKUP(FY41,OFERTA_0,2,FALSE),FZ41),1,0)</f>
        <v>#N/A</v>
      </c>
      <c r="GG41" s="117" t="e">
        <f>IF(EXACT(VLOOKUP(FY41,OFERTA_0,3,FALSE),GA41),1,0)</f>
        <v>#N/A</v>
      </c>
      <c r="GH41" s="265" t="e">
        <f>IF(EXACT(VLOOKUP(FY41,OFERTA_0,4,FALSE),GB41),1,0)</f>
        <v>#N/A</v>
      </c>
      <c r="GI41" s="265">
        <f t="shared" ref="GI41:GI42" si="469">IF(GC41=0,0,1)</f>
        <v>0</v>
      </c>
      <c r="GJ41" s="265">
        <f t="shared" ref="GJ41:GJ42" si="470">IF(GD41=0,0,1)</f>
        <v>0</v>
      </c>
      <c r="GK41" s="265" t="e">
        <f t="shared" ref="GK41:GK42" si="471">PRODUCT(GF41:GJ41)</f>
        <v>#N/A</v>
      </c>
      <c r="GL41" s="361">
        <f t="shared" ref="GL41:GL42" si="472">ROUND(GD41,0)</f>
        <v>0</v>
      </c>
      <c r="GM41" s="267">
        <f t="shared" ref="GM41:GM42" si="473">GD41-GL41</f>
        <v>0</v>
      </c>
      <c r="GP41" s="294"/>
      <c r="GQ41" s="301"/>
      <c r="GR41" s="302"/>
      <c r="GS41" s="303"/>
      <c r="GT41" s="298"/>
      <c r="GU41" s="299"/>
      <c r="GV41" s="364"/>
      <c r="GW41" s="117" t="e">
        <f>IF(EXACT(VLOOKUP(GP41,OFERTA_0,2,FALSE),GQ41),1,0)</f>
        <v>#N/A</v>
      </c>
      <c r="GX41" s="117" t="e">
        <f>IF(EXACT(VLOOKUP(GP41,OFERTA_0,3,FALSE),GR41),1,0)</f>
        <v>#N/A</v>
      </c>
      <c r="GY41" s="265" t="e">
        <f>IF(EXACT(VLOOKUP(GP41,OFERTA_0,4,FALSE),GS41),1,0)</f>
        <v>#N/A</v>
      </c>
      <c r="GZ41" s="265">
        <f t="shared" ref="GZ41:GZ42" si="474">IF(GT41=0,0,1)</f>
        <v>0</v>
      </c>
      <c r="HA41" s="265">
        <f t="shared" ref="HA41:HA42" si="475">IF(GU41=0,0,1)</f>
        <v>0</v>
      </c>
      <c r="HB41" s="265" t="e">
        <f t="shared" ref="HB41:HB42" si="476">PRODUCT(GW41:HA41)</f>
        <v>#N/A</v>
      </c>
      <c r="HC41" s="361">
        <f t="shared" ref="HC41:HC42" si="477">ROUND(GU41,0)</f>
        <v>0</v>
      </c>
      <c r="HD41" s="267">
        <f t="shared" ref="HD41:HD42" si="478">GU41-HC41</f>
        <v>0</v>
      </c>
      <c r="HG41" s="294"/>
      <c r="HH41" s="301"/>
      <c r="HI41" s="302"/>
      <c r="HJ41" s="303"/>
      <c r="HK41" s="298"/>
      <c r="HL41" s="299"/>
      <c r="HM41" s="364"/>
      <c r="HN41" s="117" t="e">
        <f>IF(EXACT(VLOOKUP(HG41,OFERTA_0,2,FALSE),HH41),1,0)</f>
        <v>#N/A</v>
      </c>
      <c r="HO41" s="117" t="e">
        <f>IF(EXACT(VLOOKUP(HG41,OFERTA_0,3,FALSE),HI41),1,0)</f>
        <v>#N/A</v>
      </c>
      <c r="HP41" s="265" t="e">
        <f>IF(EXACT(VLOOKUP(HG41,OFERTA_0,4,FALSE),HJ41),1,0)</f>
        <v>#N/A</v>
      </c>
      <c r="HQ41" s="265">
        <f t="shared" ref="HQ41:HQ42" si="479">IF(HK41=0,0,1)</f>
        <v>0</v>
      </c>
      <c r="HR41" s="265">
        <f t="shared" ref="HR41:HR42" si="480">IF(HL41=0,0,1)</f>
        <v>0</v>
      </c>
      <c r="HS41" s="265" t="e">
        <f t="shared" ref="HS41:HS42" si="481">PRODUCT(HN41:HR41)</f>
        <v>#N/A</v>
      </c>
      <c r="HT41" s="361">
        <f t="shared" ref="HT41:HT42" si="482">ROUND(HL41,0)</f>
        <v>0</v>
      </c>
      <c r="HU41" s="267">
        <f t="shared" ref="HU41:HU42" si="483">HL41-HT41</f>
        <v>0</v>
      </c>
      <c r="HX41" s="294"/>
      <c r="HY41" s="301"/>
      <c r="HZ41" s="302"/>
      <c r="IA41" s="303"/>
      <c r="IB41" s="298"/>
      <c r="IC41" s="299"/>
      <c r="ID41" s="364"/>
      <c r="IE41" s="117" t="e">
        <f>IF(EXACT(VLOOKUP(HX41,OFERTA_0,2,FALSE),HY41),1,0)</f>
        <v>#N/A</v>
      </c>
      <c r="IF41" s="117" t="e">
        <f>IF(EXACT(VLOOKUP(HX41,OFERTA_0,3,FALSE),HZ41),1,0)</f>
        <v>#N/A</v>
      </c>
      <c r="IG41" s="265" t="e">
        <f>IF(EXACT(VLOOKUP(HX41,OFERTA_0,4,FALSE),IA41),1,0)</f>
        <v>#N/A</v>
      </c>
      <c r="IH41" s="265">
        <f t="shared" ref="IH41:IH42" si="484">IF(IB41=0,0,1)</f>
        <v>0</v>
      </c>
      <c r="II41" s="265">
        <f t="shared" ref="II41:II42" si="485">IF(IC41=0,0,1)</f>
        <v>0</v>
      </c>
      <c r="IJ41" s="265" t="e">
        <f t="shared" ref="IJ41:IJ42" si="486">PRODUCT(IE41:II41)</f>
        <v>#N/A</v>
      </c>
      <c r="IK41" s="361">
        <f t="shared" ref="IK41:IK42" si="487">ROUND(IC41,0)</f>
        <v>0</v>
      </c>
      <c r="IL41" s="267">
        <f t="shared" ref="IL41:IL42" si="488">IC41-IK41</f>
        <v>0</v>
      </c>
      <c r="IO41" s="294"/>
      <c r="IP41" s="301"/>
      <c r="IQ41" s="302"/>
      <c r="IR41" s="303"/>
      <c r="IS41" s="298"/>
      <c r="IT41" s="299"/>
      <c r="IU41" s="364"/>
      <c r="IV41" s="117" t="e">
        <f>IF(EXACT(VLOOKUP(IO41,OFERTA_0,2,FALSE),IP41),1,0)</f>
        <v>#N/A</v>
      </c>
      <c r="IW41" s="117" t="e">
        <f>IF(EXACT(VLOOKUP(IO41,OFERTA_0,3,FALSE),IQ41),1,0)</f>
        <v>#N/A</v>
      </c>
      <c r="IX41" s="265" t="e">
        <f>IF(EXACT(VLOOKUP(IO41,OFERTA_0,4,FALSE),IR41),1,0)</f>
        <v>#N/A</v>
      </c>
      <c r="IY41" s="265">
        <f t="shared" ref="IY41:IY42" si="489">IF(IS41=0,0,1)</f>
        <v>0</v>
      </c>
      <c r="IZ41" s="265">
        <f t="shared" ref="IZ41:IZ42" si="490">IF(IT41=0,0,1)</f>
        <v>0</v>
      </c>
      <c r="JA41" s="265" t="e">
        <f t="shared" ref="JA41:JA42" si="491">PRODUCT(IV41:IZ41)</f>
        <v>#N/A</v>
      </c>
      <c r="JB41" s="361">
        <f t="shared" ref="JB41:JB42" si="492">ROUND(IT41,0)</f>
        <v>0</v>
      </c>
      <c r="JC41" s="267">
        <f t="shared" ref="JC41:JC42" si="493">IT41-JB41</f>
        <v>0</v>
      </c>
      <c r="JF41" s="294"/>
      <c r="JG41" s="301"/>
      <c r="JH41" s="302"/>
      <c r="JI41" s="303"/>
      <c r="JJ41" s="298"/>
      <c r="JK41" s="299"/>
      <c r="JL41" s="364"/>
      <c r="JM41" s="117" t="e">
        <f>IF(EXACT(VLOOKUP(JF41,OFERTA_0,2,FALSE),JG41),1,0)</f>
        <v>#N/A</v>
      </c>
      <c r="JN41" s="117" t="e">
        <f>IF(EXACT(VLOOKUP(JF41,OFERTA_0,3,FALSE),JH41),1,0)</f>
        <v>#N/A</v>
      </c>
      <c r="JO41" s="265" t="e">
        <f>IF(EXACT(VLOOKUP(JF41,OFERTA_0,4,FALSE),JI41),1,0)</f>
        <v>#N/A</v>
      </c>
      <c r="JP41" s="265">
        <f t="shared" ref="JP41:JP42" si="494">IF(JJ41=0,0,1)</f>
        <v>0</v>
      </c>
      <c r="JQ41" s="265">
        <f t="shared" ref="JQ41:JQ42" si="495">IF(JK41=0,0,1)</f>
        <v>0</v>
      </c>
      <c r="JR41" s="265" t="e">
        <f t="shared" ref="JR41:JR42" si="496">PRODUCT(JM41:JQ41)</f>
        <v>#N/A</v>
      </c>
      <c r="JS41" s="361">
        <f t="shared" ref="JS41:JS42" si="497">ROUND(JK41,0)</f>
        <v>0</v>
      </c>
      <c r="JT41" s="267">
        <f t="shared" ref="JT41:JT42" si="498">JK41-JS41</f>
        <v>0</v>
      </c>
      <c r="JW41" s="294"/>
      <c r="JX41" s="301"/>
      <c r="JY41" s="302"/>
      <c r="JZ41" s="303"/>
      <c r="KA41" s="298"/>
      <c r="KB41" s="299"/>
      <c r="KC41" s="364"/>
      <c r="KD41" s="117" t="e">
        <f>IF(EXACT(VLOOKUP(JW41,OFERTA_0,2,FALSE),JX41),1,0)</f>
        <v>#N/A</v>
      </c>
      <c r="KE41" s="117" t="e">
        <f>IF(EXACT(VLOOKUP(JW41,OFERTA_0,3,FALSE),JY41),1,0)</f>
        <v>#N/A</v>
      </c>
      <c r="KF41" s="265" t="e">
        <f>IF(EXACT(VLOOKUP(JW41,OFERTA_0,4,FALSE),JZ41),1,0)</f>
        <v>#N/A</v>
      </c>
      <c r="KG41" s="265">
        <f t="shared" ref="KG41:KG42" si="499">IF(KA41=0,0,1)</f>
        <v>0</v>
      </c>
      <c r="KH41" s="265">
        <f t="shared" ref="KH41:KH42" si="500">IF(KB41=0,0,1)</f>
        <v>0</v>
      </c>
      <c r="KI41" s="265" t="e">
        <f t="shared" ref="KI41:KI42" si="501">PRODUCT(KD41:KH41)</f>
        <v>#N/A</v>
      </c>
      <c r="KJ41" s="361">
        <f t="shared" ref="KJ41:KJ42" si="502">ROUND(KB41,0)</f>
        <v>0</v>
      </c>
      <c r="KK41" s="267">
        <f t="shared" ref="KK41:KK42" si="503">KB41-KJ41</f>
        <v>0</v>
      </c>
    </row>
    <row r="42" spans="2:297" ht="16.5" thickBot="1">
      <c r="B42" s="438">
        <v>2</v>
      </c>
      <c r="C42" s="439" t="s">
        <v>259</v>
      </c>
      <c r="D42" s="439"/>
      <c r="E42" s="439"/>
      <c r="F42" s="439"/>
      <c r="G42" s="439"/>
      <c r="H42" s="439"/>
      <c r="K42" s="501">
        <v>2</v>
      </c>
      <c r="L42" s="502" t="s">
        <v>259</v>
      </c>
      <c r="M42" s="502"/>
      <c r="N42" s="502"/>
      <c r="O42" s="502"/>
      <c r="P42" s="502"/>
      <c r="Q42" s="439"/>
      <c r="R42" s="117"/>
      <c r="S42" s="117"/>
      <c r="T42" s="265"/>
      <c r="U42" s="265"/>
      <c r="V42" s="265"/>
      <c r="W42" s="265"/>
      <c r="X42" s="361"/>
      <c r="Y42" s="267"/>
      <c r="Z42" s="143"/>
      <c r="AA42" s="143"/>
      <c r="AB42" s="501">
        <v>2</v>
      </c>
      <c r="AC42" s="502" t="s">
        <v>259</v>
      </c>
      <c r="AD42" s="502"/>
      <c r="AE42" s="502"/>
      <c r="AF42" s="502"/>
      <c r="AG42" s="502"/>
      <c r="AH42" s="439"/>
      <c r="AI42" s="117"/>
      <c r="AJ42" s="117"/>
      <c r="AK42" s="265"/>
      <c r="AL42" s="265"/>
      <c r="AM42" s="265"/>
      <c r="AN42" s="265"/>
      <c r="AO42" s="361"/>
      <c r="AP42" s="267"/>
      <c r="AQ42" s="143"/>
      <c r="AR42" s="143"/>
      <c r="AS42" s="501">
        <v>2</v>
      </c>
      <c r="AT42" s="502" t="s">
        <v>259</v>
      </c>
      <c r="AU42" s="502"/>
      <c r="AV42" s="502"/>
      <c r="AW42" s="502"/>
      <c r="AX42" s="502"/>
      <c r="AY42" s="439"/>
      <c r="AZ42" s="117"/>
      <c r="BA42" s="117"/>
      <c r="BB42" s="265"/>
      <c r="BC42" s="265"/>
      <c r="BD42" s="265"/>
      <c r="BE42" s="265"/>
      <c r="BF42" s="361"/>
      <c r="BG42" s="267"/>
      <c r="BJ42" s="501">
        <v>2</v>
      </c>
      <c r="BK42" s="502" t="s">
        <v>259</v>
      </c>
      <c r="BL42" s="502"/>
      <c r="BM42" s="502"/>
      <c r="BN42" s="502"/>
      <c r="BO42" s="502"/>
      <c r="BP42" s="439"/>
      <c r="BQ42" s="117"/>
      <c r="BR42" s="117"/>
      <c r="BS42" s="265"/>
      <c r="BT42" s="265"/>
      <c r="BU42" s="265"/>
      <c r="BV42" s="265"/>
      <c r="BW42" s="361"/>
      <c r="BX42" s="267"/>
      <c r="CA42" s="501">
        <v>2</v>
      </c>
      <c r="CB42" s="502" t="s">
        <v>259</v>
      </c>
      <c r="CC42" s="502"/>
      <c r="CD42" s="502"/>
      <c r="CE42" s="528"/>
      <c r="CF42" s="502"/>
      <c r="CG42" s="439"/>
      <c r="CH42" s="117"/>
      <c r="CI42" s="117"/>
      <c r="CJ42" s="265"/>
      <c r="CK42" s="265"/>
      <c r="CL42" s="265"/>
      <c r="CM42" s="265"/>
      <c r="CN42" s="361"/>
      <c r="CO42" s="267"/>
      <c r="CR42" s="501">
        <v>2</v>
      </c>
      <c r="CS42" s="502" t="s">
        <v>259</v>
      </c>
      <c r="CT42" s="502"/>
      <c r="CU42" s="502"/>
      <c r="CV42" s="502"/>
      <c r="CW42" s="502"/>
      <c r="CX42" s="439"/>
      <c r="CY42" s="117"/>
      <c r="CZ42" s="117"/>
      <c r="DA42" s="265"/>
      <c r="DB42" s="265"/>
      <c r="DC42" s="265"/>
      <c r="DD42" s="265"/>
      <c r="DE42" s="361"/>
      <c r="DF42" s="267"/>
      <c r="DI42" s="294"/>
      <c r="DJ42" s="301"/>
      <c r="DK42" s="302"/>
      <c r="DL42" s="303"/>
      <c r="DM42" s="298"/>
      <c r="DN42" s="299"/>
      <c r="DO42" s="364"/>
      <c r="DP42" s="117" t="e">
        <f>IF(EXACT(VLOOKUP(DI42,OFERTA_0,2,FALSE),DJ42),1,0)</f>
        <v>#N/A</v>
      </c>
      <c r="DQ42" s="117" t="e">
        <f>IF(EXACT(VLOOKUP(DI42,OFERTA_0,3,FALSE),DK42),1,0)</f>
        <v>#N/A</v>
      </c>
      <c r="DR42" s="265" t="e">
        <f>IF(EXACT(VLOOKUP(DI42,OFERTA_0,4,FALSE),DL42),1,0)</f>
        <v>#N/A</v>
      </c>
      <c r="DS42" s="265">
        <f t="shared" si="449"/>
        <v>0</v>
      </c>
      <c r="DT42" s="265">
        <f t="shared" si="450"/>
        <v>0</v>
      </c>
      <c r="DU42" s="265" t="e">
        <f t="shared" si="451"/>
        <v>#N/A</v>
      </c>
      <c r="DV42" s="361">
        <f t="shared" si="452"/>
        <v>0</v>
      </c>
      <c r="DW42" s="267">
        <f t="shared" si="453"/>
        <v>0</v>
      </c>
      <c r="DZ42" s="294"/>
      <c r="EA42" s="301"/>
      <c r="EB42" s="302"/>
      <c r="EC42" s="303"/>
      <c r="ED42" s="298"/>
      <c r="EE42" s="299"/>
      <c r="EF42" s="364"/>
      <c r="EG42" s="117" t="e">
        <f>IF(EXACT(VLOOKUP(DZ42,OFERTA_0,2,FALSE),EA42),1,0)</f>
        <v>#N/A</v>
      </c>
      <c r="EH42" s="117" t="e">
        <f>IF(EXACT(VLOOKUP(DZ42,OFERTA_0,3,FALSE),EB42),1,0)</f>
        <v>#N/A</v>
      </c>
      <c r="EI42" s="265" t="e">
        <f>IF(EXACT(VLOOKUP(DZ42,OFERTA_0,4,FALSE),EC42),1,0)</f>
        <v>#N/A</v>
      </c>
      <c r="EJ42" s="265">
        <f t="shared" si="454"/>
        <v>0</v>
      </c>
      <c r="EK42" s="265">
        <f t="shared" si="455"/>
        <v>0</v>
      </c>
      <c r="EL42" s="265" t="e">
        <f t="shared" si="456"/>
        <v>#N/A</v>
      </c>
      <c r="EM42" s="361">
        <f t="shared" si="457"/>
        <v>0</v>
      </c>
      <c r="EN42" s="267">
        <f t="shared" si="458"/>
        <v>0</v>
      </c>
      <c r="EQ42" s="294"/>
      <c r="ER42" s="301"/>
      <c r="ES42" s="302"/>
      <c r="ET42" s="303"/>
      <c r="EU42" s="298"/>
      <c r="EV42" s="299"/>
      <c r="EW42" s="364"/>
      <c r="EX42" s="117" t="e">
        <f>IF(EXACT(VLOOKUP(EQ42,OFERTA_0,2,FALSE),ER42),1,0)</f>
        <v>#N/A</v>
      </c>
      <c r="EY42" s="117" t="e">
        <f>IF(EXACT(VLOOKUP(EQ42,OFERTA_0,3,FALSE),ES42),1,0)</f>
        <v>#N/A</v>
      </c>
      <c r="EZ42" s="265" t="e">
        <f>IF(EXACT(VLOOKUP(EQ42,OFERTA_0,4,FALSE),ET42),1,0)</f>
        <v>#N/A</v>
      </c>
      <c r="FA42" s="265">
        <f t="shared" si="459"/>
        <v>0</v>
      </c>
      <c r="FB42" s="265">
        <f t="shared" si="460"/>
        <v>0</v>
      </c>
      <c r="FC42" s="265" t="e">
        <f t="shared" si="461"/>
        <v>#N/A</v>
      </c>
      <c r="FD42" s="361">
        <f t="shared" si="462"/>
        <v>0</v>
      </c>
      <c r="FE42" s="267">
        <f t="shared" si="463"/>
        <v>0</v>
      </c>
      <c r="FH42" s="294"/>
      <c r="FI42" s="301"/>
      <c r="FJ42" s="302"/>
      <c r="FK42" s="303"/>
      <c r="FL42" s="298"/>
      <c r="FM42" s="299"/>
      <c r="FN42" s="364"/>
      <c r="FO42" s="117" t="e">
        <f>IF(EXACT(VLOOKUP(FH42,OFERTA_0,2,FALSE),FI42),1,0)</f>
        <v>#N/A</v>
      </c>
      <c r="FP42" s="117" t="e">
        <f>IF(EXACT(VLOOKUP(FH42,OFERTA_0,3,FALSE),FJ42),1,0)</f>
        <v>#N/A</v>
      </c>
      <c r="FQ42" s="265" t="e">
        <f>IF(EXACT(VLOOKUP(FH42,OFERTA_0,4,FALSE),FK42),1,0)</f>
        <v>#N/A</v>
      </c>
      <c r="FR42" s="265">
        <f t="shared" si="464"/>
        <v>0</v>
      </c>
      <c r="FS42" s="265">
        <f t="shared" si="465"/>
        <v>0</v>
      </c>
      <c r="FT42" s="265" t="e">
        <f t="shared" si="466"/>
        <v>#N/A</v>
      </c>
      <c r="FU42" s="361">
        <f t="shared" si="467"/>
        <v>0</v>
      </c>
      <c r="FV42" s="267">
        <f t="shared" si="468"/>
        <v>0</v>
      </c>
      <c r="FY42" s="294"/>
      <c r="FZ42" s="301"/>
      <c r="GA42" s="302"/>
      <c r="GB42" s="303"/>
      <c r="GC42" s="298"/>
      <c r="GD42" s="299"/>
      <c r="GE42" s="364"/>
      <c r="GF42" s="117" t="e">
        <f>IF(EXACT(VLOOKUP(FY42,OFERTA_0,2,FALSE),FZ42),1,0)</f>
        <v>#N/A</v>
      </c>
      <c r="GG42" s="117" t="e">
        <f>IF(EXACT(VLOOKUP(FY42,OFERTA_0,3,FALSE),GA42),1,0)</f>
        <v>#N/A</v>
      </c>
      <c r="GH42" s="265" t="e">
        <f>IF(EXACT(VLOOKUP(FY42,OFERTA_0,4,FALSE),GB42),1,0)</f>
        <v>#N/A</v>
      </c>
      <c r="GI42" s="265">
        <f t="shared" si="469"/>
        <v>0</v>
      </c>
      <c r="GJ42" s="265">
        <f t="shared" si="470"/>
        <v>0</v>
      </c>
      <c r="GK42" s="265" t="e">
        <f t="shared" si="471"/>
        <v>#N/A</v>
      </c>
      <c r="GL42" s="361">
        <f t="shared" si="472"/>
        <v>0</v>
      </c>
      <c r="GM42" s="267">
        <f t="shared" si="473"/>
        <v>0</v>
      </c>
      <c r="GP42" s="294"/>
      <c r="GQ42" s="301"/>
      <c r="GR42" s="302"/>
      <c r="GS42" s="303"/>
      <c r="GT42" s="298"/>
      <c r="GU42" s="299"/>
      <c r="GV42" s="364"/>
      <c r="GW42" s="117" t="e">
        <f>IF(EXACT(VLOOKUP(GP42,OFERTA_0,2,FALSE),GQ42),1,0)</f>
        <v>#N/A</v>
      </c>
      <c r="GX42" s="117" t="e">
        <f>IF(EXACT(VLOOKUP(GP42,OFERTA_0,3,FALSE),GR42),1,0)</f>
        <v>#N/A</v>
      </c>
      <c r="GY42" s="265" t="e">
        <f>IF(EXACT(VLOOKUP(GP42,OFERTA_0,4,FALSE),GS42),1,0)</f>
        <v>#N/A</v>
      </c>
      <c r="GZ42" s="265">
        <f t="shared" si="474"/>
        <v>0</v>
      </c>
      <c r="HA42" s="265">
        <f t="shared" si="475"/>
        <v>0</v>
      </c>
      <c r="HB42" s="265" t="e">
        <f t="shared" si="476"/>
        <v>#N/A</v>
      </c>
      <c r="HC42" s="361">
        <f t="shared" si="477"/>
        <v>0</v>
      </c>
      <c r="HD42" s="267">
        <f t="shared" si="478"/>
        <v>0</v>
      </c>
      <c r="HG42" s="294"/>
      <c r="HH42" s="301"/>
      <c r="HI42" s="302"/>
      <c r="HJ42" s="303"/>
      <c r="HK42" s="298"/>
      <c r="HL42" s="299"/>
      <c r="HM42" s="364"/>
      <c r="HN42" s="117" t="e">
        <f>IF(EXACT(VLOOKUP(HG42,OFERTA_0,2,FALSE),HH42),1,0)</f>
        <v>#N/A</v>
      </c>
      <c r="HO42" s="117" t="e">
        <f>IF(EXACT(VLOOKUP(HG42,OFERTA_0,3,FALSE),HI42),1,0)</f>
        <v>#N/A</v>
      </c>
      <c r="HP42" s="265" t="e">
        <f>IF(EXACT(VLOOKUP(HG42,OFERTA_0,4,FALSE),HJ42),1,0)</f>
        <v>#N/A</v>
      </c>
      <c r="HQ42" s="265">
        <f t="shared" si="479"/>
        <v>0</v>
      </c>
      <c r="HR42" s="265">
        <f t="shared" si="480"/>
        <v>0</v>
      </c>
      <c r="HS42" s="265" t="e">
        <f t="shared" si="481"/>
        <v>#N/A</v>
      </c>
      <c r="HT42" s="361">
        <f t="shared" si="482"/>
        <v>0</v>
      </c>
      <c r="HU42" s="267">
        <f t="shared" si="483"/>
        <v>0</v>
      </c>
      <c r="HX42" s="294"/>
      <c r="HY42" s="301"/>
      <c r="HZ42" s="302"/>
      <c r="IA42" s="303"/>
      <c r="IB42" s="298"/>
      <c r="IC42" s="299"/>
      <c r="ID42" s="364"/>
      <c r="IE42" s="117" t="e">
        <f>IF(EXACT(VLOOKUP(HX42,OFERTA_0,2,FALSE),HY42),1,0)</f>
        <v>#N/A</v>
      </c>
      <c r="IF42" s="117" t="e">
        <f>IF(EXACT(VLOOKUP(HX42,OFERTA_0,3,FALSE),HZ42),1,0)</f>
        <v>#N/A</v>
      </c>
      <c r="IG42" s="265" t="e">
        <f>IF(EXACT(VLOOKUP(HX42,OFERTA_0,4,FALSE),IA42),1,0)</f>
        <v>#N/A</v>
      </c>
      <c r="IH42" s="265">
        <f t="shared" si="484"/>
        <v>0</v>
      </c>
      <c r="II42" s="265">
        <f t="shared" si="485"/>
        <v>0</v>
      </c>
      <c r="IJ42" s="265" t="e">
        <f t="shared" si="486"/>
        <v>#N/A</v>
      </c>
      <c r="IK42" s="361">
        <f t="shared" si="487"/>
        <v>0</v>
      </c>
      <c r="IL42" s="267">
        <f t="shared" si="488"/>
        <v>0</v>
      </c>
      <c r="IO42" s="294"/>
      <c r="IP42" s="301"/>
      <c r="IQ42" s="302"/>
      <c r="IR42" s="303"/>
      <c r="IS42" s="298"/>
      <c r="IT42" s="299"/>
      <c r="IU42" s="364"/>
      <c r="IV42" s="117" t="e">
        <f>IF(EXACT(VLOOKUP(IO42,OFERTA_0,2,FALSE),IP42),1,0)</f>
        <v>#N/A</v>
      </c>
      <c r="IW42" s="117" t="e">
        <f>IF(EXACT(VLOOKUP(IO42,OFERTA_0,3,FALSE),IQ42),1,0)</f>
        <v>#N/A</v>
      </c>
      <c r="IX42" s="265" t="e">
        <f>IF(EXACT(VLOOKUP(IO42,OFERTA_0,4,FALSE),IR42),1,0)</f>
        <v>#N/A</v>
      </c>
      <c r="IY42" s="265">
        <f t="shared" si="489"/>
        <v>0</v>
      </c>
      <c r="IZ42" s="265">
        <f t="shared" si="490"/>
        <v>0</v>
      </c>
      <c r="JA42" s="265" t="e">
        <f t="shared" si="491"/>
        <v>#N/A</v>
      </c>
      <c r="JB42" s="361">
        <f t="shared" si="492"/>
        <v>0</v>
      </c>
      <c r="JC42" s="267">
        <f t="shared" si="493"/>
        <v>0</v>
      </c>
      <c r="JF42" s="294"/>
      <c r="JG42" s="301"/>
      <c r="JH42" s="302"/>
      <c r="JI42" s="303"/>
      <c r="JJ42" s="298"/>
      <c r="JK42" s="299"/>
      <c r="JL42" s="364"/>
      <c r="JM42" s="117" t="e">
        <f>IF(EXACT(VLOOKUP(JF42,OFERTA_0,2,FALSE),JG42),1,0)</f>
        <v>#N/A</v>
      </c>
      <c r="JN42" s="117" t="e">
        <f>IF(EXACT(VLOOKUP(JF42,OFERTA_0,3,FALSE),JH42),1,0)</f>
        <v>#N/A</v>
      </c>
      <c r="JO42" s="265" t="e">
        <f>IF(EXACT(VLOOKUP(JF42,OFERTA_0,4,FALSE),JI42),1,0)</f>
        <v>#N/A</v>
      </c>
      <c r="JP42" s="265">
        <f t="shared" si="494"/>
        <v>0</v>
      </c>
      <c r="JQ42" s="265">
        <f t="shared" si="495"/>
        <v>0</v>
      </c>
      <c r="JR42" s="265" t="e">
        <f t="shared" si="496"/>
        <v>#N/A</v>
      </c>
      <c r="JS42" s="361">
        <f t="shared" si="497"/>
        <v>0</v>
      </c>
      <c r="JT42" s="267">
        <f t="shared" si="498"/>
        <v>0</v>
      </c>
      <c r="JW42" s="294"/>
      <c r="JX42" s="301"/>
      <c r="JY42" s="302"/>
      <c r="JZ42" s="303"/>
      <c r="KA42" s="298"/>
      <c r="KB42" s="299"/>
      <c r="KC42" s="364"/>
      <c r="KD42" s="117" t="e">
        <f>IF(EXACT(VLOOKUP(JW42,OFERTA_0,2,FALSE),JX42),1,0)</f>
        <v>#N/A</v>
      </c>
      <c r="KE42" s="117" t="e">
        <f>IF(EXACT(VLOOKUP(JW42,OFERTA_0,3,FALSE),JY42),1,0)</f>
        <v>#N/A</v>
      </c>
      <c r="KF42" s="265" t="e">
        <f>IF(EXACT(VLOOKUP(JW42,OFERTA_0,4,FALSE),JZ42),1,0)</f>
        <v>#N/A</v>
      </c>
      <c r="KG42" s="265">
        <f t="shared" si="499"/>
        <v>0</v>
      </c>
      <c r="KH42" s="265">
        <f t="shared" si="500"/>
        <v>0</v>
      </c>
      <c r="KI42" s="265" t="e">
        <f t="shared" si="501"/>
        <v>#N/A</v>
      </c>
      <c r="KJ42" s="361">
        <f t="shared" si="502"/>
        <v>0</v>
      </c>
      <c r="KK42" s="267">
        <f t="shared" si="503"/>
        <v>0</v>
      </c>
    </row>
    <row r="43" spans="2:297" ht="18" customHeight="1" thickTop="1" thickBot="1">
      <c r="B43" s="418" t="s">
        <v>260</v>
      </c>
      <c r="C43" s="474" t="s">
        <v>201</v>
      </c>
      <c r="D43" s="420"/>
      <c r="E43" s="420"/>
      <c r="F43" s="420"/>
      <c r="G43" s="420"/>
      <c r="H43" s="420"/>
      <c r="K43" s="485" t="s">
        <v>260</v>
      </c>
      <c r="L43" s="486" t="s">
        <v>201</v>
      </c>
      <c r="M43" s="487"/>
      <c r="N43" s="487"/>
      <c r="O43" s="487"/>
      <c r="P43" s="487"/>
      <c r="Q43" s="420"/>
      <c r="R43" s="117"/>
      <c r="S43" s="117"/>
      <c r="T43" s="265"/>
      <c r="U43" s="265"/>
      <c r="V43" s="265"/>
      <c r="W43" s="265"/>
      <c r="X43" s="361"/>
      <c r="Y43" s="267"/>
      <c r="Z43" s="143"/>
      <c r="AA43" s="143"/>
      <c r="AB43" s="485" t="s">
        <v>260</v>
      </c>
      <c r="AC43" s="486" t="s">
        <v>201</v>
      </c>
      <c r="AD43" s="487"/>
      <c r="AE43" s="487"/>
      <c r="AF43" s="487"/>
      <c r="AG43" s="487"/>
      <c r="AH43" s="420"/>
      <c r="AI43" s="117"/>
      <c r="AJ43" s="117"/>
      <c r="AK43" s="265"/>
      <c r="AL43" s="265"/>
      <c r="AM43" s="265"/>
      <c r="AN43" s="265"/>
      <c r="AO43" s="361"/>
      <c r="AP43" s="267"/>
      <c r="AQ43" s="143"/>
      <c r="AR43" s="143"/>
      <c r="AS43" s="485" t="s">
        <v>260</v>
      </c>
      <c r="AT43" s="486" t="s">
        <v>201</v>
      </c>
      <c r="AU43" s="487"/>
      <c r="AV43" s="487"/>
      <c r="AW43" s="487"/>
      <c r="AX43" s="487"/>
      <c r="AY43" s="420"/>
      <c r="AZ43" s="117"/>
      <c r="BA43" s="117"/>
      <c r="BB43" s="265"/>
      <c r="BC43" s="265"/>
      <c r="BD43" s="265"/>
      <c r="BE43" s="265"/>
      <c r="BF43" s="361"/>
      <c r="BG43" s="267"/>
      <c r="BJ43" s="485" t="s">
        <v>260</v>
      </c>
      <c r="BK43" s="486" t="s">
        <v>201</v>
      </c>
      <c r="BL43" s="487"/>
      <c r="BM43" s="487"/>
      <c r="BN43" s="487"/>
      <c r="BO43" s="487"/>
      <c r="BP43" s="420"/>
      <c r="BQ43" s="117"/>
      <c r="BR43" s="117"/>
      <c r="BS43" s="265"/>
      <c r="BT43" s="265"/>
      <c r="BU43" s="265"/>
      <c r="BV43" s="265"/>
      <c r="BW43" s="361"/>
      <c r="BX43" s="267"/>
      <c r="CA43" s="485" t="s">
        <v>260</v>
      </c>
      <c r="CB43" s="486" t="s">
        <v>201</v>
      </c>
      <c r="CC43" s="487"/>
      <c r="CD43" s="487"/>
      <c r="CE43" s="521"/>
      <c r="CF43" s="487"/>
      <c r="CG43" s="420"/>
      <c r="CH43" s="117"/>
      <c r="CI43" s="117"/>
      <c r="CJ43" s="265"/>
      <c r="CK43" s="265"/>
      <c r="CL43" s="265"/>
      <c r="CM43" s="265"/>
      <c r="CN43" s="361"/>
      <c r="CO43" s="267"/>
      <c r="CR43" s="485" t="s">
        <v>260</v>
      </c>
      <c r="CS43" s="486" t="s">
        <v>201</v>
      </c>
      <c r="CT43" s="487"/>
      <c r="CU43" s="487"/>
      <c r="CV43" s="487"/>
      <c r="CW43" s="487"/>
      <c r="CX43" s="420"/>
      <c r="CY43" s="117"/>
      <c r="CZ43" s="117"/>
      <c r="DA43" s="265"/>
      <c r="DB43" s="265"/>
      <c r="DC43" s="265"/>
      <c r="DD43" s="265"/>
      <c r="DE43" s="361"/>
      <c r="DF43" s="267"/>
      <c r="DI43" s="288"/>
      <c r="DJ43" s="289"/>
      <c r="DK43" s="290"/>
      <c r="DL43" s="312"/>
      <c r="DM43" s="292"/>
      <c r="DN43" s="293"/>
      <c r="DO43" s="364"/>
      <c r="DP43" s="117"/>
      <c r="DQ43" s="117"/>
      <c r="DR43" s="265"/>
      <c r="DS43" s="265"/>
      <c r="DT43" s="265"/>
      <c r="DU43" s="265"/>
      <c r="DV43" s="361"/>
      <c r="DW43" s="267"/>
      <c r="DZ43" s="288"/>
      <c r="EA43" s="289"/>
      <c r="EB43" s="290"/>
      <c r="EC43" s="312"/>
      <c r="ED43" s="292"/>
      <c r="EE43" s="293"/>
      <c r="EF43" s="364"/>
      <c r="EG43" s="117"/>
      <c r="EH43" s="117"/>
      <c r="EI43" s="265"/>
      <c r="EJ43" s="265"/>
      <c r="EK43" s="265"/>
      <c r="EL43" s="265"/>
      <c r="EM43" s="361"/>
      <c r="EN43" s="267"/>
      <c r="EQ43" s="288"/>
      <c r="ER43" s="289"/>
      <c r="ES43" s="290"/>
      <c r="ET43" s="312"/>
      <c r="EU43" s="292"/>
      <c r="EV43" s="293"/>
      <c r="EW43" s="364"/>
      <c r="EX43" s="117"/>
      <c r="EY43" s="117"/>
      <c r="EZ43" s="265"/>
      <c r="FA43" s="265"/>
      <c r="FB43" s="265"/>
      <c r="FC43" s="265"/>
      <c r="FD43" s="361"/>
      <c r="FE43" s="267"/>
      <c r="FH43" s="288"/>
      <c r="FI43" s="289"/>
      <c r="FJ43" s="290"/>
      <c r="FK43" s="312"/>
      <c r="FL43" s="292"/>
      <c r="FM43" s="293"/>
      <c r="FN43" s="364"/>
      <c r="FO43" s="117"/>
      <c r="FP43" s="117"/>
      <c r="FQ43" s="265"/>
      <c r="FR43" s="265"/>
      <c r="FS43" s="265"/>
      <c r="FT43" s="265"/>
      <c r="FU43" s="361"/>
      <c r="FV43" s="267"/>
      <c r="FY43" s="288"/>
      <c r="FZ43" s="289"/>
      <c r="GA43" s="290"/>
      <c r="GB43" s="312"/>
      <c r="GC43" s="292"/>
      <c r="GD43" s="293"/>
      <c r="GE43" s="364"/>
      <c r="GF43" s="117"/>
      <c r="GG43" s="117"/>
      <c r="GH43" s="265"/>
      <c r="GI43" s="265"/>
      <c r="GJ43" s="265"/>
      <c r="GK43" s="265"/>
      <c r="GL43" s="361"/>
      <c r="GM43" s="267"/>
      <c r="GP43" s="288"/>
      <c r="GQ43" s="289"/>
      <c r="GR43" s="290"/>
      <c r="GS43" s="312"/>
      <c r="GT43" s="292"/>
      <c r="GU43" s="293"/>
      <c r="GV43" s="364"/>
      <c r="GW43" s="117"/>
      <c r="GX43" s="117"/>
      <c r="GY43" s="265"/>
      <c r="GZ43" s="265"/>
      <c r="HA43" s="265"/>
      <c r="HB43" s="265"/>
      <c r="HC43" s="361"/>
      <c r="HD43" s="267"/>
      <c r="HG43" s="288"/>
      <c r="HH43" s="289"/>
      <c r="HI43" s="290"/>
      <c r="HJ43" s="312"/>
      <c r="HK43" s="292"/>
      <c r="HL43" s="293"/>
      <c r="HM43" s="364"/>
      <c r="HN43" s="117"/>
      <c r="HO43" s="117"/>
      <c r="HP43" s="265"/>
      <c r="HQ43" s="265"/>
      <c r="HR43" s="265"/>
      <c r="HS43" s="265"/>
      <c r="HT43" s="361"/>
      <c r="HU43" s="267"/>
      <c r="HX43" s="288"/>
      <c r="HY43" s="289"/>
      <c r="HZ43" s="290"/>
      <c r="IA43" s="312"/>
      <c r="IB43" s="292"/>
      <c r="IC43" s="293"/>
      <c r="ID43" s="364"/>
      <c r="IE43" s="117"/>
      <c r="IF43" s="117"/>
      <c r="IG43" s="265"/>
      <c r="IH43" s="265"/>
      <c r="II43" s="265"/>
      <c r="IJ43" s="265"/>
      <c r="IK43" s="361"/>
      <c r="IL43" s="267"/>
      <c r="IO43" s="288"/>
      <c r="IP43" s="289"/>
      <c r="IQ43" s="290"/>
      <c r="IR43" s="312"/>
      <c r="IS43" s="292"/>
      <c r="IT43" s="293"/>
      <c r="IU43" s="364"/>
      <c r="IV43" s="117"/>
      <c r="IW43" s="117"/>
      <c r="IX43" s="265"/>
      <c r="IY43" s="265"/>
      <c r="IZ43" s="265"/>
      <c r="JA43" s="265"/>
      <c r="JB43" s="361"/>
      <c r="JC43" s="267"/>
      <c r="JF43" s="288"/>
      <c r="JG43" s="289"/>
      <c r="JH43" s="290"/>
      <c r="JI43" s="312"/>
      <c r="JJ43" s="292"/>
      <c r="JK43" s="293"/>
      <c r="JL43" s="364"/>
      <c r="JM43" s="117"/>
      <c r="JN43" s="117"/>
      <c r="JO43" s="265"/>
      <c r="JP43" s="265"/>
      <c r="JQ43" s="265"/>
      <c r="JR43" s="265"/>
      <c r="JS43" s="361"/>
      <c r="JT43" s="267"/>
      <c r="JW43" s="288"/>
      <c r="JX43" s="289"/>
      <c r="JY43" s="290"/>
      <c r="JZ43" s="312"/>
      <c r="KA43" s="292"/>
      <c r="KB43" s="293"/>
      <c r="KC43" s="364"/>
      <c r="KD43" s="117"/>
      <c r="KE43" s="117"/>
      <c r="KF43" s="265"/>
      <c r="KG43" s="265"/>
      <c r="KH43" s="265"/>
      <c r="KI43" s="265"/>
      <c r="KJ43" s="361"/>
      <c r="KK43" s="267"/>
    </row>
    <row r="44" spans="2:297" ht="16.5" thickTop="1" thickBot="1">
      <c r="B44" s="421" t="s">
        <v>261</v>
      </c>
      <c r="C44" s="473" t="s">
        <v>262</v>
      </c>
      <c r="D44" s="421" t="s">
        <v>164</v>
      </c>
      <c r="E44" s="423">
        <v>31.86</v>
      </c>
      <c r="F44" s="426"/>
      <c r="G44" s="425">
        <f t="shared" ref="G44" si="504">ROUND(E44*F44,0)</f>
        <v>0</v>
      </c>
      <c r="H44" s="425"/>
      <c r="K44" s="471" t="s">
        <v>261</v>
      </c>
      <c r="L44" s="422" t="s">
        <v>262</v>
      </c>
      <c r="M44" s="421" t="s">
        <v>164</v>
      </c>
      <c r="N44" s="488">
        <v>31.86</v>
      </c>
      <c r="O44" s="489">
        <v>2056</v>
      </c>
      <c r="P44" s="490">
        <f t="shared" si="31"/>
        <v>65504</v>
      </c>
      <c r="Q44" s="425"/>
      <c r="R44" s="117">
        <f>IF(EXACT(VLOOKUP(K44,OFERTA_0,2,FALSE),L44),1,0)</f>
        <v>1</v>
      </c>
      <c r="S44" s="117">
        <f>IF(EXACT(VLOOKUP(K44,OFERTA_0,3,FALSE),M44),1,0)</f>
        <v>1</v>
      </c>
      <c r="T44" s="265">
        <f>IF(EXACT(VLOOKUP(K44,OFERTA_0,4,FALSE),N44),1,0)</f>
        <v>1</v>
      </c>
      <c r="U44" s="265">
        <f t="shared" si="96"/>
        <v>1</v>
      </c>
      <c r="V44" s="265">
        <f t="shared" si="97"/>
        <v>1</v>
      </c>
      <c r="W44" s="265">
        <f t="shared" si="98"/>
        <v>1</v>
      </c>
      <c r="X44" s="361">
        <f t="shared" si="99"/>
        <v>65504</v>
      </c>
      <c r="Y44" s="267">
        <f t="shared" si="100"/>
        <v>0</v>
      </c>
      <c r="Z44" s="143"/>
      <c r="AA44" s="143"/>
      <c r="AB44" s="471" t="s">
        <v>261</v>
      </c>
      <c r="AC44" s="422" t="s">
        <v>262</v>
      </c>
      <c r="AD44" s="421" t="s">
        <v>164</v>
      </c>
      <c r="AE44" s="488">
        <v>31.86</v>
      </c>
      <c r="AF44" s="491">
        <v>5029</v>
      </c>
      <c r="AG44" s="490">
        <f t="shared" si="32"/>
        <v>160224</v>
      </c>
      <c r="AH44" s="425"/>
      <c r="AI44" s="117">
        <f>IF(EXACT(VLOOKUP(AB44,OFERTA_0,2,FALSE),AC44),1,0)</f>
        <v>1</v>
      </c>
      <c r="AJ44" s="117">
        <f>IF(EXACT(VLOOKUP(AB44,OFERTA_0,3,FALSE),AD44),1,0)</f>
        <v>1</v>
      </c>
      <c r="AK44" s="265">
        <f>IF(EXACT(VLOOKUP(AB44,OFERTA_0,4,FALSE),AE44),1,0)</f>
        <v>1</v>
      </c>
      <c r="AL44" s="265">
        <f t="shared" ref="AL44" si="505">IF(AF44=0,0,1)</f>
        <v>1</v>
      </c>
      <c r="AM44" s="265">
        <f t="shared" ref="AM44" si="506">IF(AG44=0,0,1)</f>
        <v>1</v>
      </c>
      <c r="AN44" s="265">
        <f t="shared" ref="AN44" si="507">PRODUCT(AI44:AM44)</f>
        <v>1</v>
      </c>
      <c r="AO44" s="361">
        <f t="shared" ref="AO44" si="508">ROUND(AG44,0)</f>
        <v>160224</v>
      </c>
      <c r="AP44" s="267">
        <f t="shared" ref="AP44" si="509">AG44-AO44</f>
        <v>0</v>
      </c>
      <c r="AQ44" s="143"/>
      <c r="AR44" s="143"/>
      <c r="AS44" s="471" t="s">
        <v>261</v>
      </c>
      <c r="AT44" s="422" t="s">
        <v>262</v>
      </c>
      <c r="AU44" s="421" t="s">
        <v>164</v>
      </c>
      <c r="AV44" s="488">
        <v>31.86</v>
      </c>
      <c r="AW44" s="491">
        <v>5000</v>
      </c>
      <c r="AX44" s="490">
        <f t="shared" si="33"/>
        <v>159300</v>
      </c>
      <c r="AY44" s="425"/>
      <c r="AZ44" s="117">
        <f>IF(EXACT(VLOOKUP(AS44,OFERTA_0,2,FALSE),AT44),1,0)</f>
        <v>1</v>
      </c>
      <c r="BA44" s="117">
        <f>IF(EXACT(VLOOKUP(AS44,OFERTA_0,3,FALSE),AU44),1,0)</f>
        <v>1</v>
      </c>
      <c r="BB44" s="265">
        <f>IF(EXACT(VLOOKUP(AS44,OFERTA_0,4,FALSE),AV44),1,0)</f>
        <v>1</v>
      </c>
      <c r="BC44" s="265">
        <f t="shared" ref="BC44" si="510">IF(AW44=0,0,1)</f>
        <v>1</v>
      </c>
      <c r="BD44" s="265">
        <f t="shared" ref="BD44" si="511">IF(AX44=0,0,1)</f>
        <v>1</v>
      </c>
      <c r="BE44" s="265">
        <f t="shared" ref="BE44" si="512">PRODUCT(AZ44:BD44)</f>
        <v>1</v>
      </c>
      <c r="BF44" s="361">
        <f t="shared" ref="BF44" si="513">ROUND(AX44,0)</f>
        <v>159300</v>
      </c>
      <c r="BG44" s="267">
        <f t="shared" ref="BG44" si="514">AX44-BF44</f>
        <v>0</v>
      </c>
      <c r="BJ44" s="471" t="s">
        <v>261</v>
      </c>
      <c r="BK44" s="422" t="s">
        <v>262</v>
      </c>
      <c r="BL44" s="421" t="s">
        <v>164</v>
      </c>
      <c r="BM44" s="488">
        <v>31.86</v>
      </c>
      <c r="BN44" s="491">
        <v>6000</v>
      </c>
      <c r="BO44" s="490">
        <f t="shared" si="34"/>
        <v>191160</v>
      </c>
      <c r="BP44" s="425"/>
      <c r="BQ44" s="117">
        <f>IF(EXACT(VLOOKUP(BJ44,OFERTA_0,2,FALSE),BK44),1,0)</f>
        <v>1</v>
      </c>
      <c r="BR44" s="117">
        <f>IF(EXACT(VLOOKUP(BJ44,OFERTA_0,3,FALSE),BL44),1,0)</f>
        <v>1</v>
      </c>
      <c r="BS44" s="265">
        <f>IF(EXACT(VLOOKUP(BJ44,OFERTA_0,4,FALSE),BM44),1,0)</f>
        <v>1</v>
      </c>
      <c r="BT44" s="265">
        <f t="shared" ref="BT44" si="515">IF(BN44=0,0,1)</f>
        <v>1</v>
      </c>
      <c r="BU44" s="265">
        <f t="shared" ref="BU44" si="516">IF(BO44=0,0,1)</f>
        <v>1</v>
      </c>
      <c r="BV44" s="265">
        <f t="shared" ref="BV44" si="517">PRODUCT(BQ44:BU44)</f>
        <v>1</v>
      </c>
      <c r="BW44" s="361">
        <f t="shared" ref="BW44" si="518">ROUND(BO44,0)</f>
        <v>191160</v>
      </c>
      <c r="BX44" s="267">
        <f t="shared" ref="BX44" si="519">BO44-BW44</f>
        <v>0</v>
      </c>
      <c r="CA44" s="471" t="s">
        <v>261</v>
      </c>
      <c r="CB44" s="422" t="s">
        <v>262</v>
      </c>
      <c r="CC44" s="421" t="s">
        <v>164</v>
      </c>
      <c r="CD44" s="488">
        <v>31.86</v>
      </c>
      <c r="CE44" s="491">
        <v>500</v>
      </c>
      <c r="CF44" s="522">
        <f t="shared" si="35"/>
        <v>15930</v>
      </c>
      <c r="CG44" s="425"/>
      <c r="CH44" s="117">
        <f>IF(EXACT(VLOOKUP(CA44,OFERTA_0,2,FALSE),CB44),1,0)</f>
        <v>1</v>
      </c>
      <c r="CI44" s="117">
        <f>IF(EXACT(VLOOKUP(CA44,OFERTA_0,3,FALSE),CC44),1,0)</f>
        <v>1</v>
      </c>
      <c r="CJ44" s="265">
        <f>IF(EXACT(VLOOKUP(CA44,OFERTA_0,4,FALSE),CD44),1,0)</f>
        <v>1</v>
      </c>
      <c r="CK44" s="265">
        <f t="shared" ref="CK44" si="520">IF(CE44=0,0,1)</f>
        <v>1</v>
      </c>
      <c r="CL44" s="265">
        <f t="shared" ref="CL44" si="521">IF(CF44=0,0,1)</f>
        <v>1</v>
      </c>
      <c r="CM44" s="265">
        <f t="shared" ref="CM44" si="522">PRODUCT(CH44:CL44)</f>
        <v>1</v>
      </c>
      <c r="CN44" s="361">
        <f t="shared" ref="CN44" si="523">ROUND(CF44,0)</f>
        <v>15930</v>
      </c>
      <c r="CO44" s="267">
        <f t="shared" ref="CO44" si="524">CF44-CN44</f>
        <v>0</v>
      </c>
      <c r="CR44" s="471" t="s">
        <v>261</v>
      </c>
      <c r="CS44" s="422" t="s">
        <v>262</v>
      </c>
      <c r="CT44" s="421" t="s">
        <v>164</v>
      </c>
      <c r="CU44" s="488">
        <v>31.86</v>
      </c>
      <c r="CV44" s="491">
        <f>+CV15</f>
        <v>2500</v>
      </c>
      <c r="CW44" s="490">
        <f t="shared" si="36"/>
        <v>79650</v>
      </c>
      <c r="CX44" s="425"/>
      <c r="CY44" s="117">
        <f>IF(EXACT(VLOOKUP(CR44,OFERTA_0,2,FALSE),CS44),1,0)</f>
        <v>1</v>
      </c>
      <c r="CZ44" s="117">
        <f>IF(EXACT(VLOOKUP(CR44,OFERTA_0,3,FALSE),CT44),1,0)</f>
        <v>1</v>
      </c>
      <c r="DA44" s="265">
        <f>IF(EXACT(VLOOKUP(CR44,OFERTA_0,4,FALSE),CU44),1,0)</f>
        <v>1</v>
      </c>
      <c r="DB44" s="265">
        <f t="shared" ref="DB44" si="525">IF(CV44=0,0,1)</f>
        <v>1</v>
      </c>
      <c r="DC44" s="265">
        <f t="shared" ref="DC44" si="526">IF(CW44=0,0,1)</f>
        <v>1</v>
      </c>
      <c r="DD44" s="265">
        <f t="shared" ref="DD44" si="527">PRODUCT(CY44:DC44)</f>
        <v>1</v>
      </c>
      <c r="DE44" s="361">
        <f t="shared" ref="DE44" si="528">ROUND(CW44,0)</f>
        <v>79650</v>
      </c>
      <c r="DF44" s="267">
        <f t="shared" ref="DF44" si="529">CW44-DE44</f>
        <v>0</v>
      </c>
      <c r="DI44" s="294"/>
      <c r="DJ44" s="301"/>
      <c r="DK44" s="302"/>
      <c r="DL44" s="303"/>
      <c r="DM44" s="298"/>
      <c r="DN44" s="299"/>
      <c r="DO44" s="364"/>
      <c r="DP44" s="117" t="e">
        <f>IF(EXACT(VLOOKUP(DI44,OFERTA_0,2,FALSE),DJ44),1,0)</f>
        <v>#N/A</v>
      </c>
      <c r="DQ44" s="117" t="e">
        <f>IF(EXACT(VLOOKUP(DI44,OFERTA_0,3,FALSE),DK44),1,0)</f>
        <v>#N/A</v>
      </c>
      <c r="DR44" s="265" t="e">
        <f>IF(EXACT(VLOOKUP(DI44,OFERTA_0,4,FALSE),DL44),1,0)</f>
        <v>#N/A</v>
      </c>
      <c r="DS44" s="265">
        <f t="shared" ref="DS44" si="530">IF(DM44=0,0,1)</f>
        <v>0</v>
      </c>
      <c r="DT44" s="265">
        <f t="shared" ref="DT44" si="531">IF(DN44=0,0,1)</f>
        <v>0</v>
      </c>
      <c r="DU44" s="265" t="e">
        <f t="shared" ref="DU44" si="532">PRODUCT(DP44:DT44)</f>
        <v>#N/A</v>
      </c>
      <c r="DV44" s="361">
        <f t="shared" ref="DV44" si="533">ROUND(DN44,0)</f>
        <v>0</v>
      </c>
      <c r="DW44" s="267">
        <f t="shared" ref="DW44" si="534">DN44-DV44</f>
        <v>0</v>
      </c>
      <c r="DZ44" s="294"/>
      <c r="EA44" s="301"/>
      <c r="EB44" s="302"/>
      <c r="EC44" s="303"/>
      <c r="ED44" s="298"/>
      <c r="EE44" s="299"/>
      <c r="EF44" s="364"/>
      <c r="EG44" s="117" t="e">
        <f>IF(EXACT(VLOOKUP(DZ44,OFERTA_0,2,FALSE),EA44),1,0)</f>
        <v>#N/A</v>
      </c>
      <c r="EH44" s="117" t="e">
        <f>IF(EXACT(VLOOKUP(DZ44,OFERTA_0,3,FALSE),EB44),1,0)</f>
        <v>#N/A</v>
      </c>
      <c r="EI44" s="265" t="e">
        <f>IF(EXACT(VLOOKUP(DZ44,OFERTA_0,4,FALSE),EC44),1,0)</f>
        <v>#N/A</v>
      </c>
      <c r="EJ44" s="265">
        <f t="shared" ref="EJ44" si="535">IF(ED44=0,0,1)</f>
        <v>0</v>
      </c>
      <c r="EK44" s="265">
        <f t="shared" ref="EK44" si="536">IF(EE44=0,0,1)</f>
        <v>0</v>
      </c>
      <c r="EL44" s="265" t="e">
        <f t="shared" ref="EL44" si="537">PRODUCT(EG44:EK44)</f>
        <v>#N/A</v>
      </c>
      <c r="EM44" s="361">
        <f t="shared" ref="EM44" si="538">ROUND(EE44,0)</f>
        <v>0</v>
      </c>
      <c r="EN44" s="267">
        <f t="shared" ref="EN44" si="539">EE44-EM44</f>
        <v>0</v>
      </c>
      <c r="EQ44" s="294"/>
      <c r="ER44" s="301"/>
      <c r="ES44" s="302"/>
      <c r="ET44" s="303"/>
      <c r="EU44" s="298"/>
      <c r="EV44" s="299"/>
      <c r="EW44" s="364"/>
      <c r="EX44" s="117" t="e">
        <f>IF(EXACT(VLOOKUP(EQ44,OFERTA_0,2,FALSE),ER44),1,0)</f>
        <v>#N/A</v>
      </c>
      <c r="EY44" s="117" t="e">
        <f>IF(EXACT(VLOOKUP(EQ44,OFERTA_0,3,FALSE),ES44),1,0)</f>
        <v>#N/A</v>
      </c>
      <c r="EZ44" s="265" t="e">
        <f>IF(EXACT(VLOOKUP(EQ44,OFERTA_0,4,FALSE),ET44),1,0)</f>
        <v>#N/A</v>
      </c>
      <c r="FA44" s="265">
        <f t="shared" ref="FA44" si="540">IF(EU44=0,0,1)</f>
        <v>0</v>
      </c>
      <c r="FB44" s="265">
        <f t="shared" ref="FB44" si="541">IF(EV44=0,0,1)</f>
        <v>0</v>
      </c>
      <c r="FC44" s="265" t="e">
        <f t="shared" ref="FC44" si="542">PRODUCT(EX44:FB44)</f>
        <v>#N/A</v>
      </c>
      <c r="FD44" s="361">
        <f t="shared" ref="FD44" si="543">ROUND(EV44,0)</f>
        <v>0</v>
      </c>
      <c r="FE44" s="267">
        <f t="shared" ref="FE44" si="544">EV44-FD44</f>
        <v>0</v>
      </c>
      <c r="FH44" s="294"/>
      <c r="FI44" s="301"/>
      <c r="FJ44" s="302"/>
      <c r="FK44" s="303"/>
      <c r="FL44" s="298"/>
      <c r="FM44" s="299"/>
      <c r="FN44" s="364"/>
      <c r="FO44" s="117" t="e">
        <f>IF(EXACT(VLOOKUP(FH44,OFERTA_0,2,FALSE),FI44),1,0)</f>
        <v>#N/A</v>
      </c>
      <c r="FP44" s="117" t="e">
        <f>IF(EXACT(VLOOKUP(FH44,OFERTA_0,3,FALSE),FJ44),1,0)</f>
        <v>#N/A</v>
      </c>
      <c r="FQ44" s="265" t="e">
        <f>IF(EXACT(VLOOKUP(FH44,OFERTA_0,4,FALSE),FK44),1,0)</f>
        <v>#N/A</v>
      </c>
      <c r="FR44" s="265">
        <f t="shared" ref="FR44" si="545">IF(FL44=0,0,1)</f>
        <v>0</v>
      </c>
      <c r="FS44" s="265">
        <f t="shared" ref="FS44" si="546">IF(FM44=0,0,1)</f>
        <v>0</v>
      </c>
      <c r="FT44" s="265" t="e">
        <f t="shared" ref="FT44" si="547">PRODUCT(FO44:FS44)</f>
        <v>#N/A</v>
      </c>
      <c r="FU44" s="361">
        <f t="shared" ref="FU44" si="548">ROUND(FM44,0)</f>
        <v>0</v>
      </c>
      <c r="FV44" s="267">
        <f t="shared" ref="FV44" si="549">FM44-FU44</f>
        <v>0</v>
      </c>
      <c r="FY44" s="294"/>
      <c r="FZ44" s="301"/>
      <c r="GA44" s="302"/>
      <c r="GB44" s="303"/>
      <c r="GC44" s="298"/>
      <c r="GD44" s="299"/>
      <c r="GE44" s="364"/>
      <c r="GF44" s="117" t="e">
        <f>IF(EXACT(VLOOKUP(FY44,OFERTA_0,2,FALSE),FZ44),1,0)</f>
        <v>#N/A</v>
      </c>
      <c r="GG44" s="117" t="e">
        <f>IF(EXACT(VLOOKUP(FY44,OFERTA_0,3,FALSE),GA44),1,0)</f>
        <v>#N/A</v>
      </c>
      <c r="GH44" s="265" t="e">
        <f>IF(EXACT(VLOOKUP(FY44,OFERTA_0,4,FALSE),GB44),1,0)</f>
        <v>#N/A</v>
      </c>
      <c r="GI44" s="265">
        <f t="shared" ref="GI44" si="550">IF(GC44=0,0,1)</f>
        <v>0</v>
      </c>
      <c r="GJ44" s="265">
        <f t="shared" ref="GJ44" si="551">IF(GD44=0,0,1)</f>
        <v>0</v>
      </c>
      <c r="GK44" s="265" t="e">
        <f t="shared" ref="GK44" si="552">PRODUCT(GF44:GJ44)</f>
        <v>#N/A</v>
      </c>
      <c r="GL44" s="361">
        <f t="shared" ref="GL44" si="553">ROUND(GD44,0)</f>
        <v>0</v>
      </c>
      <c r="GM44" s="267">
        <f t="shared" ref="GM44" si="554">GD44-GL44</f>
        <v>0</v>
      </c>
      <c r="GP44" s="294"/>
      <c r="GQ44" s="301"/>
      <c r="GR44" s="302"/>
      <c r="GS44" s="303"/>
      <c r="GT44" s="298"/>
      <c r="GU44" s="299"/>
      <c r="GV44" s="364"/>
      <c r="GW44" s="117" t="e">
        <f>IF(EXACT(VLOOKUP(GP44,OFERTA_0,2,FALSE),GQ44),1,0)</f>
        <v>#N/A</v>
      </c>
      <c r="GX44" s="117" t="e">
        <f>IF(EXACT(VLOOKUP(GP44,OFERTA_0,3,FALSE),GR44),1,0)</f>
        <v>#N/A</v>
      </c>
      <c r="GY44" s="265" t="e">
        <f>IF(EXACT(VLOOKUP(GP44,OFERTA_0,4,FALSE),GS44),1,0)</f>
        <v>#N/A</v>
      </c>
      <c r="GZ44" s="265">
        <f t="shared" ref="GZ44" si="555">IF(GT44=0,0,1)</f>
        <v>0</v>
      </c>
      <c r="HA44" s="265">
        <f t="shared" ref="HA44" si="556">IF(GU44=0,0,1)</f>
        <v>0</v>
      </c>
      <c r="HB44" s="265" t="e">
        <f t="shared" ref="HB44" si="557">PRODUCT(GW44:HA44)</f>
        <v>#N/A</v>
      </c>
      <c r="HC44" s="361">
        <f t="shared" ref="HC44" si="558">ROUND(GU44,0)</f>
        <v>0</v>
      </c>
      <c r="HD44" s="267">
        <f t="shared" ref="HD44" si="559">GU44-HC44</f>
        <v>0</v>
      </c>
      <c r="HG44" s="294"/>
      <c r="HH44" s="301"/>
      <c r="HI44" s="302"/>
      <c r="HJ44" s="303"/>
      <c r="HK44" s="298"/>
      <c r="HL44" s="299"/>
      <c r="HM44" s="364"/>
      <c r="HN44" s="117" t="e">
        <f>IF(EXACT(VLOOKUP(HG44,OFERTA_0,2,FALSE),HH44),1,0)</f>
        <v>#N/A</v>
      </c>
      <c r="HO44" s="117" t="e">
        <f>IF(EXACT(VLOOKUP(HG44,OFERTA_0,3,FALSE),HI44),1,0)</f>
        <v>#N/A</v>
      </c>
      <c r="HP44" s="265" t="e">
        <f>IF(EXACT(VLOOKUP(HG44,OFERTA_0,4,FALSE),HJ44),1,0)</f>
        <v>#N/A</v>
      </c>
      <c r="HQ44" s="265">
        <f t="shared" ref="HQ44" si="560">IF(HK44=0,0,1)</f>
        <v>0</v>
      </c>
      <c r="HR44" s="265">
        <f t="shared" ref="HR44" si="561">IF(HL44=0,0,1)</f>
        <v>0</v>
      </c>
      <c r="HS44" s="265" t="e">
        <f t="shared" ref="HS44" si="562">PRODUCT(HN44:HR44)</f>
        <v>#N/A</v>
      </c>
      <c r="HT44" s="361">
        <f t="shared" ref="HT44" si="563">ROUND(HL44,0)</f>
        <v>0</v>
      </c>
      <c r="HU44" s="267">
        <f t="shared" ref="HU44" si="564">HL44-HT44</f>
        <v>0</v>
      </c>
      <c r="HX44" s="294"/>
      <c r="HY44" s="301"/>
      <c r="HZ44" s="302"/>
      <c r="IA44" s="303"/>
      <c r="IB44" s="298"/>
      <c r="IC44" s="299"/>
      <c r="ID44" s="364"/>
      <c r="IE44" s="117" t="e">
        <f>IF(EXACT(VLOOKUP(HX44,OFERTA_0,2,FALSE),HY44),1,0)</f>
        <v>#N/A</v>
      </c>
      <c r="IF44" s="117" t="e">
        <f>IF(EXACT(VLOOKUP(HX44,OFERTA_0,3,FALSE),HZ44),1,0)</f>
        <v>#N/A</v>
      </c>
      <c r="IG44" s="265" t="e">
        <f>IF(EXACT(VLOOKUP(HX44,OFERTA_0,4,FALSE),IA44),1,0)</f>
        <v>#N/A</v>
      </c>
      <c r="IH44" s="265">
        <f t="shared" ref="IH44" si="565">IF(IB44=0,0,1)</f>
        <v>0</v>
      </c>
      <c r="II44" s="265">
        <f t="shared" ref="II44" si="566">IF(IC44=0,0,1)</f>
        <v>0</v>
      </c>
      <c r="IJ44" s="265" t="e">
        <f t="shared" ref="IJ44" si="567">PRODUCT(IE44:II44)</f>
        <v>#N/A</v>
      </c>
      <c r="IK44" s="361">
        <f t="shared" ref="IK44" si="568">ROUND(IC44,0)</f>
        <v>0</v>
      </c>
      <c r="IL44" s="267">
        <f t="shared" ref="IL44" si="569">IC44-IK44</f>
        <v>0</v>
      </c>
      <c r="IO44" s="294"/>
      <c r="IP44" s="301"/>
      <c r="IQ44" s="302"/>
      <c r="IR44" s="303"/>
      <c r="IS44" s="298"/>
      <c r="IT44" s="299"/>
      <c r="IU44" s="364"/>
      <c r="IV44" s="117" t="e">
        <f>IF(EXACT(VLOOKUP(IO44,OFERTA_0,2,FALSE),IP44),1,0)</f>
        <v>#N/A</v>
      </c>
      <c r="IW44" s="117" t="e">
        <f>IF(EXACT(VLOOKUP(IO44,OFERTA_0,3,FALSE),IQ44),1,0)</f>
        <v>#N/A</v>
      </c>
      <c r="IX44" s="265" t="e">
        <f>IF(EXACT(VLOOKUP(IO44,OFERTA_0,4,FALSE),IR44),1,0)</f>
        <v>#N/A</v>
      </c>
      <c r="IY44" s="265">
        <f t="shared" ref="IY44" si="570">IF(IS44=0,0,1)</f>
        <v>0</v>
      </c>
      <c r="IZ44" s="265">
        <f t="shared" ref="IZ44" si="571">IF(IT44=0,0,1)</f>
        <v>0</v>
      </c>
      <c r="JA44" s="265" t="e">
        <f t="shared" ref="JA44" si="572">PRODUCT(IV44:IZ44)</f>
        <v>#N/A</v>
      </c>
      <c r="JB44" s="361">
        <f t="shared" ref="JB44" si="573">ROUND(IT44,0)</f>
        <v>0</v>
      </c>
      <c r="JC44" s="267">
        <f t="shared" ref="JC44" si="574">IT44-JB44</f>
        <v>0</v>
      </c>
      <c r="JF44" s="294"/>
      <c r="JG44" s="301"/>
      <c r="JH44" s="302"/>
      <c r="JI44" s="303"/>
      <c r="JJ44" s="298"/>
      <c r="JK44" s="299"/>
      <c r="JL44" s="364"/>
      <c r="JM44" s="117" t="e">
        <f>IF(EXACT(VLOOKUP(JF44,OFERTA_0,2,FALSE),JG44),1,0)</f>
        <v>#N/A</v>
      </c>
      <c r="JN44" s="117" t="e">
        <f>IF(EXACT(VLOOKUP(JF44,OFERTA_0,3,FALSE),JH44),1,0)</f>
        <v>#N/A</v>
      </c>
      <c r="JO44" s="265" t="e">
        <f>IF(EXACT(VLOOKUP(JF44,OFERTA_0,4,FALSE),JI44),1,0)</f>
        <v>#N/A</v>
      </c>
      <c r="JP44" s="265">
        <f t="shared" ref="JP44" si="575">IF(JJ44=0,0,1)</f>
        <v>0</v>
      </c>
      <c r="JQ44" s="265">
        <f t="shared" ref="JQ44" si="576">IF(JK44=0,0,1)</f>
        <v>0</v>
      </c>
      <c r="JR44" s="265" t="e">
        <f t="shared" ref="JR44" si="577">PRODUCT(JM44:JQ44)</f>
        <v>#N/A</v>
      </c>
      <c r="JS44" s="361">
        <f t="shared" ref="JS44" si="578">ROUND(JK44,0)</f>
        <v>0</v>
      </c>
      <c r="JT44" s="267">
        <f t="shared" ref="JT44" si="579">JK44-JS44</f>
        <v>0</v>
      </c>
      <c r="JW44" s="294"/>
      <c r="JX44" s="301"/>
      <c r="JY44" s="302"/>
      <c r="JZ44" s="303"/>
      <c r="KA44" s="298"/>
      <c r="KB44" s="299"/>
      <c r="KC44" s="364"/>
      <c r="KD44" s="117" t="e">
        <f>IF(EXACT(VLOOKUP(JW44,OFERTA_0,2,FALSE),JX44),1,0)</f>
        <v>#N/A</v>
      </c>
      <c r="KE44" s="117" t="e">
        <f>IF(EXACT(VLOOKUP(JW44,OFERTA_0,3,FALSE),JY44),1,0)</f>
        <v>#N/A</v>
      </c>
      <c r="KF44" s="265" t="e">
        <f>IF(EXACT(VLOOKUP(JW44,OFERTA_0,4,FALSE),JZ44),1,0)</f>
        <v>#N/A</v>
      </c>
      <c r="KG44" s="265">
        <f t="shared" ref="KG44" si="580">IF(KA44=0,0,1)</f>
        <v>0</v>
      </c>
      <c r="KH44" s="265">
        <f t="shared" ref="KH44" si="581">IF(KB44=0,0,1)</f>
        <v>0</v>
      </c>
      <c r="KI44" s="265" t="e">
        <f t="shared" ref="KI44" si="582">PRODUCT(KD44:KH44)</f>
        <v>#N/A</v>
      </c>
      <c r="KJ44" s="361">
        <f t="shared" ref="KJ44" si="583">ROUND(KB44,0)</f>
        <v>0</v>
      </c>
      <c r="KK44" s="267">
        <f t="shared" ref="KK44" si="584">KB44-KJ44</f>
        <v>0</v>
      </c>
    </row>
    <row r="45" spans="2:297" ht="18" thickTop="1" thickBot="1">
      <c r="B45" s="418" t="s">
        <v>263</v>
      </c>
      <c r="C45" s="474" t="s">
        <v>264</v>
      </c>
      <c r="D45" s="420"/>
      <c r="E45" s="420"/>
      <c r="F45" s="420"/>
      <c r="G45" s="420"/>
      <c r="H45" s="420"/>
      <c r="K45" s="485" t="s">
        <v>263</v>
      </c>
      <c r="L45" s="486" t="s">
        <v>264</v>
      </c>
      <c r="M45" s="487"/>
      <c r="N45" s="487"/>
      <c r="O45" s="487"/>
      <c r="P45" s="487"/>
      <c r="Q45" s="420"/>
      <c r="R45" s="117"/>
      <c r="S45" s="117"/>
      <c r="T45" s="265"/>
      <c r="U45" s="265"/>
      <c r="V45" s="265"/>
      <c r="W45" s="265"/>
      <c r="X45" s="361"/>
      <c r="Y45" s="267"/>
      <c r="Z45" s="143"/>
      <c r="AA45" s="143"/>
      <c r="AB45" s="485" t="s">
        <v>263</v>
      </c>
      <c r="AC45" s="486" t="s">
        <v>264</v>
      </c>
      <c r="AD45" s="487"/>
      <c r="AE45" s="487"/>
      <c r="AF45" s="487"/>
      <c r="AG45" s="487"/>
      <c r="AH45" s="420"/>
      <c r="AI45" s="117"/>
      <c r="AJ45" s="117"/>
      <c r="AK45" s="265"/>
      <c r="AL45" s="265"/>
      <c r="AM45" s="265"/>
      <c r="AN45" s="265"/>
      <c r="AO45" s="361"/>
      <c r="AP45" s="267"/>
      <c r="AQ45" s="143"/>
      <c r="AR45" s="143"/>
      <c r="AS45" s="485" t="s">
        <v>263</v>
      </c>
      <c r="AT45" s="486" t="s">
        <v>264</v>
      </c>
      <c r="AU45" s="487"/>
      <c r="AV45" s="487"/>
      <c r="AW45" s="487"/>
      <c r="AX45" s="487"/>
      <c r="AY45" s="420"/>
      <c r="AZ45" s="117"/>
      <c r="BA45" s="117"/>
      <c r="BB45" s="265"/>
      <c r="BC45" s="265"/>
      <c r="BD45" s="265"/>
      <c r="BE45" s="265"/>
      <c r="BF45" s="361"/>
      <c r="BG45" s="267"/>
      <c r="BJ45" s="485" t="s">
        <v>263</v>
      </c>
      <c r="BK45" s="486" t="s">
        <v>264</v>
      </c>
      <c r="BL45" s="487"/>
      <c r="BM45" s="487"/>
      <c r="BN45" s="487"/>
      <c r="BO45" s="487"/>
      <c r="BP45" s="420"/>
      <c r="BQ45" s="117"/>
      <c r="BR45" s="117"/>
      <c r="BS45" s="265"/>
      <c r="BT45" s="265"/>
      <c r="BU45" s="265"/>
      <c r="BV45" s="265"/>
      <c r="BW45" s="361"/>
      <c r="BX45" s="267"/>
      <c r="CA45" s="485" t="s">
        <v>263</v>
      </c>
      <c r="CB45" s="486" t="s">
        <v>264</v>
      </c>
      <c r="CC45" s="487"/>
      <c r="CD45" s="487"/>
      <c r="CE45" s="521"/>
      <c r="CF45" s="487"/>
      <c r="CG45" s="420"/>
      <c r="CH45" s="117"/>
      <c r="CI45" s="117"/>
      <c r="CJ45" s="265"/>
      <c r="CK45" s="265"/>
      <c r="CL45" s="265"/>
      <c r="CM45" s="265"/>
      <c r="CN45" s="361"/>
      <c r="CO45" s="267"/>
      <c r="CR45" s="485" t="s">
        <v>263</v>
      </c>
      <c r="CS45" s="486" t="s">
        <v>264</v>
      </c>
      <c r="CT45" s="487"/>
      <c r="CU45" s="487"/>
      <c r="CV45" s="487"/>
      <c r="CW45" s="487"/>
      <c r="CX45" s="420"/>
      <c r="CY45" s="117"/>
      <c r="CZ45" s="117"/>
      <c r="DA45" s="265"/>
      <c r="DB45" s="265"/>
      <c r="DC45" s="265"/>
      <c r="DD45" s="265"/>
      <c r="DE45" s="361"/>
      <c r="DF45" s="267"/>
      <c r="DI45" s="288"/>
      <c r="DJ45" s="289"/>
      <c r="DK45" s="290"/>
      <c r="DL45" s="312"/>
      <c r="DM45" s="292"/>
      <c r="DN45" s="293"/>
      <c r="DO45" s="364"/>
      <c r="DP45" s="117"/>
      <c r="DQ45" s="117"/>
      <c r="DR45" s="265"/>
      <c r="DS45" s="265"/>
      <c r="DT45" s="265"/>
      <c r="DU45" s="265"/>
      <c r="DV45" s="361"/>
      <c r="DW45" s="267"/>
      <c r="DZ45" s="288"/>
      <c r="EA45" s="289"/>
      <c r="EB45" s="290"/>
      <c r="EC45" s="312"/>
      <c r="ED45" s="292"/>
      <c r="EE45" s="293"/>
      <c r="EF45" s="364"/>
      <c r="EG45" s="117"/>
      <c r="EH45" s="117"/>
      <c r="EI45" s="265"/>
      <c r="EJ45" s="265"/>
      <c r="EK45" s="265"/>
      <c r="EL45" s="265"/>
      <c r="EM45" s="361"/>
      <c r="EN45" s="267"/>
      <c r="EQ45" s="288"/>
      <c r="ER45" s="289"/>
      <c r="ES45" s="290"/>
      <c r="ET45" s="312"/>
      <c r="EU45" s="292"/>
      <c r="EV45" s="293"/>
      <c r="EW45" s="364"/>
      <c r="EX45" s="117"/>
      <c r="EY45" s="117"/>
      <c r="EZ45" s="265"/>
      <c r="FA45" s="265"/>
      <c r="FB45" s="265"/>
      <c r="FC45" s="265"/>
      <c r="FD45" s="361"/>
      <c r="FE45" s="267"/>
      <c r="FH45" s="288"/>
      <c r="FI45" s="289"/>
      <c r="FJ45" s="290"/>
      <c r="FK45" s="312"/>
      <c r="FL45" s="292"/>
      <c r="FM45" s="293"/>
      <c r="FN45" s="364"/>
      <c r="FO45" s="117"/>
      <c r="FP45" s="117"/>
      <c r="FQ45" s="265"/>
      <c r="FR45" s="265"/>
      <c r="FS45" s="265"/>
      <c r="FT45" s="265"/>
      <c r="FU45" s="361"/>
      <c r="FV45" s="267"/>
      <c r="FY45" s="288"/>
      <c r="FZ45" s="289"/>
      <c r="GA45" s="290"/>
      <c r="GB45" s="312"/>
      <c r="GC45" s="292"/>
      <c r="GD45" s="293"/>
      <c r="GE45" s="364"/>
      <c r="GF45" s="117"/>
      <c r="GG45" s="117"/>
      <c r="GH45" s="265"/>
      <c r="GI45" s="265"/>
      <c r="GJ45" s="265"/>
      <c r="GK45" s="265"/>
      <c r="GL45" s="361"/>
      <c r="GM45" s="267"/>
      <c r="GP45" s="288"/>
      <c r="GQ45" s="289"/>
      <c r="GR45" s="290"/>
      <c r="GS45" s="312"/>
      <c r="GT45" s="292"/>
      <c r="GU45" s="293"/>
      <c r="GV45" s="364"/>
      <c r="GW45" s="117"/>
      <c r="GX45" s="117"/>
      <c r="GY45" s="265"/>
      <c r="GZ45" s="265"/>
      <c r="HA45" s="265"/>
      <c r="HB45" s="265"/>
      <c r="HC45" s="361"/>
      <c r="HD45" s="267"/>
      <c r="HG45" s="288"/>
      <c r="HH45" s="289"/>
      <c r="HI45" s="290"/>
      <c r="HJ45" s="312"/>
      <c r="HK45" s="292"/>
      <c r="HL45" s="293"/>
      <c r="HM45" s="364"/>
      <c r="HN45" s="117"/>
      <c r="HO45" s="117"/>
      <c r="HP45" s="265"/>
      <c r="HQ45" s="265"/>
      <c r="HR45" s="265"/>
      <c r="HS45" s="265"/>
      <c r="HT45" s="361"/>
      <c r="HU45" s="267"/>
      <c r="HX45" s="288"/>
      <c r="HY45" s="289"/>
      <c r="HZ45" s="290"/>
      <c r="IA45" s="312"/>
      <c r="IB45" s="292"/>
      <c r="IC45" s="293"/>
      <c r="ID45" s="364"/>
      <c r="IE45" s="117"/>
      <c r="IF45" s="117"/>
      <c r="IG45" s="265"/>
      <c r="IH45" s="265"/>
      <c r="II45" s="265"/>
      <c r="IJ45" s="265"/>
      <c r="IK45" s="361"/>
      <c r="IL45" s="267"/>
      <c r="IO45" s="288"/>
      <c r="IP45" s="289"/>
      <c r="IQ45" s="290"/>
      <c r="IR45" s="312"/>
      <c r="IS45" s="292"/>
      <c r="IT45" s="293"/>
      <c r="IU45" s="364"/>
      <c r="IV45" s="117"/>
      <c r="IW45" s="117"/>
      <c r="IX45" s="265"/>
      <c r="IY45" s="265"/>
      <c r="IZ45" s="265"/>
      <c r="JA45" s="265"/>
      <c r="JB45" s="361"/>
      <c r="JC45" s="267"/>
      <c r="JF45" s="288"/>
      <c r="JG45" s="289"/>
      <c r="JH45" s="290"/>
      <c r="JI45" s="312"/>
      <c r="JJ45" s="292"/>
      <c r="JK45" s="293"/>
      <c r="JL45" s="364"/>
      <c r="JM45" s="117"/>
      <c r="JN45" s="117"/>
      <c r="JO45" s="265"/>
      <c r="JP45" s="265"/>
      <c r="JQ45" s="265"/>
      <c r="JR45" s="265"/>
      <c r="JS45" s="361"/>
      <c r="JT45" s="267"/>
      <c r="JW45" s="288"/>
      <c r="JX45" s="289"/>
      <c r="JY45" s="290"/>
      <c r="JZ45" s="312"/>
      <c r="KA45" s="292"/>
      <c r="KB45" s="293"/>
      <c r="KC45" s="364"/>
      <c r="KD45" s="117"/>
      <c r="KE45" s="117"/>
      <c r="KF45" s="265"/>
      <c r="KG45" s="265"/>
      <c r="KH45" s="265"/>
      <c r="KI45" s="265"/>
      <c r="KJ45" s="361"/>
      <c r="KK45" s="267"/>
    </row>
    <row r="46" spans="2:297" ht="15.75" thickTop="1">
      <c r="B46" s="421" t="s">
        <v>265</v>
      </c>
      <c r="C46" s="473" t="s">
        <v>212</v>
      </c>
      <c r="D46" s="421" t="s">
        <v>213</v>
      </c>
      <c r="E46" s="423">
        <v>13</v>
      </c>
      <c r="F46" s="426"/>
      <c r="G46" s="425">
        <f t="shared" ref="G46:G49" si="585">ROUND(E46*F46,0)</f>
        <v>0</v>
      </c>
      <c r="H46" s="425"/>
      <c r="K46" s="471" t="s">
        <v>265</v>
      </c>
      <c r="L46" s="473" t="s">
        <v>212</v>
      </c>
      <c r="M46" s="421" t="s">
        <v>213</v>
      </c>
      <c r="N46" s="488">
        <v>13</v>
      </c>
      <c r="O46" s="489">
        <v>25931</v>
      </c>
      <c r="P46" s="490">
        <f t="shared" si="31"/>
        <v>337103</v>
      </c>
      <c r="Q46" s="425"/>
      <c r="R46" s="117">
        <f>IF(EXACT(VLOOKUP(K46,OFERTA_0,2,FALSE),L46),1,0)</f>
        <v>1</v>
      </c>
      <c r="S46" s="117">
        <f>IF(EXACT(VLOOKUP(K46,OFERTA_0,3,FALSE),M46),1,0)</f>
        <v>1</v>
      </c>
      <c r="T46" s="265">
        <f>IF(EXACT(VLOOKUP(K46,OFERTA_0,4,FALSE),N46),1,0)</f>
        <v>1</v>
      </c>
      <c r="U46" s="265">
        <f t="shared" si="96"/>
        <v>1</v>
      </c>
      <c r="V46" s="265">
        <f t="shared" si="97"/>
        <v>1</v>
      </c>
      <c r="W46" s="265">
        <f t="shared" si="98"/>
        <v>1</v>
      </c>
      <c r="X46" s="361">
        <f t="shared" si="99"/>
        <v>337103</v>
      </c>
      <c r="Y46" s="267">
        <f t="shared" si="100"/>
        <v>0</v>
      </c>
      <c r="Z46" s="143"/>
      <c r="AA46" s="143"/>
      <c r="AB46" s="471" t="s">
        <v>265</v>
      </c>
      <c r="AC46" s="422" t="s">
        <v>212</v>
      </c>
      <c r="AD46" s="421" t="s">
        <v>213</v>
      </c>
      <c r="AE46" s="488">
        <v>13</v>
      </c>
      <c r="AF46" s="491">
        <v>28930</v>
      </c>
      <c r="AG46" s="490">
        <f t="shared" si="32"/>
        <v>376090</v>
      </c>
      <c r="AH46" s="425"/>
      <c r="AI46" s="117">
        <f>IF(EXACT(VLOOKUP(AB46,OFERTA_0,2,FALSE),AC46),1,0)</f>
        <v>1</v>
      </c>
      <c r="AJ46" s="117">
        <f>IF(EXACT(VLOOKUP(AB46,OFERTA_0,3,FALSE),AD46),1,0)</f>
        <v>1</v>
      </c>
      <c r="AK46" s="265">
        <f>IF(EXACT(VLOOKUP(AB46,OFERTA_0,4,FALSE),AE46),1,0)</f>
        <v>1</v>
      </c>
      <c r="AL46" s="265">
        <f t="shared" ref="AL46:AL49" si="586">IF(AF46=0,0,1)</f>
        <v>1</v>
      </c>
      <c r="AM46" s="265">
        <f t="shared" ref="AM46:AM49" si="587">IF(AG46=0,0,1)</f>
        <v>1</v>
      </c>
      <c r="AN46" s="265">
        <f t="shared" ref="AN46:AN49" si="588">PRODUCT(AI46:AM46)</f>
        <v>1</v>
      </c>
      <c r="AO46" s="361">
        <f t="shared" ref="AO46:AO49" si="589">ROUND(AG46,0)</f>
        <v>376090</v>
      </c>
      <c r="AP46" s="267">
        <f t="shared" ref="AP46:AP49" si="590">AG46-AO46</f>
        <v>0</v>
      </c>
      <c r="AQ46" s="143"/>
      <c r="AR46" s="143"/>
      <c r="AS46" s="471" t="s">
        <v>265</v>
      </c>
      <c r="AT46" s="422" t="s">
        <v>212</v>
      </c>
      <c r="AU46" s="421" t="s">
        <v>213</v>
      </c>
      <c r="AV46" s="488">
        <v>13</v>
      </c>
      <c r="AW46" s="491">
        <v>20000</v>
      </c>
      <c r="AX46" s="490">
        <f t="shared" si="33"/>
        <v>260000</v>
      </c>
      <c r="AY46" s="425"/>
      <c r="AZ46" s="117">
        <f>IF(EXACT(VLOOKUP(AS46,OFERTA_0,2,FALSE),AT46),1,0)</f>
        <v>1</v>
      </c>
      <c r="BA46" s="117">
        <f>IF(EXACT(VLOOKUP(AS46,OFERTA_0,3,FALSE),AU46),1,0)</f>
        <v>1</v>
      </c>
      <c r="BB46" s="265">
        <f>IF(EXACT(VLOOKUP(AS46,OFERTA_0,4,FALSE),AV46),1,0)</f>
        <v>1</v>
      </c>
      <c r="BC46" s="265">
        <f t="shared" ref="BC46:BC49" si="591">IF(AW46=0,0,1)</f>
        <v>1</v>
      </c>
      <c r="BD46" s="265">
        <f t="shared" ref="BD46:BD49" si="592">IF(AX46=0,0,1)</f>
        <v>1</v>
      </c>
      <c r="BE46" s="265">
        <f t="shared" ref="BE46:BE49" si="593">PRODUCT(AZ46:BD46)</f>
        <v>1</v>
      </c>
      <c r="BF46" s="361">
        <f t="shared" ref="BF46:BF49" si="594">ROUND(AX46,0)</f>
        <v>260000</v>
      </c>
      <c r="BG46" s="267">
        <f t="shared" ref="BG46:BG49" si="595">AX46-BF46</f>
        <v>0</v>
      </c>
      <c r="BJ46" s="471" t="s">
        <v>265</v>
      </c>
      <c r="BK46" s="422" t="s">
        <v>212</v>
      </c>
      <c r="BL46" s="421" t="s">
        <v>213</v>
      </c>
      <c r="BM46" s="488">
        <v>13</v>
      </c>
      <c r="BN46" s="491">
        <v>38000</v>
      </c>
      <c r="BO46" s="490">
        <f t="shared" si="34"/>
        <v>494000</v>
      </c>
      <c r="BP46" s="425"/>
      <c r="BQ46" s="117">
        <f>IF(EXACT(VLOOKUP(BJ46,OFERTA_0,2,FALSE),BK46),1,0)</f>
        <v>1</v>
      </c>
      <c r="BR46" s="117">
        <f>IF(EXACT(VLOOKUP(BJ46,OFERTA_0,3,FALSE),BL46),1,0)</f>
        <v>1</v>
      </c>
      <c r="BS46" s="265">
        <f>IF(EXACT(VLOOKUP(BJ46,OFERTA_0,4,FALSE),BM46),1,0)</f>
        <v>1</v>
      </c>
      <c r="BT46" s="265">
        <f t="shared" ref="BT46:BT49" si="596">IF(BN46=0,0,1)</f>
        <v>1</v>
      </c>
      <c r="BU46" s="265">
        <f t="shared" ref="BU46:BU49" si="597">IF(BO46=0,0,1)</f>
        <v>1</v>
      </c>
      <c r="BV46" s="265">
        <f t="shared" ref="BV46:BV49" si="598">PRODUCT(BQ46:BU46)</f>
        <v>1</v>
      </c>
      <c r="BW46" s="361">
        <f t="shared" ref="BW46:BW49" si="599">ROUND(BO46,0)</f>
        <v>494000</v>
      </c>
      <c r="BX46" s="267">
        <f t="shared" ref="BX46:BX49" si="600">BO46-BW46</f>
        <v>0</v>
      </c>
      <c r="CA46" s="471" t="s">
        <v>265</v>
      </c>
      <c r="CB46" s="422" t="s">
        <v>212</v>
      </c>
      <c r="CC46" s="421" t="s">
        <v>213</v>
      </c>
      <c r="CD46" s="488">
        <v>13</v>
      </c>
      <c r="CE46" s="491">
        <v>15200</v>
      </c>
      <c r="CF46" s="522">
        <f t="shared" si="35"/>
        <v>197600</v>
      </c>
      <c r="CG46" s="425"/>
      <c r="CH46" s="117">
        <f>IF(EXACT(VLOOKUP(CA46,OFERTA_0,2,FALSE),CB46),1,0)</f>
        <v>1</v>
      </c>
      <c r="CI46" s="117">
        <f>IF(EXACT(VLOOKUP(CA46,OFERTA_0,3,FALSE),CC46),1,0)</f>
        <v>1</v>
      </c>
      <c r="CJ46" s="265">
        <f>IF(EXACT(VLOOKUP(CA46,OFERTA_0,4,FALSE),CD46),1,0)</f>
        <v>1</v>
      </c>
      <c r="CK46" s="265">
        <f t="shared" ref="CK46:CK49" si="601">IF(CE46=0,0,1)</f>
        <v>1</v>
      </c>
      <c r="CL46" s="265">
        <f t="shared" ref="CL46:CL49" si="602">IF(CF46=0,0,1)</f>
        <v>1</v>
      </c>
      <c r="CM46" s="265">
        <f t="shared" ref="CM46:CM49" si="603">PRODUCT(CH46:CL46)</f>
        <v>1</v>
      </c>
      <c r="CN46" s="361">
        <f t="shared" ref="CN46:CN49" si="604">ROUND(CF46,0)</f>
        <v>197600</v>
      </c>
      <c r="CO46" s="267">
        <f t="shared" ref="CO46:CO49" si="605">CF46-CN46</f>
        <v>0</v>
      </c>
      <c r="CR46" s="471" t="s">
        <v>265</v>
      </c>
      <c r="CS46" s="422" t="s">
        <v>212</v>
      </c>
      <c r="CT46" s="421" t="s">
        <v>213</v>
      </c>
      <c r="CU46" s="488">
        <v>13</v>
      </c>
      <c r="CV46" s="491">
        <f>+CV19</f>
        <v>37000</v>
      </c>
      <c r="CW46" s="490">
        <f t="shared" si="36"/>
        <v>481000</v>
      </c>
      <c r="CX46" s="425"/>
      <c r="CY46" s="117">
        <f>IF(EXACT(VLOOKUP(CR46,OFERTA_0,2,FALSE),CS46),1,0)</f>
        <v>1</v>
      </c>
      <c r="CZ46" s="117">
        <f>IF(EXACT(VLOOKUP(CR46,OFERTA_0,3,FALSE),CT46),1,0)</f>
        <v>1</v>
      </c>
      <c r="DA46" s="265">
        <f>IF(EXACT(VLOOKUP(CR46,OFERTA_0,4,FALSE),CU46),1,0)</f>
        <v>1</v>
      </c>
      <c r="DB46" s="265">
        <f t="shared" ref="DB46:DB49" si="606">IF(CV46=0,0,1)</f>
        <v>1</v>
      </c>
      <c r="DC46" s="265">
        <f t="shared" ref="DC46:DC49" si="607">IF(CW46=0,0,1)</f>
        <v>1</v>
      </c>
      <c r="DD46" s="265">
        <f t="shared" ref="DD46:DD49" si="608">PRODUCT(CY46:DC46)</f>
        <v>1</v>
      </c>
      <c r="DE46" s="361">
        <f t="shared" ref="DE46:DE49" si="609">ROUND(CW46,0)</f>
        <v>481000</v>
      </c>
      <c r="DF46" s="267">
        <f t="shared" ref="DF46:DF49" si="610">CW46-DE46</f>
        <v>0</v>
      </c>
      <c r="DI46" s="294"/>
      <c r="DJ46" s="301"/>
      <c r="DK46" s="302"/>
      <c r="DL46" s="303"/>
      <c r="DM46" s="298"/>
      <c r="DN46" s="299"/>
      <c r="DO46" s="364"/>
      <c r="DP46" s="117" t="e">
        <f>IF(EXACT(VLOOKUP(DI46,OFERTA_0,2,FALSE),DJ46),1,0)</f>
        <v>#N/A</v>
      </c>
      <c r="DQ46" s="117" t="e">
        <f>IF(EXACT(VLOOKUP(DI46,OFERTA_0,3,FALSE),DK46),1,0)</f>
        <v>#N/A</v>
      </c>
      <c r="DR46" s="265" t="e">
        <f>IF(EXACT(VLOOKUP(DI46,OFERTA_0,4,FALSE),DL46),1,0)</f>
        <v>#N/A</v>
      </c>
      <c r="DS46" s="265">
        <f t="shared" ref="DS46:DS47" si="611">IF(DM46=0,0,1)</f>
        <v>0</v>
      </c>
      <c r="DT46" s="265">
        <f t="shared" ref="DT46:DT47" si="612">IF(DN46=0,0,1)</f>
        <v>0</v>
      </c>
      <c r="DU46" s="265" t="e">
        <f t="shared" ref="DU46:DU47" si="613">PRODUCT(DP46:DT46)</f>
        <v>#N/A</v>
      </c>
      <c r="DV46" s="361">
        <f t="shared" ref="DV46:DV47" si="614">ROUND(DN46,0)</f>
        <v>0</v>
      </c>
      <c r="DW46" s="267">
        <f t="shared" ref="DW46:DW47" si="615">DN46-DV46</f>
        <v>0</v>
      </c>
      <c r="DZ46" s="294"/>
      <c r="EA46" s="301"/>
      <c r="EB46" s="302"/>
      <c r="EC46" s="303"/>
      <c r="ED46" s="298"/>
      <c r="EE46" s="299"/>
      <c r="EF46" s="364"/>
      <c r="EG46" s="117" t="e">
        <f>IF(EXACT(VLOOKUP(DZ46,OFERTA_0,2,FALSE),EA46),1,0)</f>
        <v>#N/A</v>
      </c>
      <c r="EH46" s="117" t="e">
        <f>IF(EXACT(VLOOKUP(DZ46,OFERTA_0,3,FALSE),EB46),1,0)</f>
        <v>#N/A</v>
      </c>
      <c r="EI46" s="265" t="e">
        <f>IF(EXACT(VLOOKUP(DZ46,OFERTA_0,4,FALSE),EC46),1,0)</f>
        <v>#N/A</v>
      </c>
      <c r="EJ46" s="265">
        <f t="shared" ref="EJ46:EJ47" si="616">IF(ED46=0,0,1)</f>
        <v>0</v>
      </c>
      <c r="EK46" s="265">
        <f t="shared" ref="EK46:EK47" si="617">IF(EE46=0,0,1)</f>
        <v>0</v>
      </c>
      <c r="EL46" s="265" t="e">
        <f t="shared" ref="EL46:EL47" si="618">PRODUCT(EG46:EK46)</f>
        <v>#N/A</v>
      </c>
      <c r="EM46" s="361">
        <f t="shared" ref="EM46:EM47" si="619">ROUND(EE46,0)</f>
        <v>0</v>
      </c>
      <c r="EN46" s="267">
        <f t="shared" ref="EN46:EN47" si="620">EE46-EM46</f>
        <v>0</v>
      </c>
      <c r="EQ46" s="294"/>
      <c r="ER46" s="301"/>
      <c r="ES46" s="302"/>
      <c r="ET46" s="303"/>
      <c r="EU46" s="298"/>
      <c r="EV46" s="299"/>
      <c r="EW46" s="364"/>
      <c r="EX46" s="117" t="e">
        <f>IF(EXACT(VLOOKUP(EQ46,OFERTA_0,2,FALSE),ER46),1,0)</f>
        <v>#N/A</v>
      </c>
      <c r="EY46" s="117" t="e">
        <f>IF(EXACT(VLOOKUP(EQ46,OFERTA_0,3,FALSE),ES46),1,0)</f>
        <v>#N/A</v>
      </c>
      <c r="EZ46" s="265" t="e">
        <f>IF(EXACT(VLOOKUP(EQ46,OFERTA_0,4,FALSE),ET46),1,0)</f>
        <v>#N/A</v>
      </c>
      <c r="FA46" s="265">
        <f t="shared" ref="FA46:FA47" si="621">IF(EU46=0,0,1)</f>
        <v>0</v>
      </c>
      <c r="FB46" s="265">
        <f t="shared" ref="FB46:FB47" si="622">IF(EV46=0,0,1)</f>
        <v>0</v>
      </c>
      <c r="FC46" s="265" t="e">
        <f t="shared" ref="FC46:FC47" si="623">PRODUCT(EX46:FB46)</f>
        <v>#N/A</v>
      </c>
      <c r="FD46" s="361">
        <f t="shared" ref="FD46:FD47" si="624">ROUND(EV46,0)</f>
        <v>0</v>
      </c>
      <c r="FE46" s="267">
        <f t="shared" ref="FE46:FE47" si="625">EV46-FD46</f>
        <v>0</v>
      </c>
      <c r="FH46" s="294"/>
      <c r="FI46" s="301"/>
      <c r="FJ46" s="302"/>
      <c r="FK46" s="303"/>
      <c r="FL46" s="298"/>
      <c r="FM46" s="299"/>
      <c r="FN46" s="364"/>
      <c r="FO46" s="117" t="e">
        <f>IF(EXACT(VLOOKUP(FH46,OFERTA_0,2,FALSE),FI46),1,0)</f>
        <v>#N/A</v>
      </c>
      <c r="FP46" s="117" t="e">
        <f>IF(EXACT(VLOOKUP(FH46,OFERTA_0,3,FALSE),FJ46),1,0)</f>
        <v>#N/A</v>
      </c>
      <c r="FQ46" s="265" t="e">
        <f>IF(EXACT(VLOOKUP(FH46,OFERTA_0,4,FALSE),FK46),1,0)</f>
        <v>#N/A</v>
      </c>
      <c r="FR46" s="265">
        <f t="shared" ref="FR46:FR47" si="626">IF(FL46=0,0,1)</f>
        <v>0</v>
      </c>
      <c r="FS46" s="265">
        <f t="shared" ref="FS46:FS47" si="627">IF(FM46=0,0,1)</f>
        <v>0</v>
      </c>
      <c r="FT46" s="265" t="e">
        <f t="shared" ref="FT46:FT47" si="628">PRODUCT(FO46:FS46)</f>
        <v>#N/A</v>
      </c>
      <c r="FU46" s="361">
        <f t="shared" ref="FU46:FU47" si="629">ROUND(FM46,0)</f>
        <v>0</v>
      </c>
      <c r="FV46" s="267">
        <f t="shared" ref="FV46:FV47" si="630">FM46-FU46</f>
        <v>0</v>
      </c>
      <c r="FY46" s="294"/>
      <c r="FZ46" s="301"/>
      <c r="GA46" s="302"/>
      <c r="GB46" s="303"/>
      <c r="GC46" s="298"/>
      <c r="GD46" s="299"/>
      <c r="GE46" s="364"/>
      <c r="GF46" s="117" t="e">
        <f>IF(EXACT(VLOOKUP(FY46,OFERTA_0,2,FALSE),FZ46),1,0)</f>
        <v>#N/A</v>
      </c>
      <c r="GG46" s="117" t="e">
        <f>IF(EXACT(VLOOKUP(FY46,OFERTA_0,3,FALSE),GA46),1,0)</f>
        <v>#N/A</v>
      </c>
      <c r="GH46" s="265" t="e">
        <f>IF(EXACT(VLOOKUP(FY46,OFERTA_0,4,FALSE),GB46),1,0)</f>
        <v>#N/A</v>
      </c>
      <c r="GI46" s="265">
        <f t="shared" ref="GI46:GI47" si="631">IF(GC46=0,0,1)</f>
        <v>0</v>
      </c>
      <c r="GJ46" s="265">
        <f t="shared" ref="GJ46:GJ47" si="632">IF(GD46=0,0,1)</f>
        <v>0</v>
      </c>
      <c r="GK46" s="265" t="e">
        <f t="shared" ref="GK46:GK47" si="633">PRODUCT(GF46:GJ46)</f>
        <v>#N/A</v>
      </c>
      <c r="GL46" s="361">
        <f t="shared" ref="GL46:GL47" si="634">ROUND(GD46,0)</f>
        <v>0</v>
      </c>
      <c r="GM46" s="267">
        <f t="shared" ref="GM46:GM47" si="635">GD46-GL46</f>
        <v>0</v>
      </c>
      <c r="GP46" s="294"/>
      <c r="GQ46" s="301"/>
      <c r="GR46" s="302"/>
      <c r="GS46" s="303"/>
      <c r="GT46" s="298"/>
      <c r="GU46" s="299"/>
      <c r="GV46" s="364"/>
      <c r="GW46" s="117" t="e">
        <f>IF(EXACT(VLOOKUP(GP46,OFERTA_0,2,FALSE),GQ46),1,0)</f>
        <v>#N/A</v>
      </c>
      <c r="GX46" s="117" t="e">
        <f>IF(EXACT(VLOOKUP(GP46,OFERTA_0,3,FALSE),GR46),1,0)</f>
        <v>#N/A</v>
      </c>
      <c r="GY46" s="265" t="e">
        <f>IF(EXACT(VLOOKUP(GP46,OFERTA_0,4,FALSE),GS46),1,0)</f>
        <v>#N/A</v>
      </c>
      <c r="GZ46" s="265">
        <f t="shared" ref="GZ46:GZ47" si="636">IF(GT46=0,0,1)</f>
        <v>0</v>
      </c>
      <c r="HA46" s="265">
        <f t="shared" ref="HA46:HA47" si="637">IF(GU46=0,0,1)</f>
        <v>0</v>
      </c>
      <c r="HB46" s="265" t="e">
        <f t="shared" ref="HB46:HB47" si="638">PRODUCT(GW46:HA46)</f>
        <v>#N/A</v>
      </c>
      <c r="HC46" s="361">
        <f t="shared" ref="HC46:HC47" si="639">ROUND(GU46,0)</f>
        <v>0</v>
      </c>
      <c r="HD46" s="267">
        <f t="shared" ref="HD46:HD47" si="640">GU46-HC46</f>
        <v>0</v>
      </c>
      <c r="HG46" s="294"/>
      <c r="HH46" s="301"/>
      <c r="HI46" s="302"/>
      <c r="HJ46" s="303"/>
      <c r="HK46" s="298"/>
      <c r="HL46" s="299"/>
      <c r="HM46" s="364"/>
      <c r="HN46" s="117" t="e">
        <f>IF(EXACT(VLOOKUP(HG46,OFERTA_0,2,FALSE),HH46),1,0)</f>
        <v>#N/A</v>
      </c>
      <c r="HO46" s="117" t="e">
        <f>IF(EXACT(VLOOKUP(HG46,OFERTA_0,3,FALSE),HI46),1,0)</f>
        <v>#N/A</v>
      </c>
      <c r="HP46" s="265" t="e">
        <f>IF(EXACT(VLOOKUP(HG46,OFERTA_0,4,FALSE),HJ46),1,0)</f>
        <v>#N/A</v>
      </c>
      <c r="HQ46" s="265">
        <f t="shared" ref="HQ46:HQ47" si="641">IF(HK46=0,0,1)</f>
        <v>0</v>
      </c>
      <c r="HR46" s="265">
        <f t="shared" ref="HR46:HR47" si="642">IF(HL46=0,0,1)</f>
        <v>0</v>
      </c>
      <c r="HS46" s="265" t="e">
        <f t="shared" ref="HS46:HS47" si="643">PRODUCT(HN46:HR46)</f>
        <v>#N/A</v>
      </c>
      <c r="HT46" s="361">
        <f t="shared" ref="HT46:HT47" si="644">ROUND(HL46,0)</f>
        <v>0</v>
      </c>
      <c r="HU46" s="267">
        <f t="shared" ref="HU46:HU47" si="645">HL46-HT46</f>
        <v>0</v>
      </c>
      <c r="HX46" s="294"/>
      <c r="HY46" s="301"/>
      <c r="HZ46" s="302"/>
      <c r="IA46" s="303"/>
      <c r="IB46" s="298"/>
      <c r="IC46" s="299"/>
      <c r="ID46" s="364"/>
      <c r="IE46" s="117" t="e">
        <f>IF(EXACT(VLOOKUP(HX46,OFERTA_0,2,FALSE),HY46),1,0)</f>
        <v>#N/A</v>
      </c>
      <c r="IF46" s="117" t="e">
        <f>IF(EXACT(VLOOKUP(HX46,OFERTA_0,3,FALSE),HZ46),1,0)</f>
        <v>#N/A</v>
      </c>
      <c r="IG46" s="265" t="e">
        <f>IF(EXACT(VLOOKUP(HX46,OFERTA_0,4,FALSE),IA46),1,0)</f>
        <v>#N/A</v>
      </c>
      <c r="IH46" s="265">
        <f t="shared" ref="IH46:IH47" si="646">IF(IB46=0,0,1)</f>
        <v>0</v>
      </c>
      <c r="II46" s="265">
        <f t="shared" ref="II46:II47" si="647">IF(IC46=0,0,1)</f>
        <v>0</v>
      </c>
      <c r="IJ46" s="265" t="e">
        <f t="shared" ref="IJ46:IJ47" si="648">PRODUCT(IE46:II46)</f>
        <v>#N/A</v>
      </c>
      <c r="IK46" s="361">
        <f t="shared" ref="IK46:IK47" si="649">ROUND(IC46,0)</f>
        <v>0</v>
      </c>
      <c r="IL46" s="267">
        <f t="shared" ref="IL46:IL47" si="650">IC46-IK46</f>
        <v>0</v>
      </c>
      <c r="IO46" s="294"/>
      <c r="IP46" s="301"/>
      <c r="IQ46" s="302"/>
      <c r="IR46" s="303"/>
      <c r="IS46" s="298"/>
      <c r="IT46" s="299"/>
      <c r="IU46" s="364"/>
      <c r="IV46" s="117" t="e">
        <f>IF(EXACT(VLOOKUP(IO46,OFERTA_0,2,FALSE),IP46),1,0)</f>
        <v>#N/A</v>
      </c>
      <c r="IW46" s="117" t="e">
        <f>IF(EXACT(VLOOKUP(IO46,OFERTA_0,3,FALSE),IQ46),1,0)</f>
        <v>#N/A</v>
      </c>
      <c r="IX46" s="265" t="e">
        <f>IF(EXACT(VLOOKUP(IO46,OFERTA_0,4,FALSE),IR46),1,0)</f>
        <v>#N/A</v>
      </c>
      <c r="IY46" s="265">
        <f t="shared" ref="IY46:IY47" si="651">IF(IS46=0,0,1)</f>
        <v>0</v>
      </c>
      <c r="IZ46" s="265">
        <f t="shared" ref="IZ46:IZ47" si="652">IF(IT46=0,0,1)</f>
        <v>0</v>
      </c>
      <c r="JA46" s="265" t="e">
        <f t="shared" ref="JA46:JA47" si="653">PRODUCT(IV46:IZ46)</f>
        <v>#N/A</v>
      </c>
      <c r="JB46" s="361">
        <f t="shared" ref="JB46:JB47" si="654">ROUND(IT46,0)</f>
        <v>0</v>
      </c>
      <c r="JC46" s="267">
        <f t="shared" ref="JC46:JC47" si="655">IT46-JB46</f>
        <v>0</v>
      </c>
      <c r="JF46" s="294"/>
      <c r="JG46" s="301"/>
      <c r="JH46" s="302"/>
      <c r="JI46" s="303"/>
      <c r="JJ46" s="298"/>
      <c r="JK46" s="299"/>
      <c r="JL46" s="364"/>
      <c r="JM46" s="117" t="e">
        <f>IF(EXACT(VLOOKUP(JF46,OFERTA_0,2,FALSE),JG46),1,0)</f>
        <v>#N/A</v>
      </c>
      <c r="JN46" s="117" t="e">
        <f>IF(EXACT(VLOOKUP(JF46,OFERTA_0,3,FALSE),JH46),1,0)</f>
        <v>#N/A</v>
      </c>
      <c r="JO46" s="265" t="e">
        <f>IF(EXACT(VLOOKUP(JF46,OFERTA_0,4,FALSE),JI46),1,0)</f>
        <v>#N/A</v>
      </c>
      <c r="JP46" s="265">
        <f t="shared" ref="JP46:JP47" si="656">IF(JJ46=0,0,1)</f>
        <v>0</v>
      </c>
      <c r="JQ46" s="265">
        <f t="shared" ref="JQ46:JQ47" si="657">IF(JK46=0,0,1)</f>
        <v>0</v>
      </c>
      <c r="JR46" s="265" t="e">
        <f t="shared" ref="JR46:JR47" si="658">PRODUCT(JM46:JQ46)</f>
        <v>#N/A</v>
      </c>
      <c r="JS46" s="361">
        <f t="shared" ref="JS46:JS47" si="659">ROUND(JK46,0)</f>
        <v>0</v>
      </c>
      <c r="JT46" s="267">
        <f t="shared" ref="JT46:JT47" si="660">JK46-JS46</f>
        <v>0</v>
      </c>
      <c r="JW46" s="294"/>
      <c r="JX46" s="301"/>
      <c r="JY46" s="302"/>
      <c r="JZ46" s="303"/>
      <c r="KA46" s="298"/>
      <c r="KB46" s="299"/>
      <c r="KC46" s="364"/>
      <c r="KD46" s="117" t="e">
        <f>IF(EXACT(VLOOKUP(JW46,OFERTA_0,2,FALSE),JX46),1,0)</f>
        <v>#N/A</v>
      </c>
      <c r="KE46" s="117" t="e">
        <f>IF(EXACT(VLOOKUP(JW46,OFERTA_0,3,FALSE),JY46),1,0)</f>
        <v>#N/A</v>
      </c>
      <c r="KF46" s="265" t="e">
        <f>IF(EXACT(VLOOKUP(JW46,OFERTA_0,4,FALSE),JZ46),1,0)</f>
        <v>#N/A</v>
      </c>
      <c r="KG46" s="265">
        <f t="shared" ref="KG46:KG47" si="661">IF(KA46=0,0,1)</f>
        <v>0</v>
      </c>
      <c r="KH46" s="265">
        <f t="shared" ref="KH46:KH47" si="662">IF(KB46=0,0,1)</f>
        <v>0</v>
      </c>
      <c r="KI46" s="265" t="e">
        <f t="shared" ref="KI46:KI47" si="663">PRODUCT(KD46:KH46)</f>
        <v>#N/A</v>
      </c>
      <c r="KJ46" s="361">
        <f t="shared" ref="KJ46:KJ47" si="664">ROUND(KB46,0)</f>
        <v>0</v>
      </c>
      <c r="KK46" s="267">
        <f t="shared" ref="KK46:KK47" si="665">KB46-KJ46</f>
        <v>0</v>
      </c>
    </row>
    <row r="47" spans="2:297" ht="15.75" thickBot="1">
      <c r="B47" s="421" t="s">
        <v>266</v>
      </c>
      <c r="C47" s="473" t="s">
        <v>267</v>
      </c>
      <c r="D47" s="421" t="s">
        <v>213</v>
      </c>
      <c r="E47" s="423">
        <v>1</v>
      </c>
      <c r="F47" s="426"/>
      <c r="G47" s="425">
        <f t="shared" si="585"/>
        <v>0</v>
      </c>
      <c r="H47" s="425"/>
      <c r="K47" s="471" t="s">
        <v>266</v>
      </c>
      <c r="L47" s="473" t="s">
        <v>267</v>
      </c>
      <c r="M47" s="421" t="s">
        <v>213</v>
      </c>
      <c r="N47" s="488">
        <v>1</v>
      </c>
      <c r="O47" s="489">
        <v>48925</v>
      </c>
      <c r="P47" s="490">
        <f t="shared" si="31"/>
        <v>48925</v>
      </c>
      <c r="Q47" s="425"/>
      <c r="R47" s="117">
        <f>IF(EXACT(VLOOKUP(K47,OFERTA_0,2,FALSE),L47),1,0)</f>
        <v>1</v>
      </c>
      <c r="S47" s="117">
        <f>IF(EXACT(VLOOKUP(K47,OFERTA_0,3,FALSE),M47),1,0)</f>
        <v>1</v>
      </c>
      <c r="T47" s="265">
        <f>IF(EXACT(VLOOKUP(K47,OFERTA_0,4,FALSE),N47),1,0)</f>
        <v>1</v>
      </c>
      <c r="U47" s="265">
        <f t="shared" si="96"/>
        <v>1</v>
      </c>
      <c r="V47" s="265">
        <f t="shared" si="97"/>
        <v>1</v>
      </c>
      <c r="W47" s="265">
        <f t="shared" si="98"/>
        <v>1</v>
      </c>
      <c r="X47" s="361">
        <f t="shared" si="99"/>
        <v>48925</v>
      </c>
      <c r="Y47" s="267">
        <f t="shared" si="100"/>
        <v>0</v>
      </c>
      <c r="Z47" s="143"/>
      <c r="AA47" s="143"/>
      <c r="AB47" s="471" t="s">
        <v>266</v>
      </c>
      <c r="AC47" s="422" t="s">
        <v>267</v>
      </c>
      <c r="AD47" s="421" t="s">
        <v>213</v>
      </c>
      <c r="AE47" s="488">
        <v>1</v>
      </c>
      <c r="AF47" s="491">
        <v>49259</v>
      </c>
      <c r="AG47" s="490">
        <f t="shared" si="32"/>
        <v>49259</v>
      </c>
      <c r="AH47" s="425"/>
      <c r="AI47" s="117">
        <f>IF(EXACT(VLOOKUP(AB47,OFERTA_0,2,FALSE),AC47),1,0)</f>
        <v>1</v>
      </c>
      <c r="AJ47" s="117">
        <f>IF(EXACT(VLOOKUP(AB47,OFERTA_0,3,FALSE),AD47),1,0)</f>
        <v>1</v>
      </c>
      <c r="AK47" s="265">
        <f>IF(EXACT(VLOOKUP(AB47,OFERTA_0,4,FALSE),AE47),1,0)</f>
        <v>1</v>
      </c>
      <c r="AL47" s="265">
        <f t="shared" si="586"/>
        <v>1</v>
      </c>
      <c r="AM47" s="265">
        <f t="shared" si="587"/>
        <v>1</v>
      </c>
      <c r="AN47" s="265">
        <f t="shared" si="588"/>
        <v>1</v>
      </c>
      <c r="AO47" s="361">
        <f t="shared" si="589"/>
        <v>49259</v>
      </c>
      <c r="AP47" s="267">
        <f t="shared" si="590"/>
        <v>0</v>
      </c>
      <c r="AQ47" s="143"/>
      <c r="AR47" s="143"/>
      <c r="AS47" s="471" t="s">
        <v>266</v>
      </c>
      <c r="AT47" s="422" t="s">
        <v>267</v>
      </c>
      <c r="AU47" s="421" t="s">
        <v>213</v>
      </c>
      <c r="AV47" s="488">
        <v>1</v>
      </c>
      <c r="AW47" s="491">
        <v>25000</v>
      </c>
      <c r="AX47" s="490">
        <f t="shared" si="33"/>
        <v>25000</v>
      </c>
      <c r="AY47" s="425"/>
      <c r="AZ47" s="117">
        <f>IF(EXACT(VLOOKUP(AS47,OFERTA_0,2,FALSE),AT47),1,0)</f>
        <v>1</v>
      </c>
      <c r="BA47" s="117">
        <f>IF(EXACT(VLOOKUP(AS47,OFERTA_0,3,FALSE),AU47),1,0)</f>
        <v>1</v>
      </c>
      <c r="BB47" s="265">
        <f>IF(EXACT(VLOOKUP(AS47,OFERTA_0,4,FALSE),AV47),1,0)</f>
        <v>1</v>
      </c>
      <c r="BC47" s="265">
        <f t="shared" si="591"/>
        <v>1</v>
      </c>
      <c r="BD47" s="265">
        <f t="shared" si="592"/>
        <v>1</v>
      </c>
      <c r="BE47" s="265">
        <f t="shared" si="593"/>
        <v>1</v>
      </c>
      <c r="BF47" s="361">
        <f t="shared" si="594"/>
        <v>25000</v>
      </c>
      <c r="BG47" s="267">
        <f t="shared" si="595"/>
        <v>0</v>
      </c>
      <c r="BJ47" s="471" t="s">
        <v>266</v>
      </c>
      <c r="BK47" s="422" t="s">
        <v>267</v>
      </c>
      <c r="BL47" s="421" t="s">
        <v>213</v>
      </c>
      <c r="BM47" s="488">
        <v>1</v>
      </c>
      <c r="BN47" s="491">
        <v>38000</v>
      </c>
      <c r="BO47" s="490">
        <f t="shared" si="34"/>
        <v>38000</v>
      </c>
      <c r="BP47" s="425"/>
      <c r="BQ47" s="117">
        <f>IF(EXACT(VLOOKUP(BJ47,OFERTA_0,2,FALSE),BK47),1,0)</f>
        <v>1</v>
      </c>
      <c r="BR47" s="117">
        <f>IF(EXACT(VLOOKUP(BJ47,OFERTA_0,3,FALSE),BL47),1,0)</f>
        <v>1</v>
      </c>
      <c r="BS47" s="265">
        <f>IF(EXACT(VLOOKUP(BJ47,OFERTA_0,4,FALSE),BM47),1,0)</f>
        <v>1</v>
      </c>
      <c r="BT47" s="265">
        <f t="shared" si="596"/>
        <v>1</v>
      </c>
      <c r="BU47" s="265">
        <f t="shared" si="597"/>
        <v>1</v>
      </c>
      <c r="BV47" s="265">
        <f t="shared" si="598"/>
        <v>1</v>
      </c>
      <c r="BW47" s="361">
        <f t="shared" si="599"/>
        <v>38000</v>
      </c>
      <c r="BX47" s="267">
        <f t="shared" si="600"/>
        <v>0</v>
      </c>
      <c r="CA47" s="471" t="s">
        <v>266</v>
      </c>
      <c r="CB47" s="422" t="s">
        <v>267</v>
      </c>
      <c r="CC47" s="421" t="s">
        <v>213</v>
      </c>
      <c r="CD47" s="488">
        <v>1</v>
      </c>
      <c r="CE47" s="491">
        <v>18500</v>
      </c>
      <c r="CF47" s="522">
        <f t="shared" si="35"/>
        <v>18500</v>
      </c>
      <c r="CG47" s="425"/>
      <c r="CH47" s="117">
        <f>IF(EXACT(VLOOKUP(CA47,OFERTA_0,2,FALSE),CB47),1,0)</f>
        <v>1</v>
      </c>
      <c r="CI47" s="117">
        <f>IF(EXACT(VLOOKUP(CA47,OFERTA_0,3,FALSE),CC47),1,0)</f>
        <v>1</v>
      </c>
      <c r="CJ47" s="265">
        <f>IF(EXACT(VLOOKUP(CA47,OFERTA_0,4,FALSE),CD47),1,0)</f>
        <v>1</v>
      </c>
      <c r="CK47" s="265">
        <f t="shared" si="601"/>
        <v>1</v>
      </c>
      <c r="CL47" s="265">
        <f t="shared" si="602"/>
        <v>1</v>
      </c>
      <c r="CM47" s="265">
        <f t="shared" si="603"/>
        <v>1</v>
      </c>
      <c r="CN47" s="361">
        <f t="shared" si="604"/>
        <v>18500</v>
      </c>
      <c r="CO47" s="267">
        <f t="shared" si="605"/>
        <v>0</v>
      </c>
      <c r="CR47" s="471" t="s">
        <v>266</v>
      </c>
      <c r="CS47" s="422" t="s">
        <v>267</v>
      </c>
      <c r="CT47" s="421" t="s">
        <v>213</v>
      </c>
      <c r="CU47" s="488">
        <v>1</v>
      </c>
      <c r="CV47" s="491">
        <v>65000</v>
      </c>
      <c r="CW47" s="490">
        <f t="shared" si="36"/>
        <v>65000</v>
      </c>
      <c r="CX47" s="425"/>
      <c r="CY47" s="117">
        <f>IF(EXACT(VLOOKUP(CR47,OFERTA_0,2,FALSE),CS47),1,0)</f>
        <v>1</v>
      </c>
      <c r="CZ47" s="117">
        <f>IF(EXACT(VLOOKUP(CR47,OFERTA_0,3,FALSE),CT47),1,0)</f>
        <v>1</v>
      </c>
      <c r="DA47" s="265">
        <f>IF(EXACT(VLOOKUP(CR47,OFERTA_0,4,FALSE),CU47),1,0)</f>
        <v>1</v>
      </c>
      <c r="DB47" s="265">
        <f t="shared" si="606"/>
        <v>1</v>
      </c>
      <c r="DC47" s="265">
        <f t="shared" si="607"/>
        <v>1</v>
      </c>
      <c r="DD47" s="265">
        <f t="shared" si="608"/>
        <v>1</v>
      </c>
      <c r="DE47" s="361">
        <f t="shared" si="609"/>
        <v>65000</v>
      </c>
      <c r="DF47" s="267">
        <f t="shared" si="610"/>
        <v>0</v>
      </c>
      <c r="DI47" s="294"/>
      <c r="DJ47" s="301"/>
      <c r="DK47" s="302"/>
      <c r="DL47" s="303"/>
      <c r="DM47" s="298"/>
      <c r="DN47" s="299"/>
      <c r="DO47" s="365"/>
      <c r="DP47" s="117" t="e">
        <f>IF(EXACT(VLOOKUP(DI47,OFERTA_0,2,FALSE),DJ47),1,0)</f>
        <v>#N/A</v>
      </c>
      <c r="DQ47" s="117" t="e">
        <f>IF(EXACT(VLOOKUP(DI47,OFERTA_0,3,FALSE),DK47),1,0)</f>
        <v>#N/A</v>
      </c>
      <c r="DR47" s="265" t="e">
        <f>IF(EXACT(VLOOKUP(DI47,OFERTA_0,4,FALSE),DL47),1,0)</f>
        <v>#N/A</v>
      </c>
      <c r="DS47" s="265">
        <f t="shared" si="611"/>
        <v>0</v>
      </c>
      <c r="DT47" s="265">
        <f t="shared" si="612"/>
        <v>0</v>
      </c>
      <c r="DU47" s="265" t="e">
        <f t="shared" si="613"/>
        <v>#N/A</v>
      </c>
      <c r="DV47" s="361">
        <f t="shared" si="614"/>
        <v>0</v>
      </c>
      <c r="DW47" s="267">
        <f t="shared" si="615"/>
        <v>0</v>
      </c>
      <c r="DZ47" s="294"/>
      <c r="EA47" s="301"/>
      <c r="EB47" s="302"/>
      <c r="EC47" s="303"/>
      <c r="ED47" s="298"/>
      <c r="EE47" s="299"/>
      <c r="EF47" s="365"/>
      <c r="EG47" s="117" t="e">
        <f>IF(EXACT(VLOOKUP(DZ47,OFERTA_0,2,FALSE),EA47),1,0)</f>
        <v>#N/A</v>
      </c>
      <c r="EH47" s="117" t="e">
        <f>IF(EXACT(VLOOKUP(DZ47,OFERTA_0,3,FALSE),EB47),1,0)</f>
        <v>#N/A</v>
      </c>
      <c r="EI47" s="265" t="e">
        <f>IF(EXACT(VLOOKUP(DZ47,OFERTA_0,4,FALSE),EC47),1,0)</f>
        <v>#N/A</v>
      </c>
      <c r="EJ47" s="265">
        <f t="shared" si="616"/>
        <v>0</v>
      </c>
      <c r="EK47" s="265">
        <f t="shared" si="617"/>
        <v>0</v>
      </c>
      <c r="EL47" s="265" t="e">
        <f t="shared" si="618"/>
        <v>#N/A</v>
      </c>
      <c r="EM47" s="361">
        <f t="shared" si="619"/>
        <v>0</v>
      </c>
      <c r="EN47" s="267">
        <f t="shared" si="620"/>
        <v>0</v>
      </c>
      <c r="EQ47" s="294"/>
      <c r="ER47" s="301"/>
      <c r="ES47" s="302"/>
      <c r="ET47" s="303"/>
      <c r="EU47" s="298"/>
      <c r="EV47" s="299"/>
      <c r="EW47" s="365"/>
      <c r="EX47" s="117" t="e">
        <f>IF(EXACT(VLOOKUP(EQ47,OFERTA_0,2,FALSE),ER47),1,0)</f>
        <v>#N/A</v>
      </c>
      <c r="EY47" s="117" t="e">
        <f>IF(EXACT(VLOOKUP(EQ47,OFERTA_0,3,FALSE),ES47),1,0)</f>
        <v>#N/A</v>
      </c>
      <c r="EZ47" s="265" t="e">
        <f>IF(EXACT(VLOOKUP(EQ47,OFERTA_0,4,FALSE),ET47),1,0)</f>
        <v>#N/A</v>
      </c>
      <c r="FA47" s="265">
        <f t="shared" si="621"/>
        <v>0</v>
      </c>
      <c r="FB47" s="265">
        <f t="shared" si="622"/>
        <v>0</v>
      </c>
      <c r="FC47" s="265" t="e">
        <f t="shared" si="623"/>
        <v>#N/A</v>
      </c>
      <c r="FD47" s="361">
        <f t="shared" si="624"/>
        <v>0</v>
      </c>
      <c r="FE47" s="267">
        <f t="shared" si="625"/>
        <v>0</v>
      </c>
      <c r="FH47" s="294"/>
      <c r="FI47" s="301"/>
      <c r="FJ47" s="302"/>
      <c r="FK47" s="303"/>
      <c r="FL47" s="298"/>
      <c r="FM47" s="299"/>
      <c r="FN47" s="365"/>
      <c r="FO47" s="117" t="e">
        <f>IF(EXACT(VLOOKUP(FH47,OFERTA_0,2,FALSE),FI47),1,0)</f>
        <v>#N/A</v>
      </c>
      <c r="FP47" s="117" t="e">
        <f>IF(EXACT(VLOOKUP(FH47,OFERTA_0,3,FALSE),FJ47),1,0)</f>
        <v>#N/A</v>
      </c>
      <c r="FQ47" s="265" t="e">
        <f>IF(EXACT(VLOOKUP(FH47,OFERTA_0,4,FALSE),FK47),1,0)</f>
        <v>#N/A</v>
      </c>
      <c r="FR47" s="265">
        <f t="shared" si="626"/>
        <v>0</v>
      </c>
      <c r="FS47" s="265">
        <f t="shared" si="627"/>
        <v>0</v>
      </c>
      <c r="FT47" s="265" t="e">
        <f t="shared" si="628"/>
        <v>#N/A</v>
      </c>
      <c r="FU47" s="361">
        <f t="shared" si="629"/>
        <v>0</v>
      </c>
      <c r="FV47" s="267">
        <f t="shared" si="630"/>
        <v>0</v>
      </c>
      <c r="FY47" s="294"/>
      <c r="FZ47" s="301"/>
      <c r="GA47" s="302"/>
      <c r="GB47" s="303"/>
      <c r="GC47" s="298"/>
      <c r="GD47" s="299"/>
      <c r="GE47" s="365"/>
      <c r="GF47" s="117" t="e">
        <f>IF(EXACT(VLOOKUP(FY47,OFERTA_0,2,FALSE),FZ47),1,0)</f>
        <v>#N/A</v>
      </c>
      <c r="GG47" s="117" t="e">
        <f>IF(EXACT(VLOOKUP(FY47,OFERTA_0,3,FALSE),GA47),1,0)</f>
        <v>#N/A</v>
      </c>
      <c r="GH47" s="265" t="e">
        <f>IF(EXACT(VLOOKUP(FY47,OFERTA_0,4,FALSE),GB47),1,0)</f>
        <v>#N/A</v>
      </c>
      <c r="GI47" s="265">
        <f t="shared" si="631"/>
        <v>0</v>
      </c>
      <c r="GJ47" s="265">
        <f t="shared" si="632"/>
        <v>0</v>
      </c>
      <c r="GK47" s="265" t="e">
        <f t="shared" si="633"/>
        <v>#N/A</v>
      </c>
      <c r="GL47" s="361">
        <f t="shared" si="634"/>
        <v>0</v>
      </c>
      <c r="GM47" s="267">
        <f t="shared" si="635"/>
        <v>0</v>
      </c>
      <c r="GP47" s="294"/>
      <c r="GQ47" s="301"/>
      <c r="GR47" s="302"/>
      <c r="GS47" s="303"/>
      <c r="GT47" s="298"/>
      <c r="GU47" s="299"/>
      <c r="GV47" s="365"/>
      <c r="GW47" s="117" t="e">
        <f>IF(EXACT(VLOOKUP(GP47,OFERTA_0,2,FALSE),GQ47),1,0)</f>
        <v>#N/A</v>
      </c>
      <c r="GX47" s="117" t="e">
        <f>IF(EXACT(VLOOKUP(GP47,OFERTA_0,3,FALSE),GR47),1,0)</f>
        <v>#N/A</v>
      </c>
      <c r="GY47" s="265" t="e">
        <f>IF(EXACT(VLOOKUP(GP47,OFERTA_0,4,FALSE),GS47),1,0)</f>
        <v>#N/A</v>
      </c>
      <c r="GZ47" s="265">
        <f t="shared" si="636"/>
        <v>0</v>
      </c>
      <c r="HA47" s="265">
        <f t="shared" si="637"/>
        <v>0</v>
      </c>
      <c r="HB47" s="265" t="e">
        <f t="shared" si="638"/>
        <v>#N/A</v>
      </c>
      <c r="HC47" s="361">
        <f t="shared" si="639"/>
        <v>0</v>
      </c>
      <c r="HD47" s="267">
        <f t="shared" si="640"/>
        <v>0</v>
      </c>
      <c r="HG47" s="294"/>
      <c r="HH47" s="301"/>
      <c r="HI47" s="302"/>
      <c r="HJ47" s="303"/>
      <c r="HK47" s="298"/>
      <c r="HL47" s="299"/>
      <c r="HM47" s="365"/>
      <c r="HN47" s="117" t="e">
        <f>IF(EXACT(VLOOKUP(HG47,OFERTA_0,2,FALSE),HH47),1,0)</f>
        <v>#N/A</v>
      </c>
      <c r="HO47" s="117" t="e">
        <f>IF(EXACT(VLOOKUP(HG47,OFERTA_0,3,FALSE),HI47),1,0)</f>
        <v>#N/A</v>
      </c>
      <c r="HP47" s="265" t="e">
        <f>IF(EXACT(VLOOKUP(HG47,OFERTA_0,4,FALSE),HJ47),1,0)</f>
        <v>#N/A</v>
      </c>
      <c r="HQ47" s="265">
        <f t="shared" si="641"/>
        <v>0</v>
      </c>
      <c r="HR47" s="265">
        <f t="shared" si="642"/>
        <v>0</v>
      </c>
      <c r="HS47" s="265" t="e">
        <f t="shared" si="643"/>
        <v>#N/A</v>
      </c>
      <c r="HT47" s="361">
        <f t="shared" si="644"/>
        <v>0</v>
      </c>
      <c r="HU47" s="267">
        <f t="shared" si="645"/>
        <v>0</v>
      </c>
      <c r="HX47" s="294"/>
      <c r="HY47" s="301"/>
      <c r="HZ47" s="302"/>
      <c r="IA47" s="303"/>
      <c r="IB47" s="298"/>
      <c r="IC47" s="299"/>
      <c r="ID47" s="365"/>
      <c r="IE47" s="117" t="e">
        <f>IF(EXACT(VLOOKUP(HX47,OFERTA_0,2,FALSE),HY47),1,0)</f>
        <v>#N/A</v>
      </c>
      <c r="IF47" s="117" t="e">
        <f>IF(EXACT(VLOOKUP(HX47,OFERTA_0,3,FALSE),HZ47),1,0)</f>
        <v>#N/A</v>
      </c>
      <c r="IG47" s="265" t="e">
        <f>IF(EXACT(VLOOKUP(HX47,OFERTA_0,4,FALSE),IA47),1,0)</f>
        <v>#N/A</v>
      </c>
      <c r="IH47" s="265">
        <f t="shared" si="646"/>
        <v>0</v>
      </c>
      <c r="II47" s="265">
        <f t="shared" si="647"/>
        <v>0</v>
      </c>
      <c r="IJ47" s="265" t="e">
        <f t="shared" si="648"/>
        <v>#N/A</v>
      </c>
      <c r="IK47" s="361">
        <f t="shared" si="649"/>
        <v>0</v>
      </c>
      <c r="IL47" s="267">
        <f t="shared" si="650"/>
        <v>0</v>
      </c>
      <c r="IO47" s="294"/>
      <c r="IP47" s="301"/>
      <c r="IQ47" s="302"/>
      <c r="IR47" s="303"/>
      <c r="IS47" s="298"/>
      <c r="IT47" s="299"/>
      <c r="IU47" s="365"/>
      <c r="IV47" s="117" t="e">
        <f>IF(EXACT(VLOOKUP(IO47,OFERTA_0,2,FALSE),IP47),1,0)</f>
        <v>#N/A</v>
      </c>
      <c r="IW47" s="117" t="e">
        <f>IF(EXACT(VLOOKUP(IO47,OFERTA_0,3,FALSE),IQ47),1,0)</f>
        <v>#N/A</v>
      </c>
      <c r="IX47" s="265" t="e">
        <f>IF(EXACT(VLOOKUP(IO47,OFERTA_0,4,FALSE),IR47),1,0)</f>
        <v>#N/A</v>
      </c>
      <c r="IY47" s="265">
        <f t="shared" si="651"/>
        <v>0</v>
      </c>
      <c r="IZ47" s="265">
        <f t="shared" si="652"/>
        <v>0</v>
      </c>
      <c r="JA47" s="265" t="e">
        <f t="shared" si="653"/>
        <v>#N/A</v>
      </c>
      <c r="JB47" s="361">
        <f t="shared" si="654"/>
        <v>0</v>
      </c>
      <c r="JC47" s="267">
        <f t="shared" si="655"/>
        <v>0</v>
      </c>
      <c r="JF47" s="294"/>
      <c r="JG47" s="301"/>
      <c r="JH47" s="302"/>
      <c r="JI47" s="303"/>
      <c r="JJ47" s="298"/>
      <c r="JK47" s="299"/>
      <c r="JL47" s="365"/>
      <c r="JM47" s="117" t="e">
        <f>IF(EXACT(VLOOKUP(JF47,OFERTA_0,2,FALSE),JG47),1,0)</f>
        <v>#N/A</v>
      </c>
      <c r="JN47" s="117" t="e">
        <f>IF(EXACT(VLOOKUP(JF47,OFERTA_0,3,FALSE),JH47),1,0)</f>
        <v>#N/A</v>
      </c>
      <c r="JO47" s="265" t="e">
        <f>IF(EXACT(VLOOKUP(JF47,OFERTA_0,4,FALSE),JI47),1,0)</f>
        <v>#N/A</v>
      </c>
      <c r="JP47" s="265">
        <f t="shared" si="656"/>
        <v>0</v>
      </c>
      <c r="JQ47" s="265">
        <f t="shared" si="657"/>
        <v>0</v>
      </c>
      <c r="JR47" s="265" t="e">
        <f t="shared" si="658"/>
        <v>#N/A</v>
      </c>
      <c r="JS47" s="361">
        <f t="shared" si="659"/>
        <v>0</v>
      </c>
      <c r="JT47" s="267">
        <f t="shared" si="660"/>
        <v>0</v>
      </c>
      <c r="JW47" s="294"/>
      <c r="JX47" s="301"/>
      <c r="JY47" s="302"/>
      <c r="JZ47" s="303"/>
      <c r="KA47" s="298"/>
      <c r="KB47" s="299"/>
      <c r="KC47" s="365"/>
      <c r="KD47" s="117" t="e">
        <f>IF(EXACT(VLOOKUP(JW47,OFERTA_0,2,FALSE),JX47),1,0)</f>
        <v>#N/A</v>
      </c>
      <c r="KE47" s="117" t="e">
        <f>IF(EXACT(VLOOKUP(JW47,OFERTA_0,3,FALSE),JY47),1,0)</f>
        <v>#N/A</v>
      </c>
      <c r="KF47" s="265" t="e">
        <f>IF(EXACT(VLOOKUP(JW47,OFERTA_0,4,FALSE),JZ47),1,0)</f>
        <v>#N/A</v>
      </c>
      <c r="KG47" s="265">
        <f t="shared" si="661"/>
        <v>0</v>
      </c>
      <c r="KH47" s="265">
        <f t="shared" si="662"/>
        <v>0</v>
      </c>
      <c r="KI47" s="265" t="e">
        <f t="shared" si="663"/>
        <v>#N/A</v>
      </c>
      <c r="KJ47" s="361">
        <f t="shared" si="664"/>
        <v>0</v>
      </c>
      <c r="KK47" s="267">
        <f t="shared" si="665"/>
        <v>0</v>
      </c>
    </row>
    <row r="48" spans="2:297" ht="27" thickTop="1" thickBot="1">
      <c r="B48" s="421" t="s">
        <v>268</v>
      </c>
      <c r="C48" s="473" t="s">
        <v>269</v>
      </c>
      <c r="D48" s="421" t="s">
        <v>213</v>
      </c>
      <c r="E48" s="423">
        <v>3</v>
      </c>
      <c r="F48" s="426"/>
      <c r="G48" s="425">
        <f t="shared" si="585"/>
        <v>0</v>
      </c>
      <c r="H48" s="425"/>
      <c r="K48" s="471" t="s">
        <v>268</v>
      </c>
      <c r="L48" s="473" t="s">
        <v>269</v>
      </c>
      <c r="M48" s="421" t="s">
        <v>213</v>
      </c>
      <c r="N48" s="488">
        <v>3</v>
      </c>
      <c r="O48" s="489">
        <v>36179</v>
      </c>
      <c r="P48" s="490">
        <f t="shared" si="31"/>
        <v>108537</v>
      </c>
      <c r="Q48" s="425"/>
      <c r="R48" s="117">
        <f>IF(EXACT(VLOOKUP(K48,OFERTA_0,2,FALSE),L48),1,0)</f>
        <v>1</v>
      </c>
      <c r="S48" s="117">
        <f>IF(EXACT(VLOOKUP(K48,OFERTA_0,3,FALSE),M48),1,0)</f>
        <v>1</v>
      </c>
      <c r="T48" s="265">
        <f>IF(EXACT(VLOOKUP(K48,OFERTA_0,4,FALSE),N48),1,0)</f>
        <v>1</v>
      </c>
      <c r="U48" s="265">
        <f t="shared" si="96"/>
        <v>1</v>
      </c>
      <c r="V48" s="265">
        <f t="shared" si="97"/>
        <v>1</v>
      </c>
      <c r="W48" s="265">
        <f t="shared" si="98"/>
        <v>1</v>
      </c>
      <c r="X48" s="361">
        <f t="shared" si="99"/>
        <v>108537</v>
      </c>
      <c r="Y48" s="267">
        <f t="shared" si="100"/>
        <v>0</v>
      </c>
      <c r="Z48" s="143"/>
      <c r="AA48" s="143"/>
      <c r="AB48" s="471" t="s">
        <v>268</v>
      </c>
      <c r="AC48" s="422" t="s">
        <v>269</v>
      </c>
      <c r="AD48" s="421" t="s">
        <v>213</v>
      </c>
      <c r="AE48" s="488">
        <v>3</v>
      </c>
      <c r="AF48" s="491">
        <v>37759</v>
      </c>
      <c r="AG48" s="490">
        <f t="shared" si="32"/>
        <v>113277</v>
      </c>
      <c r="AH48" s="425"/>
      <c r="AI48" s="117">
        <f>IF(EXACT(VLOOKUP(AB48,OFERTA_0,2,FALSE),AC48),1,0)</f>
        <v>1</v>
      </c>
      <c r="AJ48" s="117">
        <f>IF(EXACT(VLOOKUP(AB48,OFERTA_0,3,FALSE),AD48),1,0)</f>
        <v>1</v>
      </c>
      <c r="AK48" s="265">
        <f>IF(EXACT(VLOOKUP(AB48,OFERTA_0,4,FALSE),AE48),1,0)</f>
        <v>1</v>
      </c>
      <c r="AL48" s="265">
        <f t="shared" si="586"/>
        <v>1</v>
      </c>
      <c r="AM48" s="265">
        <f t="shared" si="587"/>
        <v>1</v>
      </c>
      <c r="AN48" s="265">
        <f t="shared" si="588"/>
        <v>1</v>
      </c>
      <c r="AO48" s="361">
        <f t="shared" si="589"/>
        <v>113277</v>
      </c>
      <c r="AP48" s="267">
        <f t="shared" si="590"/>
        <v>0</v>
      </c>
      <c r="AQ48" s="143"/>
      <c r="AR48" s="143"/>
      <c r="AS48" s="471" t="s">
        <v>268</v>
      </c>
      <c r="AT48" s="422" t="s">
        <v>269</v>
      </c>
      <c r="AU48" s="421" t="s">
        <v>213</v>
      </c>
      <c r="AV48" s="488">
        <v>3</v>
      </c>
      <c r="AW48" s="491">
        <v>37000</v>
      </c>
      <c r="AX48" s="490">
        <f t="shared" si="33"/>
        <v>111000</v>
      </c>
      <c r="AY48" s="425"/>
      <c r="AZ48" s="117">
        <f>IF(EXACT(VLOOKUP(AS48,OFERTA_0,2,FALSE),AT48),1,0)</f>
        <v>1</v>
      </c>
      <c r="BA48" s="117">
        <f>IF(EXACT(VLOOKUP(AS48,OFERTA_0,3,FALSE),AU48),1,0)</f>
        <v>1</v>
      </c>
      <c r="BB48" s="265">
        <f>IF(EXACT(VLOOKUP(AS48,OFERTA_0,4,FALSE),AV48),1,0)</f>
        <v>1</v>
      </c>
      <c r="BC48" s="265">
        <f t="shared" si="591"/>
        <v>1</v>
      </c>
      <c r="BD48" s="265">
        <f t="shared" si="592"/>
        <v>1</v>
      </c>
      <c r="BE48" s="265">
        <f t="shared" si="593"/>
        <v>1</v>
      </c>
      <c r="BF48" s="361">
        <f t="shared" si="594"/>
        <v>111000</v>
      </c>
      <c r="BG48" s="267">
        <f t="shared" si="595"/>
        <v>0</v>
      </c>
      <c r="BJ48" s="471" t="s">
        <v>268</v>
      </c>
      <c r="BK48" s="422" t="s">
        <v>269</v>
      </c>
      <c r="BL48" s="421" t="s">
        <v>213</v>
      </c>
      <c r="BM48" s="488">
        <v>3</v>
      </c>
      <c r="BN48" s="491">
        <v>49000</v>
      </c>
      <c r="BO48" s="490">
        <f t="shared" si="34"/>
        <v>147000</v>
      </c>
      <c r="BP48" s="425"/>
      <c r="BQ48" s="117">
        <f>IF(EXACT(VLOOKUP(BJ48,OFERTA_0,2,FALSE),BK48),1,0)</f>
        <v>1</v>
      </c>
      <c r="BR48" s="117">
        <f>IF(EXACT(VLOOKUP(BJ48,OFERTA_0,3,FALSE),BL48),1,0)</f>
        <v>1</v>
      </c>
      <c r="BS48" s="265">
        <f>IF(EXACT(VLOOKUP(BJ48,OFERTA_0,4,FALSE),BM48),1,0)</f>
        <v>1</v>
      </c>
      <c r="BT48" s="265">
        <f t="shared" si="596"/>
        <v>1</v>
      </c>
      <c r="BU48" s="265">
        <f t="shared" si="597"/>
        <v>1</v>
      </c>
      <c r="BV48" s="265">
        <f t="shared" si="598"/>
        <v>1</v>
      </c>
      <c r="BW48" s="361">
        <f t="shared" si="599"/>
        <v>147000</v>
      </c>
      <c r="BX48" s="267">
        <f t="shared" si="600"/>
        <v>0</v>
      </c>
      <c r="CA48" s="471" t="s">
        <v>268</v>
      </c>
      <c r="CB48" s="422" t="s">
        <v>269</v>
      </c>
      <c r="CC48" s="421" t="s">
        <v>213</v>
      </c>
      <c r="CD48" s="488">
        <v>3</v>
      </c>
      <c r="CE48" s="491">
        <v>35500</v>
      </c>
      <c r="CF48" s="522">
        <f t="shared" si="35"/>
        <v>106500</v>
      </c>
      <c r="CG48" s="425"/>
      <c r="CH48" s="117">
        <f>IF(EXACT(VLOOKUP(CA48,OFERTA_0,2,FALSE),CB48),1,0)</f>
        <v>1</v>
      </c>
      <c r="CI48" s="117">
        <f>IF(EXACT(VLOOKUP(CA48,OFERTA_0,3,FALSE),CC48),1,0)</f>
        <v>1</v>
      </c>
      <c r="CJ48" s="265">
        <f>IF(EXACT(VLOOKUP(CA48,OFERTA_0,4,FALSE),CD48),1,0)</f>
        <v>1</v>
      </c>
      <c r="CK48" s="265">
        <f t="shared" si="601"/>
        <v>1</v>
      </c>
      <c r="CL48" s="265">
        <f t="shared" si="602"/>
        <v>1</v>
      </c>
      <c r="CM48" s="265">
        <f t="shared" si="603"/>
        <v>1</v>
      </c>
      <c r="CN48" s="361">
        <f t="shared" si="604"/>
        <v>106500</v>
      </c>
      <c r="CO48" s="267">
        <f t="shared" si="605"/>
        <v>0</v>
      </c>
      <c r="CR48" s="471" t="s">
        <v>268</v>
      </c>
      <c r="CS48" s="422" t="s">
        <v>269</v>
      </c>
      <c r="CT48" s="421" t="s">
        <v>213</v>
      </c>
      <c r="CU48" s="488">
        <v>3</v>
      </c>
      <c r="CV48" s="491">
        <f>+CV22</f>
        <v>70000</v>
      </c>
      <c r="CW48" s="490">
        <f t="shared" si="36"/>
        <v>210000</v>
      </c>
      <c r="CX48" s="425"/>
      <c r="CY48" s="117">
        <f>IF(EXACT(VLOOKUP(CR48,OFERTA_0,2,FALSE),CS48),1,0)</f>
        <v>1</v>
      </c>
      <c r="CZ48" s="117">
        <f>IF(EXACT(VLOOKUP(CR48,OFERTA_0,3,FALSE),CT48),1,0)</f>
        <v>1</v>
      </c>
      <c r="DA48" s="265">
        <f>IF(EXACT(VLOOKUP(CR48,OFERTA_0,4,FALSE),CU48),1,0)</f>
        <v>1</v>
      </c>
      <c r="DB48" s="265">
        <f t="shared" si="606"/>
        <v>1</v>
      </c>
      <c r="DC48" s="265">
        <f t="shared" si="607"/>
        <v>1</v>
      </c>
      <c r="DD48" s="265">
        <f t="shared" si="608"/>
        <v>1</v>
      </c>
      <c r="DE48" s="361">
        <f t="shared" si="609"/>
        <v>210000</v>
      </c>
      <c r="DF48" s="267">
        <f t="shared" si="610"/>
        <v>0</v>
      </c>
      <c r="DI48" s="281"/>
      <c r="DJ48" s="282"/>
      <c r="DK48" s="283"/>
      <c r="DL48" s="300"/>
      <c r="DM48" s="285"/>
      <c r="DN48" s="286"/>
      <c r="DO48" s="287"/>
      <c r="DP48" s="117"/>
      <c r="DQ48" s="117"/>
      <c r="DR48" s="265"/>
      <c r="DS48" s="265"/>
      <c r="DT48" s="265"/>
      <c r="DU48" s="265"/>
      <c r="DV48" s="361"/>
      <c r="DW48" s="267"/>
      <c r="DZ48" s="281"/>
      <c r="EA48" s="282"/>
      <c r="EB48" s="283"/>
      <c r="EC48" s="300"/>
      <c r="ED48" s="285"/>
      <c r="EE48" s="286"/>
      <c r="EF48" s="287"/>
      <c r="EG48" s="117"/>
      <c r="EH48" s="117"/>
      <c r="EI48" s="265"/>
      <c r="EJ48" s="265"/>
      <c r="EK48" s="265"/>
      <c r="EL48" s="265"/>
      <c r="EM48" s="361"/>
      <c r="EN48" s="267"/>
      <c r="EQ48" s="281"/>
      <c r="ER48" s="282"/>
      <c r="ES48" s="283"/>
      <c r="ET48" s="300"/>
      <c r="EU48" s="285"/>
      <c r="EV48" s="286"/>
      <c r="EW48" s="287"/>
      <c r="EX48" s="117"/>
      <c r="EY48" s="117"/>
      <c r="EZ48" s="265"/>
      <c r="FA48" s="265"/>
      <c r="FB48" s="265"/>
      <c r="FC48" s="265"/>
      <c r="FD48" s="361"/>
      <c r="FE48" s="267"/>
      <c r="FH48" s="281"/>
      <c r="FI48" s="282"/>
      <c r="FJ48" s="283"/>
      <c r="FK48" s="300"/>
      <c r="FL48" s="285"/>
      <c r="FM48" s="286"/>
      <c r="FN48" s="287"/>
      <c r="FO48" s="117"/>
      <c r="FP48" s="117"/>
      <c r="FQ48" s="265"/>
      <c r="FR48" s="265"/>
      <c r="FS48" s="265"/>
      <c r="FT48" s="265"/>
      <c r="FU48" s="361"/>
      <c r="FV48" s="267"/>
      <c r="FY48" s="281"/>
      <c r="FZ48" s="282"/>
      <c r="GA48" s="283"/>
      <c r="GB48" s="300"/>
      <c r="GC48" s="285"/>
      <c r="GD48" s="286"/>
      <c r="GE48" s="287"/>
      <c r="GF48" s="117"/>
      <c r="GG48" s="117"/>
      <c r="GH48" s="265"/>
      <c r="GI48" s="265"/>
      <c r="GJ48" s="265"/>
      <c r="GK48" s="265"/>
      <c r="GL48" s="361"/>
      <c r="GM48" s="267"/>
      <c r="GP48" s="281"/>
      <c r="GQ48" s="282"/>
      <c r="GR48" s="283"/>
      <c r="GS48" s="300"/>
      <c r="GT48" s="285"/>
      <c r="GU48" s="286"/>
      <c r="GV48" s="287"/>
      <c r="GW48" s="117"/>
      <c r="GX48" s="117"/>
      <c r="GY48" s="265"/>
      <c r="GZ48" s="265"/>
      <c r="HA48" s="265"/>
      <c r="HB48" s="265"/>
      <c r="HC48" s="361"/>
      <c r="HD48" s="267"/>
      <c r="HG48" s="281"/>
      <c r="HH48" s="282"/>
      <c r="HI48" s="283"/>
      <c r="HJ48" s="300"/>
      <c r="HK48" s="285"/>
      <c r="HL48" s="286"/>
      <c r="HM48" s="287"/>
      <c r="HN48" s="117"/>
      <c r="HO48" s="117"/>
      <c r="HP48" s="265"/>
      <c r="HQ48" s="265"/>
      <c r="HR48" s="265"/>
      <c r="HS48" s="265"/>
      <c r="HT48" s="361"/>
      <c r="HU48" s="267"/>
      <c r="HX48" s="281"/>
      <c r="HY48" s="282"/>
      <c r="HZ48" s="283"/>
      <c r="IA48" s="300"/>
      <c r="IB48" s="285"/>
      <c r="IC48" s="286"/>
      <c r="ID48" s="287"/>
      <c r="IE48" s="117"/>
      <c r="IF48" s="117"/>
      <c r="IG48" s="265"/>
      <c r="IH48" s="265"/>
      <c r="II48" s="265"/>
      <c r="IJ48" s="265"/>
      <c r="IK48" s="361"/>
      <c r="IL48" s="267"/>
      <c r="IO48" s="281"/>
      <c r="IP48" s="282"/>
      <c r="IQ48" s="283"/>
      <c r="IR48" s="300"/>
      <c r="IS48" s="285"/>
      <c r="IT48" s="286"/>
      <c r="IU48" s="287"/>
      <c r="IV48" s="117"/>
      <c r="IW48" s="117"/>
      <c r="IX48" s="265"/>
      <c r="IY48" s="265"/>
      <c r="IZ48" s="265"/>
      <c r="JA48" s="265"/>
      <c r="JB48" s="361"/>
      <c r="JC48" s="267"/>
      <c r="JF48" s="281"/>
      <c r="JG48" s="282"/>
      <c r="JH48" s="283"/>
      <c r="JI48" s="300"/>
      <c r="JJ48" s="285"/>
      <c r="JK48" s="286"/>
      <c r="JL48" s="287"/>
      <c r="JM48" s="117"/>
      <c r="JN48" s="117"/>
      <c r="JO48" s="265"/>
      <c r="JP48" s="265"/>
      <c r="JQ48" s="265"/>
      <c r="JR48" s="265"/>
      <c r="JS48" s="361"/>
      <c r="JT48" s="267"/>
      <c r="JW48" s="281"/>
      <c r="JX48" s="282"/>
      <c r="JY48" s="283"/>
      <c r="JZ48" s="300"/>
      <c r="KA48" s="285"/>
      <c r="KB48" s="286"/>
      <c r="KC48" s="287"/>
      <c r="KD48" s="117"/>
      <c r="KE48" s="117"/>
      <c r="KF48" s="265"/>
      <c r="KG48" s="265"/>
      <c r="KH48" s="265"/>
      <c r="KI48" s="265"/>
      <c r="KJ48" s="361"/>
      <c r="KK48" s="267"/>
    </row>
    <row r="49" spans="2:297" ht="27" thickTop="1" thickBot="1">
      <c r="B49" s="421" t="s">
        <v>270</v>
      </c>
      <c r="C49" s="473" t="s">
        <v>221</v>
      </c>
      <c r="D49" s="421" t="s">
        <v>213</v>
      </c>
      <c r="E49" s="423">
        <v>14</v>
      </c>
      <c r="F49" s="426"/>
      <c r="G49" s="425">
        <f t="shared" si="585"/>
        <v>0</v>
      </c>
      <c r="H49" s="425"/>
      <c r="K49" s="471" t="s">
        <v>270</v>
      </c>
      <c r="L49" s="473" t="s">
        <v>221</v>
      </c>
      <c r="M49" s="421" t="s">
        <v>213</v>
      </c>
      <c r="N49" s="488">
        <v>14</v>
      </c>
      <c r="O49" s="489">
        <v>28485</v>
      </c>
      <c r="P49" s="490">
        <f t="shared" si="31"/>
        <v>398790</v>
      </c>
      <c r="Q49" s="425"/>
      <c r="R49" s="117">
        <f>IF(EXACT(VLOOKUP(K49,OFERTA_0,2,FALSE),L49),1,0)</f>
        <v>1</v>
      </c>
      <c r="S49" s="117">
        <f>IF(EXACT(VLOOKUP(K49,OFERTA_0,3,FALSE),M49),1,0)</f>
        <v>1</v>
      </c>
      <c r="T49" s="265">
        <f>IF(EXACT(VLOOKUP(K49,OFERTA_0,4,FALSE),N49),1,0)</f>
        <v>1</v>
      </c>
      <c r="U49" s="265">
        <f t="shared" si="96"/>
        <v>1</v>
      </c>
      <c r="V49" s="265">
        <f t="shared" si="97"/>
        <v>1</v>
      </c>
      <c r="W49" s="265">
        <f t="shared" si="98"/>
        <v>1</v>
      </c>
      <c r="X49" s="361">
        <f t="shared" si="99"/>
        <v>398790</v>
      </c>
      <c r="Y49" s="267">
        <f t="shared" si="100"/>
        <v>0</v>
      </c>
      <c r="Z49" s="143"/>
      <c r="AA49" s="143"/>
      <c r="AB49" s="471" t="s">
        <v>270</v>
      </c>
      <c r="AC49" s="422" t="s">
        <v>221</v>
      </c>
      <c r="AD49" s="421" t="s">
        <v>213</v>
      </c>
      <c r="AE49" s="488">
        <v>14</v>
      </c>
      <c r="AF49" s="491">
        <v>29826</v>
      </c>
      <c r="AG49" s="490">
        <f t="shared" si="32"/>
        <v>417564</v>
      </c>
      <c r="AH49" s="425"/>
      <c r="AI49" s="117">
        <f>IF(EXACT(VLOOKUP(AB49,OFERTA_0,2,FALSE),AC49),1,0)</f>
        <v>1</v>
      </c>
      <c r="AJ49" s="117">
        <f>IF(EXACT(VLOOKUP(AB49,OFERTA_0,3,FALSE),AD49),1,0)</f>
        <v>1</v>
      </c>
      <c r="AK49" s="265">
        <f>IF(EXACT(VLOOKUP(AB49,OFERTA_0,4,FALSE),AE49),1,0)</f>
        <v>1</v>
      </c>
      <c r="AL49" s="265">
        <f t="shared" si="586"/>
        <v>1</v>
      </c>
      <c r="AM49" s="265">
        <f t="shared" si="587"/>
        <v>1</v>
      </c>
      <c r="AN49" s="265">
        <f t="shared" si="588"/>
        <v>1</v>
      </c>
      <c r="AO49" s="361">
        <f t="shared" si="589"/>
        <v>417564</v>
      </c>
      <c r="AP49" s="267">
        <f t="shared" si="590"/>
        <v>0</v>
      </c>
      <c r="AQ49" s="143"/>
      <c r="AR49" s="143"/>
      <c r="AS49" s="471" t="s">
        <v>270</v>
      </c>
      <c r="AT49" s="422" t="s">
        <v>221</v>
      </c>
      <c r="AU49" s="421" t="s">
        <v>213</v>
      </c>
      <c r="AV49" s="488">
        <v>14</v>
      </c>
      <c r="AW49" s="491">
        <v>20000</v>
      </c>
      <c r="AX49" s="490">
        <f t="shared" si="33"/>
        <v>280000</v>
      </c>
      <c r="AY49" s="425"/>
      <c r="AZ49" s="117">
        <f>IF(EXACT(VLOOKUP(AS49,OFERTA_0,2,FALSE),AT49),1,0)</f>
        <v>1</v>
      </c>
      <c r="BA49" s="117">
        <f>IF(EXACT(VLOOKUP(AS49,OFERTA_0,3,FALSE),AU49),1,0)</f>
        <v>1</v>
      </c>
      <c r="BB49" s="265">
        <f>IF(EXACT(VLOOKUP(AS49,OFERTA_0,4,FALSE),AV49),1,0)</f>
        <v>1</v>
      </c>
      <c r="BC49" s="265">
        <f t="shared" si="591"/>
        <v>1</v>
      </c>
      <c r="BD49" s="265">
        <f t="shared" si="592"/>
        <v>1</v>
      </c>
      <c r="BE49" s="265">
        <f t="shared" si="593"/>
        <v>1</v>
      </c>
      <c r="BF49" s="361">
        <f t="shared" si="594"/>
        <v>280000</v>
      </c>
      <c r="BG49" s="267">
        <f t="shared" si="595"/>
        <v>0</v>
      </c>
      <c r="BJ49" s="471" t="s">
        <v>270</v>
      </c>
      <c r="BK49" s="422" t="s">
        <v>221</v>
      </c>
      <c r="BL49" s="421" t="s">
        <v>213</v>
      </c>
      <c r="BM49" s="488">
        <v>14</v>
      </c>
      <c r="BN49" s="491">
        <v>45000</v>
      </c>
      <c r="BO49" s="490">
        <f t="shared" si="34"/>
        <v>630000</v>
      </c>
      <c r="BP49" s="425"/>
      <c r="BQ49" s="117">
        <f>IF(EXACT(VLOOKUP(BJ49,OFERTA_0,2,FALSE),BK49),1,0)</f>
        <v>1</v>
      </c>
      <c r="BR49" s="117">
        <f>IF(EXACT(VLOOKUP(BJ49,OFERTA_0,3,FALSE),BL49),1,0)</f>
        <v>1</v>
      </c>
      <c r="BS49" s="265">
        <f>IF(EXACT(VLOOKUP(BJ49,OFERTA_0,4,FALSE),BM49),1,0)</f>
        <v>1</v>
      </c>
      <c r="BT49" s="265">
        <f t="shared" si="596"/>
        <v>1</v>
      </c>
      <c r="BU49" s="265">
        <f t="shared" si="597"/>
        <v>1</v>
      </c>
      <c r="BV49" s="265">
        <f t="shared" si="598"/>
        <v>1</v>
      </c>
      <c r="BW49" s="361">
        <f t="shared" si="599"/>
        <v>630000</v>
      </c>
      <c r="BX49" s="267">
        <f t="shared" si="600"/>
        <v>0</v>
      </c>
      <c r="CA49" s="471" t="s">
        <v>270</v>
      </c>
      <c r="CB49" s="422" t="s">
        <v>221</v>
      </c>
      <c r="CC49" s="421" t="s">
        <v>213</v>
      </c>
      <c r="CD49" s="488">
        <v>14</v>
      </c>
      <c r="CE49" s="491">
        <v>12500</v>
      </c>
      <c r="CF49" s="522">
        <f t="shared" si="35"/>
        <v>175000</v>
      </c>
      <c r="CG49" s="425"/>
      <c r="CH49" s="117">
        <f>IF(EXACT(VLOOKUP(CA49,OFERTA_0,2,FALSE),CB49),1,0)</f>
        <v>1</v>
      </c>
      <c r="CI49" s="117">
        <f>IF(EXACT(VLOOKUP(CA49,OFERTA_0,3,FALSE),CC49),1,0)</f>
        <v>1</v>
      </c>
      <c r="CJ49" s="265">
        <f>IF(EXACT(VLOOKUP(CA49,OFERTA_0,4,FALSE),CD49),1,0)</f>
        <v>1</v>
      </c>
      <c r="CK49" s="265">
        <f t="shared" si="601"/>
        <v>1</v>
      </c>
      <c r="CL49" s="265">
        <f t="shared" si="602"/>
        <v>1</v>
      </c>
      <c r="CM49" s="265">
        <f t="shared" si="603"/>
        <v>1</v>
      </c>
      <c r="CN49" s="361">
        <f t="shared" si="604"/>
        <v>175000</v>
      </c>
      <c r="CO49" s="267">
        <f t="shared" si="605"/>
        <v>0</v>
      </c>
      <c r="CR49" s="471" t="s">
        <v>270</v>
      </c>
      <c r="CS49" s="422" t="s">
        <v>221</v>
      </c>
      <c r="CT49" s="421" t="s">
        <v>213</v>
      </c>
      <c r="CU49" s="488">
        <v>14</v>
      </c>
      <c r="CV49" s="491">
        <f>+CV23</f>
        <v>26000</v>
      </c>
      <c r="CW49" s="490">
        <f t="shared" si="36"/>
        <v>364000</v>
      </c>
      <c r="CX49" s="425"/>
      <c r="CY49" s="117">
        <f>IF(EXACT(VLOOKUP(CR49,OFERTA_0,2,FALSE),CS49),1,0)</f>
        <v>1</v>
      </c>
      <c r="CZ49" s="117">
        <f>IF(EXACT(VLOOKUP(CR49,OFERTA_0,3,FALSE),CT49),1,0)</f>
        <v>1</v>
      </c>
      <c r="DA49" s="265">
        <f>IF(EXACT(VLOOKUP(CR49,OFERTA_0,4,FALSE),CU49),1,0)</f>
        <v>1</v>
      </c>
      <c r="DB49" s="265">
        <f t="shared" si="606"/>
        <v>1</v>
      </c>
      <c r="DC49" s="265">
        <f t="shared" si="607"/>
        <v>1</v>
      </c>
      <c r="DD49" s="265">
        <f t="shared" si="608"/>
        <v>1</v>
      </c>
      <c r="DE49" s="361">
        <f t="shared" si="609"/>
        <v>364000</v>
      </c>
      <c r="DF49" s="267">
        <f t="shared" si="610"/>
        <v>0</v>
      </c>
      <c r="DI49" s="288"/>
      <c r="DJ49" s="289"/>
      <c r="DK49" s="290"/>
      <c r="DL49" s="312"/>
      <c r="DM49" s="292"/>
      <c r="DN49" s="293"/>
      <c r="DO49" s="363"/>
      <c r="DP49" s="117"/>
      <c r="DQ49" s="117"/>
      <c r="DR49" s="265"/>
      <c r="DS49" s="265"/>
      <c r="DT49" s="265"/>
      <c r="DU49" s="265"/>
      <c r="DV49" s="361"/>
      <c r="DW49" s="267"/>
      <c r="DZ49" s="288"/>
      <c r="EA49" s="289"/>
      <c r="EB49" s="290"/>
      <c r="EC49" s="312"/>
      <c r="ED49" s="292"/>
      <c r="EE49" s="293"/>
      <c r="EF49" s="363"/>
      <c r="EG49" s="117"/>
      <c r="EH49" s="117"/>
      <c r="EI49" s="265"/>
      <c r="EJ49" s="265"/>
      <c r="EK49" s="265"/>
      <c r="EL49" s="265"/>
      <c r="EM49" s="361"/>
      <c r="EN49" s="267"/>
      <c r="EQ49" s="288"/>
      <c r="ER49" s="289"/>
      <c r="ES49" s="290"/>
      <c r="ET49" s="312"/>
      <c r="EU49" s="292"/>
      <c r="EV49" s="293"/>
      <c r="EW49" s="363"/>
      <c r="EX49" s="117"/>
      <c r="EY49" s="117"/>
      <c r="EZ49" s="265"/>
      <c r="FA49" s="265"/>
      <c r="FB49" s="265"/>
      <c r="FC49" s="265"/>
      <c r="FD49" s="361"/>
      <c r="FE49" s="267"/>
      <c r="FH49" s="288"/>
      <c r="FI49" s="289"/>
      <c r="FJ49" s="290"/>
      <c r="FK49" s="312"/>
      <c r="FL49" s="292"/>
      <c r="FM49" s="293"/>
      <c r="FN49" s="363"/>
      <c r="FO49" s="117"/>
      <c r="FP49" s="117"/>
      <c r="FQ49" s="265"/>
      <c r="FR49" s="265"/>
      <c r="FS49" s="265"/>
      <c r="FT49" s="265"/>
      <c r="FU49" s="361"/>
      <c r="FV49" s="267"/>
      <c r="FY49" s="288"/>
      <c r="FZ49" s="289"/>
      <c r="GA49" s="290"/>
      <c r="GB49" s="312"/>
      <c r="GC49" s="292"/>
      <c r="GD49" s="293"/>
      <c r="GE49" s="363"/>
      <c r="GF49" s="117"/>
      <c r="GG49" s="117"/>
      <c r="GH49" s="265"/>
      <c r="GI49" s="265"/>
      <c r="GJ49" s="265"/>
      <c r="GK49" s="265"/>
      <c r="GL49" s="361"/>
      <c r="GM49" s="267"/>
      <c r="GP49" s="288"/>
      <c r="GQ49" s="289"/>
      <c r="GR49" s="290"/>
      <c r="GS49" s="312"/>
      <c r="GT49" s="292"/>
      <c r="GU49" s="293"/>
      <c r="GV49" s="363"/>
      <c r="GW49" s="117"/>
      <c r="GX49" s="117"/>
      <c r="GY49" s="265"/>
      <c r="GZ49" s="265"/>
      <c r="HA49" s="265"/>
      <c r="HB49" s="265"/>
      <c r="HC49" s="361"/>
      <c r="HD49" s="267"/>
      <c r="HG49" s="288"/>
      <c r="HH49" s="289"/>
      <c r="HI49" s="290"/>
      <c r="HJ49" s="312"/>
      <c r="HK49" s="292"/>
      <c r="HL49" s="293"/>
      <c r="HM49" s="363"/>
      <c r="HN49" s="117"/>
      <c r="HO49" s="117"/>
      <c r="HP49" s="265"/>
      <c r="HQ49" s="265"/>
      <c r="HR49" s="265"/>
      <c r="HS49" s="265"/>
      <c r="HT49" s="361"/>
      <c r="HU49" s="267"/>
      <c r="HX49" s="288"/>
      <c r="HY49" s="289"/>
      <c r="HZ49" s="290"/>
      <c r="IA49" s="312"/>
      <c r="IB49" s="292"/>
      <c r="IC49" s="293"/>
      <c r="ID49" s="363"/>
      <c r="IE49" s="117"/>
      <c r="IF49" s="117"/>
      <c r="IG49" s="265"/>
      <c r="IH49" s="265"/>
      <c r="II49" s="265"/>
      <c r="IJ49" s="265"/>
      <c r="IK49" s="361"/>
      <c r="IL49" s="267"/>
      <c r="IO49" s="288"/>
      <c r="IP49" s="289"/>
      <c r="IQ49" s="290"/>
      <c r="IR49" s="312"/>
      <c r="IS49" s="292"/>
      <c r="IT49" s="293"/>
      <c r="IU49" s="363"/>
      <c r="IV49" s="117"/>
      <c r="IW49" s="117"/>
      <c r="IX49" s="265"/>
      <c r="IY49" s="265"/>
      <c r="IZ49" s="265"/>
      <c r="JA49" s="265"/>
      <c r="JB49" s="361"/>
      <c r="JC49" s="267"/>
      <c r="JF49" s="288"/>
      <c r="JG49" s="289"/>
      <c r="JH49" s="290"/>
      <c r="JI49" s="312"/>
      <c r="JJ49" s="292"/>
      <c r="JK49" s="293"/>
      <c r="JL49" s="363"/>
      <c r="JM49" s="117"/>
      <c r="JN49" s="117"/>
      <c r="JO49" s="265"/>
      <c r="JP49" s="265"/>
      <c r="JQ49" s="265"/>
      <c r="JR49" s="265"/>
      <c r="JS49" s="361"/>
      <c r="JT49" s="267"/>
      <c r="JW49" s="288"/>
      <c r="JX49" s="289"/>
      <c r="JY49" s="290"/>
      <c r="JZ49" s="312"/>
      <c r="KA49" s="292"/>
      <c r="KB49" s="293"/>
      <c r="KC49" s="363"/>
      <c r="KD49" s="117"/>
      <c r="KE49" s="117"/>
      <c r="KF49" s="265"/>
      <c r="KG49" s="265"/>
      <c r="KH49" s="265"/>
      <c r="KI49" s="265"/>
      <c r="KJ49" s="361"/>
      <c r="KK49" s="267"/>
    </row>
    <row r="50" spans="2:297" ht="15.75" thickTop="1">
      <c r="B50" s="418" t="s">
        <v>271</v>
      </c>
      <c r="C50" s="474" t="s">
        <v>228</v>
      </c>
      <c r="D50" s="420"/>
      <c r="E50" s="420"/>
      <c r="F50" s="420"/>
      <c r="G50" s="420"/>
      <c r="H50" s="420"/>
      <c r="K50" s="485" t="s">
        <v>271</v>
      </c>
      <c r="L50" s="548" t="s">
        <v>228</v>
      </c>
      <c r="M50" s="487"/>
      <c r="N50" s="487"/>
      <c r="O50" s="487"/>
      <c r="P50" s="487"/>
      <c r="Q50" s="420"/>
      <c r="R50" s="117"/>
      <c r="S50" s="117"/>
      <c r="T50" s="265"/>
      <c r="U50" s="265"/>
      <c r="V50" s="265"/>
      <c r="W50" s="265"/>
      <c r="X50" s="361"/>
      <c r="Y50" s="267"/>
      <c r="Z50" s="143"/>
      <c r="AA50" s="143"/>
      <c r="AB50" s="485" t="s">
        <v>271</v>
      </c>
      <c r="AC50" s="486" t="s">
        <v>228</v>
      </c>
      <c r="AD50" s="487"/>
      <c r="AE50" s="487"/>
      <c r="AF50" s="487"/>
      <c r="AG50" s="487"/>
      <c r="AH50" s="420"/>
      <c r="AI50" s="117"/>
      <c r="AJ50" s="117"/>
      <c r="AK50" s="265"/>
      <c r="AL50" s="265"/>
      <c r="AM50" s="265"/>
      <c r="AN50" s="265"/>
      <c r="AO50" s="361"/>
      <c r="AP50" s="267"/>
      <c r="AQ50" s="143"/>
      <c r="AR50" s="143"/>
      <c r="AS50" s="485" t="s">
        <v>271</v>
      </c>
      <c r="AT50" s="486" t="s">
        <v>228</v>
      </c>
      <c r="AU50" s="487"/>
      <c r="AV50" s="487"/>
      <c r="AW50" s="487"/>
      <c r="AX50" s="487"/>
      <c r="AY50" s="420"/>
      <c r="AZ50" s="117"/>
      <c r="BA50" s="117"/>
      <c r="BB50" s="265"/>
      <c r="BC50" s="265"/>
      <c r="BD50" s="265"/>
      <c r="BE50" s="265"/>
      <c r="BF50" s="361"/>
      <c r="BG50" s="267"/>
      <c r="BJ50" s="485" t="s">
        <v>271</v>
      </c>
      <c r="BK50" s="486" t="s">
        <v>228</v>
      </c>
      <c r="BL50" s="487"/>
      <c r="BM50" s="487"/>
      <c r="BN50" s="487"/>
      <c r="BO50" s="487"/>
      <c r="BP50" s="420"/>
      <c r="BQ50" s="117"/>
      <c r="BR50" s="117"/>
      <c r="BS50" s="265"/>
      <c r="BT50" s="265"/>
      <c r="BU50" s="265"/>
      <c r="BV50" s="265"/>
      <c r="BW50" s="361"/>
      <c r="BX50" s="267"/>
      <c r="CA50" s="485" t="s">
        <v>271</v>
      </c>
      <c r="CB50" s="486" t="s">
        <v>228</v>
      </c>
      <c r="CC50" s="487"/>
      <c r="CD50" s="487"/>
      <c r="CE50" s="521"/>
      <c r="CF50" s="487"/>
      <c r="CG50" s="420"/>
      <c r="CH50" s="117"/>
      <c r="CI50" s="117"/>
      <c r="CJ50" s="265"/>
      <c r="CK50" s="265"/>
      <c r="CL50" s="265"/>
      <c r="CM50" s="265"/>
      <c r="CN50" s="361"/>
      <c r="CO50" s="267"/>
      <c r="CR50" s="485" t="s">
        <v>271</v>
      </c>
      <c r="CS50" s="486" t="s">
        <v>228</v>
      </c>
      <c r="CT50" s="487"/>
      <c r="CU50" s="487"/>
      <c r="CV50" s="487"/>
      <c r="CW50" s="487"/>
      <c r="CX50" s="420"/>
      <c r="CY50" s="117"/>
      <c r="CZ50" s="117"/>
      <c r="DA50" s="265"/>
      <c r="DB50" s="265"/>
      <c r="DC50" s="265"/>
      <c r="DD50" s="265"/>
      <c r="DE50" s="361"/>
      <c r="DF50" s="267"/>
      <c r="DI50" s="294"/>
      <c r="DJ50" s="301"/>
      <c r="DK50" s="302"/>
      <c r="DL50" s="303"/>
      <c r="DM50" s="298"/>
      <c r="DN50" s="299"/>
      <c r="DO50" s="364"/>
      <c r="DP50" s="117" t="e">
        <f>IF(EXACT(VLOOKUP(DI50,OFERTA_0,2,FALSE),DJ50),1,0)</f>
        <v>#N/A</v>
      </c>
      <c r="DQ50" s="117" t="e">
        <f>IF(EXACT(VLOOKUP(DI50,OFERTA_0,3,FALSE),DK50),1,0)</f>
        <v>#N/A</v>
      </c>
      <c r="DR50" s="265" t="e">
        <f>IF(EXACT(VLOOKUP(DI50,OFERTA_0,4,FALSE),DL50),1,0)</f>
        <v>#N/A</v>
      </c>
      <c r="DS50" s="265">
        <f t="shared" ref="DS50:DS51" si="666">IF(DM50=0,0,1)</f>
        <v>0</v>
      </c>
      <c r="DT50" s="265">
        <f t="shared" ref="DT50:DT51" si="667">IF(DN50=0,0,1)</f>
        <v>0</v>
      </c>
      <c r="DU50" s="265" t="e">
        <f t="shared" ref="DU50:DU51" si="668">PRODUCT(DP50:DT50)</f>
        <v>#N/A</v>
      </c>
      <c r="DV50" s="361">
        <f t="shared" ref="DV50:DV51" si="669">ROUND(DN50,0)</f>
        <v>0</v>
      </c>
      <c r="DW50" s="267">
        <f t="shared" ref="DW50:DW51" si="670">DN50-DV50</f>
        <v>0</v>
      </c>
      <c r="DZ50" s="294"/>
      <c r="EA50" s="301"/>
      <c r="EB50" s="302"/>
      <c r="EC50" s="303"/>
      <c r="ED50" s="298"/>
      <c r="EE50" s="299"/>
      <c r="EF50" s="364"/>
      <c r="EG50" s="117" t="e">
        <f>IF(EXACT(VLOOKUP(DZ50,OFERTA_0,2,FALSE),EA50),1,0)</f>
        <v>#N/A</v>
      </c>
      <c r="EH50" s="117" t="e">
        <f>IF(EXACT(VLOOKUP(DZ50,OFERTA_0,3,FALSE),EB50),1,0)</f>
        <v>#N/A</v>
      </c>
      <c r="EI50" s="265" t="e">
        <f>IF(EXACT(VLOOKUP(DZ50,OFERTA_0,4,FALSE),EC50),1,0)</f>
        <v>#N/A</v>
      </c>
      <c r="EJ50" s="265">
        <f t="shared" ref="EJ50:EJ51" si="671">IF(ED50=0,0,1)</f>
        <v>0</v>
      </c>
      <c r="EK50" s="265">
        <f t="shared" ref="EK50:EK51" si="672">IF(EE50=0,0,1)</f>
        <v>0</v>
      </c>
      <c r="EL50" s="265" t="e">
        <f t="shared" ref="EL50:EL51" si="673">PRODUCT(EG50:EK50)</f>
        <v>#N/A</v>
      </c>
      <c r="EM50" s="361">
        <f t="shared" ref="EM50:EM51" si="674">ROUND(EE50,0)</f>
        <v>0</v>
      </c>
      <c r="EN50" s="267">
        <f t="shared" ref="EN50:EN51" si="675">EE50-EM50</f>
        <v>0</v>
      </c>
      <c r="EQ50" s="294"/>
      <c r="ER50" s="301"/>
      <c r="ES50" s="302"/>
      <c r="ET50" s="303"/>
      <c r="EU50" s="298"/>
      <c r="EV50" s="299"/>
      <c r="EW50" s="364"/>
      <c r="EX50" s="117" t="e">
        <f>IF(EXACT(VLOOKUP(EQ50,OFERTA_0,2,FALSE),ER50),1,0)</f>
        <v>#N/A</v>
      </c>
      <c r="EY50" s="117" t="e">
        <f>IF(EXACT(VLOOKUP(EQ50,OFERTA_0,3,FALSE),ES50),1,0)</f>
        <v>#N/A</v>
      </c>
      <c r="EZ50" s="265" t="e">
        <f>IF(EXACT(VLOOKUP(EQ50,OFERTA_0,4,FALSE),ET50),1,0)</f>
        <v>#N/A</v>
      </c>
      <c r="FA50" s="265">
        <f t="shared" ref="FA50:FA51" si="676">IF(EU50=0,0,1)</f>
        <v>0</v>
      </c>
      <c r="FB50" s="265">
        <f t="shared" ref="FB50:FB51" si="677">IF(EV50=0,0,1)</f>
        <v>0</v>
      </c>
      <c r="FC50" s="265" t="e">
        <f t="shared" ref="FC50:FC51" si="678">PRODUCT(EX50:FB50)</f>
        <v>#N/A</v>
      </c>
      <c r="FD50" s="361">
        <f t="shared" ref="FD50:FD51" si="679">ROUND(EV50,0)</f>
        <v>0</v>
      </c>
      <c r="FE50" s="267">
        <f t="shared" ref="FE50:FE51" si="680">EV50-FD50</f>
        <v>0</v>
      </c>
      <c r="FH50" s="294"/>
      <c r="FI50" s="301"/>
      <c r="FJ50" s="302"/>
      <c r="FK50" s="303"/>
      <c r="FL50" s="298"/>
      <c r="FM50" s="299"/>
      <c r="FN50" s="364"/>
      <c r="FO50" s="117" t="e">
        <f>IF(EXACT(VLOOKUP(FH50,OFERTA_0,2,FALSE),FI50),1,0)</f>
        <v>#N/A</v>
      </c>
      <c r="FP50" s="117" t="e">
        <f>IF(EXACT(VLOOKUP(FH50,OFERTA_0,3,FALSE),FJ50),1,0)</f>
        <v>#N/A</v>
      </c>
      <c r="FQ50" s="265" t="e">
        <f>IF(EXACT(VLOOKUP(FH50,OFERTA_0,4,FALSE),FK50),1,0)</f>
        <v>#N/A</v>
      </c>
      <c r="FR50" s="265">
        <f t="shared" ref="FR50:FR51" si="681">IF(FL50=0,0,1)</f>
        <v>0</v>
      </c>
      <c r="FS50" s="265">
        <f t="shared" ref="FS50:FS51" si="682">IF(FM50=0,0,1)</f>
        <v>0</v>
      </c>
      <c r="FT50" s="265" t="e">
        <f t="shared" ref="FT50:FT51" si="683">PRODUCT(FO50:FS50)</f>
        <v>#N/A</v>
      </c>
      <c r="FU50" s="361">
        <f t="shared" ref="FU50:FU51" si="684">ROUND(FM50,0)</f>
        <v>0</v>
      </c>
      <c r="FV50" s="267">
        <f t="shared" ref="FV50:FV51" si="685">FM50-FU50</f>
        <v>0</v>
      </c>
      <c r="FY50" s="294"/>
      <c r="FZ50" s="301"/>
      <c r="GA50" s="302"/>
      <c r="GB50" s="303"/>
      <c r="GC50" s="298"/>
      <c r="GD50" s="299"/>
      <c r="GE50" s="364"/>
      <c r="GF50" s="117" t="e">
        <f>IF(EXACT(VLOOKUP(FY50,OFERTA_0,2,FALSE),FZ50),1,0)</f>
        <v>#N/A</v>
      </c>
      <c r="GG50" s="117" t="e">
        <f>IF(EXACT(VLOOKUP(FY50,OFERTA_0,3,FALSE),GA50),1,0)</f>
        <v>#N/A</v>
      </c>
      <c r="GH50" s="265" t="e">
        <f>IF(EXACT(VLOOKUP(FY50,OFERTA_0,4,FALSE),GB50),1,0)</f>
        <v>#N/A</v>
      </c>
      <c r="GI50" s="265">
        <f t="shared" ref="GI50:GI51" si="686">IF(GC50=0,0,1)</f>
        <v>0</v>
      </c>
      <c r="GJ50" s="265">
        <f t="shared" ref="GJ50:GJ51" si="687">IF(GD50=0,0,1)</f>
        <v>0</v>
      </c>
      <c r="GK50" s="265" t="e">
        <f t="shared" ref="GK50:GK51" si="688">PRODUCT(GF50:GJ50)</f>
        <v>#N/A</v>
      </c>
      <c r="GL50" s="361">
        <f t="shared" ref="GL50:GL51" si="689">ROUND(GD50,0)</f>
        <v>0</v>
      </c>
      <c r="GM50" s="267">
        <f t="shared" ref="GM50:GM51" si="690">GD50-GL50</f>
        <v>0</v>
      </c>
      <c r="GP50" s="294"/>
      <c r="GQ50" s="301"/>
      <c r="GR50" s="302"/>
      <c r="GS50" s="303"/>
      <c r="GT50" s="298"/>
      <c r="GU50" s="299"/>
      <c r="GV50" s="364"/>
      <c r="GW50" s="117" t="e">
        <f>IF(EXACT(VLOOKUP(GP50,OFERTA_0,2,FALSE),GQ50),1,0)</f>
        <v>#N/A</v>
      </c>
      <c r="GX50" s="117" t="e">
        <f>IF(EXACT(VLOOKUP(GP50,OFERTA_0,3,FALSE),GR50),1,0)</f>
        <v>#N/A</v>
      </c>
      <c r="GY50" s="265" t="e">
        <f>IF(EXACT(VLOOKUP(GP50,OFERTA_0,4,FALSE),GS50),1,0)</f>
        <v>#N/A</v>
      </c>
      <c r="GZ50" s="265">
        <f t="shared" ref="GZ50:GZ51" si="691">IF(GT50=0,0,1)</f>
        <v>0</v>
      </c>
      <c r="HA50" s="265">
        <f t="shared" ref="HA50:HA51" si="692">IF(GU50=0,0,1)</f>
        <v>0</v>
      </c>
      <c r="HB50" s="265" t="e">
        <f t="shared" ref="HB50:HB51" si="693">PRODUCT(GW50:HA50)</f>
        <v>#N/A</v>
      </c>
      <c r="HC50" s="361">
        <f t="shared" ref="HC50:HC51" si="694">ROUND(GU50,0)</f>
        <v>0</v>
      </c>
      <c r="HD50" s="267">
        <f t="shared" ref="HD50:HD51" si="695">GU50-HC50</f>
        <v>0</v>
      </c>
      <c r="HG50" s="294"/>
      <c r="HH50" s="301"/>
      <c r="HI50" s="302"/>
      <c r="HJ50" s="303"/>
      <c r="HK50" s="298"/>
      <c r="HL50" s="299"/>
      <c r="HM50" s="364"/>
      <c r="HN50" s="117" t="e">
        <f>IF(EXACT(VLOOKUP(HG50,OFERTA_0,2,FALSE),HH50),1,0)</f>
        <v>#N/A</v>
      </c>
      <c r="HO50" s="117" t="e">
        <f>IF(EXACT(VLOOKUP(HG50,OFERTA_0,3,FALSE),HI50),1,0)</f>
        <v>#N/A</v>
      </c>
      <c r="HP50" s="265" t="e">
        <f>IF(EXACT(VLOOKUP(HG50,OFERTA_0,4,FALSE),HJ50),1,0)</f>
        <v>#N/A</v>
      </c>
      <c r="HQ50" s="265">
        <f t="shared" ref="HQ50:HQ51" si="696">IF(HK50=0,0,1)</f>
        <v>0</v>
      </c>
      <c r="HR50" s="265">
        <f t="shared" ref="HR50:HR51" si="697">IF(HL50=0,0,1)</f>
        <v>0</v>
      </c>
      <c r="HS50" s="265" t="e">
        <f t="shared" ref="HS50:HS51" si="698">PRODUCT(HN50:HR50)</f>
        <v>#N/A</v>
      </c>
      <c r="HT50" s="361">
        <f t="shared" ref="HT50:HT51" si="699">ROUND(HL50,0)</f>
        <v>0</v>
      </c>
      <c r="HU50" s="267">
        <f t="shared" ref="HU50:HU51" si="700">HL50-HT50</f>
        <v>0</v>
      </c>
      <c r="HX50" s="294"/>
      <c r="HY50" s="301"/>
      <c r="HZ50" s="302"/>
      <c r="IA50" s="303"/>
      <c r="IB50" s="298"/>
      <c r="IC50" s="299"/>
      <c r="ID50" s="364"/>
      <c r="IE50" s="117" t="e">
        <f>IF(EXACT(VLOOKUP(HX50,OFERTA_0,2,FALSE),HY50),1,0)</f>
        <v>#N/A</v>
      </c>
      <c r="IF50" s="117" t="e">
        <f>IF(EXACT(VLOOKUP(HX50,OFERTA_0,3,FALSE),HZ50),1,0)</f>
        <v>#N/A</v>
      </c>
      <c r="IG50" s="265" t="e">
        <f>IF(EXACT(VLOOKUP(HX50,OFERTA_0,4,FALSE),IA50),1,0)</f>
        <v>#N/A</v>
      </c>
      <c r="IH50" s="265">
        <f t="shared" ref="IH50:IH51" si="701">IF(IB50=0,0,1)</f>
        <v>0</v>
      </c>
      <c r="II50" s="265">
        <f t="shared" ref="II50:II51" si="702">IF(IC50=0,0,1)</f>
        <v>0</v>
      </c>
      <c r="IJ50" s="265" t="e">
        <f t="shared" ref="IJ50:IJ51" si="703">PRODUCT(IE50:II50)</f>
        <v>#N/A</v>
      </c>
      <c r="IK50" s="361">
        <f t="shared" ref="IK50:IK51" si="704">ROUND(IC50,0)</f>
        <v>0</v>
      </c>
      <c r="IL50" s="267">
        <f t="shared" ref="IL50:IL51" si="705">IC50-IK50</f>
        <v>0</v>
      </c>
      <c r="IO50" s="294"/>
      <c r="IP50" s="301"/>
      <c r="IQ50" s="302"/>
      <c r="IR50" s="303"/>
      <c r="IS50" s="298"/>
      <c r="IT50" s="299"/>
      <c r="IU50" s="364"/>
      <c r="IV50" s="117" t="e">
        <f>IF(EXACT(VLOOKUP(IO50,OFERTA_0,2,FALSE),IP50),1,0)</f>
        <v>#N/A</v>
      </c>
      <c r="IW50" s="117" t="e">
        <f>IF(EXACT(VLOOKUP(IO50,OFERTA_0,3,FALSE),IQ50),1,0)</f>
        <v>#N/A</v>
      </c>
      <c r="IX50" s="265" t="e">
        <f>IF(EXACT(VLOOKUP(IO50,OFERTA_0,4,FALSE),IR50),1,0)</f>
        <v>#N/A</v>
      </c>
      <c r="IY50" s="265">
        <f t="shared" ref="IY50:IY51" si="706">IF(IS50=0,0,1)</f>
        <v>0</v>
      </c>
      <c r="IZ50" s="265">
        <f t="shared" ref="IZ50:IZ51" si="707">IF(IT50=0,0,1)</f>
        <v>0</v>
      </c>
      <c r="JA50" s="265" t="e">
        <f t="shared" ref="JA50:JA51" si="708">PRODUCT(IV50:IZ50)</f>
        <v>#N/A</v>
      </c>
      <c r="JB50" s="361">
        <f t="shared" ref="JB50:JB51" si="709">ROUND(IT50,0)</f>
        <v>0</v>
      </c>
      <c r="JC50" s="267">
        <f t="shared" ref="JC50:JC51" si="710">IT50-JB50</f>
        <v>0</v>
      </c>
      <c r="JF50" s="294"/>
      <c r="JG50" s="301"/>
      <c r="JH50" s="302"/>
      <c r="JI50" s="303"/>
      <c r="JJ50" s="298"/>
      <c r="JK50" s="299"/>
      <c r="JL50" s="364"/>
      <c r="JM50" s="117" t="e">
        <f>IF(EXACT(VLOOKUP(JF50,OFERTA_0,2,FALSE),JG50),1,0)</f>
        <v>#N/A</v>
      </c>
      <c r="JN50" s="117" t="e">
        <f>IF(EXACT(VLOOKUP(JF50,OFERTA_0,3,FALSE),JH50),1,0)</f>
        <v>#N/A</v>
      </c>
      <c r="JO50" s="265" t="e">
        <f>IF(EXACT(VLOOKUP(JF50,OFERTA_0,4,FALSE),JI50),1,0)</f>
        <v>#N/A</v>
      </c>
      <c r="JP50" s="265">
        <f t="shared" ref="JP50:JP51" si="711">IF(JJ50=0,0,1)</f>
        <v>0</v>
      </c>
      <c r="JQ50" s="265">
        <f t="shared" ref="JQ50:JQ51" si="712">IF(JK50=0,0,1)</f>
        <v>0</v>
      </c>
      <c r="JR50" s="265" t="e">
        <f t="shared" ref="JR50:JR51" si="713">PRODUCT(JM50:JQ50)</f>
        <v>#N/A</v>
      </c>
      <c r="JS50" s="361">
        <f t="shared" ref="JS50:JS51" si="714">ROUND(JK50,0)</f>
        <v>0</v>
      </c>
      <c r="JT50" s="267">
        <f t="shared" ref="JT50:JT51" si="715">JK50-JS50</f>
        <v>0</v>
      </c>
      <c r="JW50" s="294"/>
      <c r="JX50" s="301"/>
      <c r="JY50" s="302"/>
      <c r="JZ50" s="303"/>
      <c r="KA50" s="298"/>
      <c r="KB50" s="299"/>
      <c r="KC50" s="364"/>
      <c r="KD50" s="117" t="e">
        <f>IF(EXACT(VLOOKUP(JW50,OFERTA_0,2,FALSE),JX50),1,0)</f>
        <v>#N/A</v>
      </c>
      <c r="KE50" s="117" t="e">
        <f>IF(EXACT(VLOOKUP(JW50,OFERTA_0,3,FALSE),JY50),1,0)</f>
        <v>#N/A</v>
      </c>
      <c r="KF50" s="265" t="e">
        <f>IF(EXACT(VLOOKUP(JW50,OFERTA_0,4,FALSE),JZ50),1,0)</f>
        <v>#N/A</v>
      </c>
      <c r="KG50" s="265">
        <f t="shared" ref="KG50:KG51" si="716">IF(KA50=0,0,1)</f>
        <v>0</v>
      </c>
      <c r="KH50" s="265">
        <f t="shared" ref="KH50:KH51" si="717">IF(KB50=0,0,1)</f>
        <v>0</v>
      </c>
      <c r="KI50" s="265" t="e">
        <f t="shared" ref="KI50:KI51" si="718">PRODUCT(KD50:KH50)</f>
        <v>#N/A</v>
      </c>
      <c r="KJ50" s="361">
        <f t="shared" ref="KJ50:KJ51" si="719">ROUND(KB50,0)</f>
        <v>0</v>
      </c>
      <c r="KK50" s="267">
        <f t="shared" ref="KK50:KK51" si="720">KB50-KJ50</f>
        <v>0</v>
      </c>
    </row>
    <row r="51" spans="2:297" ht="15.75" thickBot="1">
      <c r="B51" s="421" t="s">
        <v>272</v>
      </c>
      <c r="C51" s="473" t="s">
        <v>273</v>
      </c>
      <c r="D51" s="421" t="s">
        <v>166</v>
      </c>
      <c r="E51" s="423">
        <v>0.5</v>
      </c>
      <c r="F51" s="426"/>
      <c r="G51" s="425">
        <f t="shared" ref="G51" si="721">ROUND(E51*F51,0)</f>
        <v>0</v>
      </c>
      <c r="H51" s="425"/>
      <c r="K51" s="471" t="s">
        <v>272</v>
      </c>
      <c r="L51" s="473" t="s">
        <v>273</v>
      </c>
      <c r="M51" s="421" t="s">
        <v>166</v>
      </c>
      <c r="N51" s="488">
        <v>0.5</v>
      </c>
      <c r="O51" s="489">
        <v>486198</v>
      </c>
      <c r="P51" s="490">
        <f t="shared" si="31"/>
        <v>243099</v>
      </c>
      <c r="Q51" s="425"/>
      <c r="R51" s="117">
        <f>IF(EXACT(VLOOKUP(K51,OFERTA_0,2,FALSE),L51),1,0)</f>
        <v>1</v>
      </c>
      <c r="S51" s="117">
        <f>IF(EXACT(VLOOKUP(K51,OFERTA_0,3,FALSE),M51),1,0)</f>
        <v>1</v>
      </c>
      <c r="T51" s="265">
        <f>IF(EXACT(VLOOKUP(K51,OFERTA_0,4,FALSE),N51),1,0)</f>
        <v>1</v>
      </c>
      <c r="U51" s="265">
        <f t="shared" si="96"/>
        <v>1</v>
      </c>
      <c r="V51" s="265">
        <f t="shared" si="97"/>
        <v>1</v>
      </c>
      <c r="W51" s="265">
        <f t="shared" si="98"/>
        <v>1</v>
      </c>
      <c r="X51" s="361">
        <f t="shared" si="99"/>
        <v>243099</v>
      </c>
      <c r="Y51" s="267">
        <f t="shared" si="100"/>
        <v>0</v>
      </c>
      <c r="Z51" s="143"/>
      <c r="AA51" s="143"/>
      <c r="AB51" s="471" t="s">
        <v>272</v>
      </c>
      <c r="AC51" s="422" t="s">
        <v>273</v>
      </c>
      <c r="AD51" s="421" t="s">
        <v>166</v>
      </c>
      <c r="AE51" s="488">
        <v>0.5</v>
      </c>
      <c r="AF51" s="491">
        <v>359871</v>
      </c>
      <c r="AG51" s="490">
        <f t="shared" si="32"/>
        <v>179936</v>
      </c>
      <c r="AH51" s="425"/>
      <c r="AI51" s="117">
        <f>IF(EXACT(VLOOKUP(AB51,OFERTA_0,2,FALSE),AC51),1,0)</f>
        <v>1</v>
      </c>
      <c r="AJ51" s="117">
        <f>IF(EXACT(VLOOKUP(AB51,OFERTA_0,3,FALSE),AD51),1,0)</f>
        <v>1</v>
      </c>
      <c r="AK51" s="265">
        <f>IF(EXACT(VLOOKUP(AB51,OFERTA_0,4,FALSE),AE51),1,0)</f>
        <v>1</v>
      </c>
      <c r="AL51" s="265">
        <f t="shared" ref="AL51" si="722">IF(AF51=0,0,1)</f>
        <v>1</v>
      </c>
      <c r="AM51" s="265">
        <f t="shared" ref="AM51" si="723">IF(AG51=0,0,1)</f>
        <v>1</v>
      </c>
      <c r="AN51" s="265">
        <f t="shared" ref="AN51" si="724">PRODUCT(AI51:AM51)</f>
        <v>1</v>
      </c>
      <c r="AO51" s="361">
        <f t="shared" ref="AO51" si="725">ROUND(AG51,0)</f>
        <v>179936</v>
      </c>
      <c r="AP51" s="267">
        <f t="shared" ref="AP51" si="726">AG51-AO51</f>
        <v>0</v>
      </c>
      <c r="AQ51" s="143"/>
      <c r="AR51" s="143"/>
      <c r="AS51" s="471" t="s">
        <v>272</v>
      </c>
      <c r="AT51" s="422" t="s">
        <v>273</v>
      </c>
      <c r="AU51" s="421" t="s">
        <v>166</v>
      </c>
      <c r="AV51" s="488">
        <v>0.5</v>
      </c>
      <c r="AW51" s="491">
        <v>650000</v>
      </c>
      <c r="AX51" s="490">
        <f t="shared" si="33"/>
        <v>325000</v>
      </c>
      <c r="AY51" s="425"/>
      <c r="AZ51" s="117">
        <f>IF(EXACT(VLOOKUP(AS51,OFERTA_0,2,FALSE),AT51),1,0)</f>
        <v>1</v>
      </c>
      <c r="BA51" s="117">
        <f>IF(EXACT(VLOOKUP(AS51,OFERTA_0,3,FALSE),AU51),1,0)</f>
        <v>1</v>
      </c>
      <c r="BB51" s="265">
        <f>IF(EXACT(VLOOKUP(AS51,OFERTA_0,4,FALSE),AV51),1,0)</f>
        <v>1</v>
      </c>
      <c r="BC51" s="265">
        <f t="shared" ref="BC51" si="727">IF(AW51=0,0,1)</f>
        <v>1</v>
      </c>
      <c r="BD51" s="265">
        <f t="shared" ref="BD51" si="728">IF(AX51=0,0,1)</f>
        <v>1</v>
      </c>
      <c r="BE51" s="265">
        <f t="shared" ref="BE51" si="729">PRODUCT(AZ51:BD51)</f>
        <v>1</v>
      </c>
      <c r="BF51" s="361">
        <f t="shared" ref="BF51" si="730">ROUND(AX51,0)</f>
        <v>325000</v>
      </c>
      <c r="BG51" s="267">
        <f t="shared" ref="BG51" si="731">AX51-BF51</f>
        <v>0</v>
      </c>
      <c r="BJ51" s="471" t="s">
        <v>272</v>
      </c>
      <c r="BK51" s="422" t="s">
        <v>273</v>
      </c>
      <c r="BL51" s="421" t="s">
        <v>166</v>
      </c>
      <c r="BM51" s="488">
        <v>0.5</v>
      </c>
      <c r="BN51" s="491">
        <v>420000</v>
      </c>
      <c r="BO51" s="490">
        <f t="shared" si="34"/>
        <v>210000</v>
      </c>
      <c r="BP51" s="425"/>
      <c r="BQ51" s="117">
        <f>IF(EXACT(VLOOKUP(BJ51,OFERTA_0,2,FALSE),BK51),1,0)</f>
        <v>1</v>
      </c>
      <c r="BR51" s="117">
        <f>IF(EXACT(VLOOKUP(BJ51,OFERTA_0,3,FALSE),BL51),1,0)</f>
        <v>1</v>
      </c>
      <c r="BS51" s="265">
        <f>IF(EXACT(VLOOKUP(BJ51,OFERTA_0,4,FALSE),BM51),1,0)</f>
        <v>1</v>
      </c>
      <c r="BT51" s="265">
        <f t="shared" ref="BT51" si="732">IF(BN51=0,0,1)</f>
        <v>1</v>
      </c>
      <c r="BU51" s="265">
        <f t="shared" ref="BU51" si="733">IF(BO51=0,0,1)</f>
        <v>1</v>
      </c>
      <c r="BV51" s="265">
        <f t="shared" ref="BV51" si="734">PRODUCT(BQ51:BU51)</f>
        <v>1</v>
      </c>
      <c r="BW51" s="361">
        <f t="shared" ref="BW51" si="735">ROUND(BO51,0)</f>
        <v>210000</v>
      </c>
      <c r="BX51" s="267">
        <f t="shared" ref="BX51" si="736">BO51-BW51</f>
        <v>0</v>
      </c>
      <c r="CA51" s="471" t="s">
        <v>272</v>
      </c>
      <c r="CB51" s="422" t="s">
        <v>273</v>
      </c>
      <c r="CC51" s="421" t="s">
        <v>166</v>
      </c>
      <c r="CD51" s="488">
        <v>0.5</v>
      </c>
      <c r="CE51" s="491">
        <v>560000</v>
      </c>
      <c r="CF51" s="522">
        <f t="shared" si="35"/>
        <v>280000</v>
      </c>
      <c r="CG51" s="425"/>
      <c r="CH51" s="117">
        <f>IF(EXACT(VLOOKUP(CA51,OFERTA_0,2,FALSE),CB51),1,0)</f>
        <v>1</v>
      </c>
      <c r="CI51" s="117">
        <f>IF(EXACT(VLOOKUP(CA51,OFERTA_0,3,FALSE),CC51),1,0)</f>
        <v>1</v>
      </c>
      <c r="CJ51" s="265">
        <f>IF(EXACT(VLOOKUP(CA51,OFERTA_0,4,FALSE),CD51),1,0)</f>
        <v>1</v>
      </c>
      <c r="CK51" s="265">
        <f t="shared" ref="CK51" si="737">IF(CE51=0,0,1)</f>
        <v>1</v>
      </c>
      <c r="CL51" s="265">
        <f t="shared" ref="CL51" si="738">IF(CF51=0,0,1)</f>
        <v>1</v>
      </c>
      <c r="CM51" s="265">
        <f t="shared" ref="CM51" si="739">PRODUCT(CH51:CL51)</f>
        <v>1</v>
      </c>
      <c r="CN51" s="361">
        <f t="shared" ref="CN51" si="740">ROUND(CF51,0)</f>
        <v>280000</v>
      </c>
      <c r="CO51" s="267">
        <f t="shared" ref="CO51" si="741">CF51-CN51</f>
        <v>0</v>
      </c>
      <c r="CR51" s="471" t="s">
        <v>272</v>
      </c>
      <c r="CS51" s="422" t="s">
        <v>273</v>
      </c>
      <c r="CT51" s="421" t="s">
        <v>166</v>
      </c>
      <c r="CU51" s="488">
        <v>0.5</v>
      </c>
      <c r="CV51" s="491">
        <v>600000</v>
      </c>
      <c r="CW51" s="490">
        <f t="shared" si="36"/>
        <v>300000</v>
      </c>
      <c r="CX51" s="425"/>
      <c r="CY51" s="117">
        <f>IF(EXACT(VLOOKUP(CR51,OFERTA_0,2,FALSE),CS51),1,0)</f>
        <v>1</v>
      </c>
      <c r="CZ51" s="117">
        <f>IF(EXACT(VLOOKUP(CR51,OFERTA_0,3,FALSE),CT51),1,0)</f>
        <v>1</v>
      </c>
      <c r="DA51" s="265">
        <f>IF(EXACT(VLOOKUP(CR51,OFERTA_0,4,FALSE),CU51),1,0)</f>
        <v>1</v>
      </c>
      <c r="DB51" s="265">
        <f t="shared" ref="DB51" si="742">IF(CV51=0,0,1)</f>
        <v>1</v>
      </c>
      <c r="DC51" s="265">
        <f t="shared" ref="DC51" si="743">IF(CW51=0,0,1)</f>
        <v>1</v>
      </c>
      <c r="DD51" s="265">
        <f t="shared" ref="DD51" si="744">PRODUCT(CY51:DC51)</f>
        <v>1</v>
      </c>
      <c r="DE51" s="361">
        <f t="shared" ref="DE51" si="745">ROUND(CW51,0)</f>
        <v>300000</v>
      </c>
      <c r="DF51" s="267">
        <f t="shared" ref="DF51" si="746">CW51-DE51</f>
        <v>0</v>
      </c>
      <c r="DI51" s="294"/>
      <c r="DJ51" s="309"/>
      <c r="DK51" s="313"/>
      <c r="DL51" s="314"/>
      <c r="DM51" s="315"/>
      <c r="DN51" s="299"/>
      <c r="DO51" s="364"/>
      <c r="DP51" s="117" t="e">
        <f>IF(EXACT(VLOOKUP(DI51,OFERTA_0,2,FALSE),DJ51),1,0)</f>
        <v>#N/A</v>
      </c>
      <c r="DQ51" s="117" t="e">
        <f>IF(EXACT(VLOOKUP(DI51,OFERTA_0,3,FALSE),DK51),1,0)</f>
        <v>#N/A</v>
      </c>
      <c r="DR51" s="265" t="e">
        <f>IF(EXACT(VLOOKUP(DI51,OFERTA_0,4,FALSE),DL51),1,0)</f>
        <v>#N/A</v>
      </c>
      <c r="DS51" s="265">
        <f t="shared" si="666"/>
        <v>0</v>
      </c>
      <c r="DT51" s="265">
        <f t="shared" si="667"/>
        <v>0</v>
      </c>
      <c r="DU51" s="265" t="e">
        <f t="shared" si="668"/>
        <v>#N/A</v>
      </c>
      <c r="DV51" s="361">
        <f t="shared" si="669"/>
        <v>0</v>
      </c>
      <c r="DW51" s="267">
        <f t="shared" si="670"/>
        <v>0</v>
      </c>
      <c r="DZ51" s="294"/>
      <c r="EA51" s="309"/>
      <c r="EB51" s="313"/>
      <c r="EC51" s="314"/>
      <c r="ED51" s="315"/>
      <c r="EE51" s="299"/>
      <c r="EF51" s="364"/>
      <c r="EG51" s="117" t="e">
        <f>IF(EXACT(VLOOKUP(DZ51,OFERTA_0,2,FALSE),EA51),1,0)</f>
        <v>#N/A</v>
      </c>
      <c r="EH51" s="117" t="e">
        <f>IF(EXACT(VLOOKUP(DZ51,OFERTA_0,3,FALSE),EB51),1,0)</f>
        <v>#N/A</v>
      </c>
      <c r="EI51" s="265" t="e">
        <f>IF(EXACT(VLOOKUP(DZ51,OFERTA_0,4,FALSE),EC51),1,0)</f>
        <v>#N/A</v>
      </c>
      <c r="EJ51" s="265">
        <f t="shared" si="671"/>
        <v>0</v>
      </c>
      <c r="EK51" s="265">
        <f t="shared" si="672"/>
        <v>0</v>
      </c>
      <c r="EL51" s="265" t="e">
        <f t="shared" si="673"/>
        <v>#N/A</v>
      </c>
      <c r="EM51" s="361">
        <f t="shared" si="674"/>
        <v>0</v>
      </c>
      <c r="EN51" s="267">
        <f t="shared" si="675"/>
        <v>0</v>
      </c>
      <c r="EQ51" s="294"/>
      <c r="ER51" s="309"/>
      <c r="ES51" s="313"/>
      <c r="ET51" s="314"/>
      <c r="EU51" s="315"/>
      <c r="EV51" s="299"/>
      <c r="EW51" s="364"/>
      <c r="EX51" s="117" t="e">
        <f>IF(EXACT(VLOOKUP(EQ51,OFERTA_0,2,FALSE),ER51),1,0)</f>
        <v>#N/A</v>
      </c>
      <c r="EY51" s="117" t="e">
        <f>IF(EXACT(VLOOKUP(EQ51,OFERTA_0,3,FALSE),ES51),1,0)</f>
        <v>#N/A</v>
      </c>
      <c r="EZ51" s="265" t="e">
        <f>IF(EXACT(VLOOKUP(EQ51,OFERTA_0,4,FALSE),ET51),1,0)</f>
        <v>#N/A</v>
      </c>
      <c r="FA51" s="265">
        <f t="shared" si="676"/>
        <v>0</v>
      </c>
      <c r="FB51" s="265">
        <f t="shared" si="677"/>
        <v>0</v>
      </c>
      <c r="FC51" s="265" t="e">
        <f t="shared" si="678"/>
        <v>#N/A</v>
      </c>
      <c r="FD51" s="361">
        <f t="shared" si="679"/>
        <v>0</v>
      </c>
      <c r="FE51" s="267">
        <f t="shared" si="680"/>
        <v>0</v>
      </c>
      <c r="FH51" s="294"/>
      <c r="FI51" s="309"/>
      <c r="FJ51" s="313"/>
      <c r="FK51" s="314"/>
      <c r="FL51" s="315"/>
      <c r="FM51" s="299"/>
      <c r="FN51" s="364"/>
      <c r="FO51" s="117" t="e">
        <f>IF(EXACT(VLOOKUP(FH51,OFERTA_0,2,FALSE),FI51),1,0)</f>
        <v>#N/A</v>
      </c>
      <c r="FP51" s="117" t="e">
        <f>IF(EXACT(VLOOKUP(FH51,OFERTA_0,3,FALSE),FJ51),1,0)</f>
        <v>#N/A</v>
      </c>
      <c r="FQ51" s="265" t="e">
        <f>IF(EXACT(VLOOKUP(FH51,OFERTA_0,4,FALSE),FK51),1,0)</f>
        <v>#N/A</v>
      </c>
      <c r="FR51" s="265">
        <f t="shared" si="681"/>
        <v>0</v>
      </c>
      <c r="FS51" s="265">
        <f t="shared" si="682"/>
        <v>0</v>
      </c>
      <c r="FT51" s="265" t="e">
        <f t="shared" si="683"/>
        <v>#N/A</v>
      </c>
      <c r="FU51" s="361">
        <f t="shared" si="684"/>
        <v>0</v>
      </c>
      <c r="FV51" s="267">
        <f t="shared" si="685"/>
        <v>0</v>
      </c>
      <c r="FY51" s="294"/>
      <c r="FZ51" s="309"/>
      <c r="GA51" s="313"/>
      <c r="GB51" s="314"/>
      <c r="GC51" s="315"/>
      <c r="GD51" s="299"/>
      <c r="GE51" s="364"/>
      <c r="GF51" s="117" t="e">
        <f>IF(EXACT(VLOOKUP(FY51,OFERTA_0,2,FALSE),FZ51),1,0)</f>
        <v>#N/A</v>
      </c>
      <c r="GG51" s="117" t="e">
        <f>IF(EXACT(VLOOKUP(FY51,OFERTA_0,3,FALSE),GA51),1,0)</f>
        <v>#N/A</v>
      </c>
      <c r="GH51" s="265" t="e">
        <f>IF(EXACT(VLOOKUP(FY51,OFERTA_0,4,FALSE),GB51),1,0)</f>
        <v>#N/A</v>
      </c>
      <c r="GI51" s="265">
        <f t="shared" si="686"/>
        <v>0</v>
      </c>
      <c r="GJ51" s="265">
        <f t="shared" si="687"/>
        <v>0</v>
      </c>
      <c r="GK51" s="265" t="e">
        <f t="shared" si="688"/>
        <v>#N/A</v>
      </c>
      <c r="GL51" s="361">
        <f t="shared" si="689"/>
        <v>0</v>
      </c>
      <c r="GM51" s="267">
        <f t="shared" si="690"/>
        <v>0</v>
      </c>
      <c r="GP51" s="294"/>
      <c r="GQ51" s="309"/>
      <c r="GR51" s="313"/>
      <c r="GS51" s="314"/>
      <c r="GT51" s="315"/>
      <c r="GU51" s="299"/>
      <c r="GV51" s="364"/>
      <c r="GW51" s="117" t="e">
        <f>IF(EXACT(VLOOKUP(GP51,OFERTA_0,2,FALSE),GQ51),1,0)</f>
        <v>#N/A</v>
      </c>
      <c r="GX51" s="117" t="e">
        <f>IF(EXACT(VLOOKUP(GP51,OFERTA_0,3,FALSE),GR51),1,0)</f>
        <v>#N/A</v>
      </c>
      <c r="GY51" s="265" t="e">
        <f>IF(EXACT(VLOOKUP(GP51,OFERTA_0,4,FALSE),GS51),1,0)</f>
        <v>#N/A</v>
      </c>
      <c r="GZ51" s="265">
        <f t="shared" si="691"/>
        <v>0</v>
      </c>
      <c r="HA51" s="265">
        <f t="shared" si="692"/>
        <v>0</v>
      </c>
      <c r="HB51" s="265" t="e">
        <f t="shared" si="693"/>
        <v>#N/A</v>
      </c>
      <c r="HC51" s="361">
        <f t="shared" si="694"/>
        <v>0</v>
      </c>
      <c r="HD51" s="267">
        <f t="shared" si="695"/>
        <v>0</v>
      </c>
      <c r="HG51" s="294"/>
      <c r="HH51" s="309"/>
      <c r="HI51" s="313"/>
      <c r="HJ51" s="314"/>
      <c r="HK51" s="315"/>
      <c r="HL51" s="299"/>
      <c r="HM51" s="364"/>
      <c r="HN51" s="117" t="e">
        <f>IF(EXACT(VLOOKUP(HG51,OFERTA_0,2,FALSE),HH51),1,0)</f>
        <v>#N/A</v>
      </c>
      <c r="HO51" s="117" t="e">
        <f>IF(EXACT(VLOOKUP(HG51,OFERTA_0,3,FALSE),HI51),1,0)</f>
        <v>#N/A</v>
      </c>
      <c r="HP51" s="265" t="e">
        <f>IF(EXACT(VLOOKUP(HG51,OFERTA_0,4,FALSE),HJ51),1,0)</f>
        <v>#N/A</v>
      </c>
      <c r="HQ51" s="265">
        <f t="shared" si="696"/>
        <v>0</v>
      </c>
      <c r="HR51" s="265">
        <f t="shared" si="697"/>
        <v>0</v>
      </c>
      <c r="HS51" s="265" t="e">
        <f t="shared" si="698"/>
        <v>#N/A</v>
      </c>
      <c r="HT51" s="361">
        <f t="shared" si="699"/>
        <v>0</v>
      </c>
      <c r="HU51" s="267">
        <f t="shared" si="700"/>
        <v>0</v>
      </c>
      <c r="HX51" s="294"/>
      <c r="HY51" s="309"/>
      <c r="HZ51" s="313"/>
      <c r="IA51" s="314"/>
      <c r="IB51" s="315"/>
      <c r="IC51" s="299"/>
      <c r="ID51" s="364"/>
      <c r="IE51" s="117" t="e">
        <f>IF(EXACT(VLOOKUP(HX51,OFERTA_0,2,FALSE),HY51),1,0)</f>
        <v>#N/A</v>
      </c>
      <c r="IF51" s="117" t="e">
        <f>IF(EXACT(VLOOKUP(HX51,OFERTA_0,3,FALSE),HZ51),1,0)</f>
        <v>#N/A</v>
      </c>
      <c r="IG51" s="265" t="e">
        <f>IF(EXACT(VLOOKUP(HX51,OFERTA_0,4,FALSE),IA51),1,0)</f>
        <v>#N/A</v>
      </c>
      <c r="IH51" s="265">
        <f t="shared" si="701"/>
        <v>0</v>
      </c>
      <c r="II51" s="265">
        <f t="shared" si="702"/>
        <v>0</v>
      </c>
      <c r="IJ51" s="265" t="e">
        <f t="shared" si="703"/>
        <v>#N/A</v>
      </c>
      <c r="IK51" s="361">
        <f t="shared" si="704"/>
        <v>0</v>
      </c>
      <c r="IL51" s="267">
        <f t="shared" si="705"/>
        <v>0</v>
      </c>
      <c r="IO51" s="294"/>
      <c r="IP51" s="309"/>
      <c r="IQ51" s="313"/>
      <c r="IR51" s="314"/>
      <c r="IS51" s="315"/>
      <c r="IT51" s="299"/>
      <c r="IU51" s="364"/>
      <c r="IV51" s="117" t="e">
        <f>IF(EXACT(VLOOKUP(IO51,OFERTA_0,2,FALSE),IP51),1,0)</f>
        <v>#N/A</v>
      </c>
      <c r="IW51" s="117" t="e">
        <f>IF(EXACT(VLOOKUP(IO51,OFERTA_0,3,FALSE),IQ51),1,0)</f>
        <v>#N/A</v>
      </c>
      <c r="IX51" s="265" t="e">
        <f>IF(EXACT(VLOOKUP(IO51,OFERTA_0,4,FALSE),IR51),1,0)</f>
        <v>#N/A</v>
      </c>
      <c r="IY51" s="265">
        <f t="shared" si="706"/>
        <v>0</v>
      </c>
      <c r="IZ51" s="265">
        <f t="shared" si="707"/>
        <v>0</v>
      </c>
      <c r="JA51" s="265" t="e">
        <f t="shared" si="708"/>
        <v>#N/A</v>
      </c>
      <c r="JB51" s="361">
        <f t="shared" si="709"/>
        <v>0</v>
      </c>
      <c r="JC51" s="267">
        <f t="shared" si="710"/>
        <v>0</v>
      </c>
      <c r="JF51" s="294"/>
      <c r="JG51" s="309"/>
      <c r="JH51" s="313"/>
      <c r="JI51" s="314"/>
      <c r="JJ51" s="315"/>
      <c r="JK51" s="299"/>
      <c r="JL51" s="364"/>
      <c r="JM51" s="117" t="e">
        <f>IF(EXACT(VLOOKUP(JF51,OFERTA_0,2,FALSE),JG51),1,0)</f>
        <v>#N/A</v>
      </c>
      <c r="JN51" s="117" t="e">
        <f>IF(EXACT(VLOOKUP(JF51,OFERTA_0,3,FALSE),JH51),1,0)</f>
        <v>#N/A</v>
      </c>
      <c r="JO51" s="265" t="e">
        <f>IF(EXACT(VLOOKUP(JF51,OFERTA_0,4,FALSE),JI51),1,0)</f>
        <v>#N/A</v>
      </c>
      <c r="JP51" s="265">
        <f t="shared" si="711"/>
        <v>0</v>
      </c>
      <c r="JQ51" s="265">
        <f t="shared" si="712"/>
        <v>0</v>
      </c>
      <c r="JR51" s="265" t="e">
        <f t="shared" si="713"/>
        <v>#N/A</v>
      </c>
      <c r="JS51" s="361">
        <f t="shared" si="714"/>
        <v>0</v>
      </c>
      <c r="JT51" s="267">
        <f t="shared" si="715"/>
        <v>0</v>
      </c>
      <c r="JW51" s="294"/>
      <c r="JX51" s="309"/>
      <c r="JY51" s="313"/>
      <c r="JZ51" s="314"/>
      <c r="KA51" s="315"/>
      <c r="KB51" s="299"/>
      <c r="KC51" s="364"/>
      <c r="KD51" s="117" t="e">
        <f>IF(EXACT(VLOOKUP(JW51,OFERTA_0,2,FALSE),JX51),1,0)</f>
        <v>#N/A</v>
      </c>
      <c r="KE51" s="117" t="e">
        <f>IF(EXACT(VLOOKUP(JW51,OFERTA_0,3,FALSE),JY51),1,0)</f>
        <v>#N/A</v>
      </c>
      <c r="KF51" s="265" t="e">
        <f>IF(EXACT(VLOOKUP(JW51,OFERTA_0,4,FALSE),JZ51),1,0)</f>
        <v>#N/A</v>
      </c>
      <c r="KG51" s="265">
        <f t="shared" si="716"/>
        <v>0</v>
      </c>
      <c r="KH51" s="265">
        <f t="shared" si="717"/>
        <v>0</v>
      </c>
      <c r="KI51" s="265" t="e">
        <f t="shared" si="718"/>
        <v>#N/A</v>
      </c>
      <c r="KJ51" s="361">
        <f t="shared" si="719"/>
        <v>0</v>
      </c>
      <c r="KK51" s="267">
        <f t="shared" si="720"/>
        <v>0</v>
      </c>
    </row>
    <row r="52" spans="2:297" ht="18" thickTop="1" thickBot="1">
      <c r="B52" s="418" t="s">
        <v>274</v>
      </c>
      <c r="C52" s="474" t="s">
        <v>243</v>
      </c>
      <c r="D52" s="420"/>
      <c r="E52" s="420"/>
      <c r="F52" s="420"/>
      <c r="G52" s="420"/>
      <c r="H52" s="420"/>
      <c r="K52" s="485" t="s">
        <v>274</v>
      </c>
      <c r="L52" s="486" t="s">
        <v>243</v>
      </c>
      <c r="M52" s="487"/>
      <c r="N52" s="487"/>
      <c r="O52" s="487"/>
      <c r="P52" s="487"/>
      <c r="Q52" s="420"/>
      <c r="R52" s="117"/>
      <c r="S52" s="117"/>
      <c r="T52" s="265"/>
      <c r="U52" s="265"/>
      <c r="V52" s="265"/>
      <c r="W52" s="265"/>
      <c r="X52" s="361"/>
      <c r="Y52" s="267"/>
      <c r="Z52" s="143"/>
      <c r="AA52" s="143"/>
      <c r="AB52" s="485" t="s">
        <v>274</v>
      </c>
      <c r="AC52" s="486" t="s">
        <v>243</v>
      </c>
      <c r="AD52" s="487"/>
      <c r="AE52" s="487"/>
      <c r="AF52" s="487"/>
      <c r="AG52" s="487"/>
      <c r="AH52" s="420"/>
      <c r="AI52" s="117"/>
      <c r="AJ52" s="117"/>
      <c r="AK52" s="265"/>
      <c r="AL52" s="265"/>
      <c r="AM52" s="265"/>
      <c r="AN52" s="265"/>
      <c r="AO52" s="361"/>
      <c r="AP52" s="267"/>
      <c r="AQ52" s="143"/>
      <c r="AR52" s="143"/>
      <c r="AS52" s="485" t="s">
        <v>274</v>
      </c>
      <c r="AT52" s="486" t="s">
        <v>243</v>
      </c>
      <c r="AU52" s="487"/>
      <c r="AV52" s="487"/>
      <c r="AW52" s="487"/>
      <c r="AX52" s="487"/>
      <c r="AY52" s="420"/>
      <c r="AZ52" s="117"/>
      <c r="BA52" s="117"/>
      <c r="BB52" s="265"/>
      <c r="BC52" s="265"/>
      <c r="BD52" s="265"/>
      <c r="BE52" s="265"/>
      <c r="BF52" s="361"/>
      <c r="BG52" s="267"/>
      <c r="BJ52" s="485" t="s">
        <v>274</v>
      </c>
      <c r="BK52" s="486" t="s">
        <v>243</v>
      </c>
      <c r="BL52" s="487"/>
      <c r="BM52" s="487"/>
      <c r="BN52" s="487"/>
      <c r="BO52" s="487"/>
      <c r="BP52" s="420"/>
      <c r="BQ52" s="117"/>
      <c r="BR52" s="117"/>
      <c r="BS52" s="265"/>
      <c r="BT52" s="265"/>
      <c r="BU52" s="265"/>
      <c r="BV52" s="265"/>
      <c r="BW52" s="361"/>
      <c r="BX52" s="267"/>
      <c r="CA52" s="485" t="s">
        <v>274</v>
      </c>
      <c r="CB52" s="486" t="s">
        <v>243</v>
      </c>
      <c r="CC52" s="487"/>
      <c r="CD52" s="487"/>
      <c r="CE52" s="521"/>
      <c r="CF52" s="487"/>
      <c r="CG52" s="420"/>
      <c r="CH52" s="117"/>
      <c r="CI52" s="117"/>
      <c r="CJ52" s="265"/>
      <c r="CK52" s="265"/>
      <c r="CL52" s="265"/>
      <c r="CM52" s="265"/>
      <c r="CN52" s="361"/>
      <c r="CO52" s="267"/>
      <c r="CR52" s="485" t="s">
        <v>274</v>
      </c>
      <c r="CS52" s="486" t="s">
        <v>243</v>
      </c>
      <c r="CT52" s="487"/>
      <c r="CU52" s="487"/>
      <c r="CV52" s="487"/>
      <c r="CW52" s="487"/>
      <c r="CX52" s="420"/>
      <c r="CY52" s="117"/>
      <c r="CZ52" s="117"/>
      <c r="DA52" s="265"/>
      <c r="DB52" s="265"/>
      <c r="DC52" s="265"/>
      <c r="DD52" s="265"/>
      <c r="DE52" s="361"/>
      <c r="DF52" s="267"/>
      <c r="DI52" s="281"/>
      <c r="DJ52" s="282"/>
      <c r="DK52" s="283"/>
      <c r="DL52" s="300"/>
      <c r="DM52" s="285"/>
      <c r="DN52" s="286"/>
      <c r="DO52" s="287"/>
      <c r="DP52" s="117"/>
      <c r="DQ52" s="117"/>
      <c r="DR52" s="265"/>
      <c r="DS52" s="265"/>
      <c r="DT52" s="265"/>
      <c r="DU52" s="265"/>
      <c r="DV52" s="361"/>
      <c r="DW52" s="267"/>
      <c r="DZ52" s="281"/>
      <c r="EA52" s="282"/>
      <c r="EB52" s="283"/>
      <c r="EC52" s="300"/>
      <c r="ED52" s="285"/>
      <c r="EE52" s="286"/>
      <c r="EF52" s="287"/>
      <c r="EG52" s="117"/>
      <c r="EH52" s="117"/>
      <c r="EI52" s="265"/>
      <c r="EJ52" s="265"/>
      <c r="EK52" s="265"/>
      <c r="EL52" s="265"/>
      <c r="EM52" s="361"/>
      <c r="EN52" s="267"/>
      <c r="EQ52" s="281"/>
      <c r="ER52" s="282"/>
      <c r="ES52" s="283"/>
      <c r="ET52" s="300"/>
      <c r="EU52" s="285"/>
      <c r="EV52" s="286"/>
      <c r="EW52" s="287"/>
      <c r="EX52" s="117"/>
      <c r="EY52" s="117"/>
      <c r="EZ52" s="265"/>
      <c r="FA52" s="265"/>
      <c r="FB52" s="265"/>
      <c r="FC52" s="265"/>
      <c r="FD52" s="361"/>
      <c r="FE52" s="267"/>
      <c r="FH52" s="281"/>
      <c r="FI52" s="282"/>
      <c r="FJ52" s="283"/>
      <c r="FK52" s="300"/>
      <c r="FL52" s="285"/>
      <c r="FM52" s="286"/>
      <c r="FN52" s="287"/>
      <c r="FO52" s="117"/>
      <c r="FP52" s="117"/>
      <c r="FQ52" s="265"/>
      <c r="FR52" s="265"/>
      <c r="FS52" s="265"/>
      <c r="FT52" s="265"/>
      <c r="FU52" s="361"/>
      <c r="FV52" s="267"/>
      <c r="FY52" s="281"/>
      <c r="FZ52" s="282"/>
      <c r="GA52" s="283"/>
      <c r="GB52" s="300"/>
      <c r="GC52" s="285"/>
      <c r="GD52" s="286"/>
      <c r="GE52" s="287"/>
      <c r="GF52" s="117"/>
      <c r="GG52" s="117"/>
      <c r="GH52" s="265"/>
      <c r="GI52" s="265"/>
      <c r="GJ52" s="265"/>
      <c r="GK52" s="265"/>
      <c r="GL52" s="361"/>
      <c r="GM52" s="267"/>
      <c r="GP52" s="281"/>
      <c r="GQ52" s="282"/>
      <c r="GR52" s="283"/>
      <c r="GS52" s="300"/>
      <c r="GT52" s="285"/>
      <c r="GU52" s="286"/>
      <c r="GV52" s="287"/>
      <c r="GW52" s="117"/>
      <c r="GX52" s="117"/>
      <c r="GY52" s="265"/>
      <c r="GZ52" s="265"/>
      <c r="HA52" s="265"/>
      <c r="HB52" s="265"/>
      <c r="HC52" s="361"/>
      <c r="HD52" s="267"/>
      <c r="HG52" s="281"/>
      <c r="HH52" s="282"/>
      <c r="HI52" s="283"/>
      <c r="HJ52" s="300"/>
      <c r="HK52" s="285"/>
      <c r="HL52" s="286"/>
      <c r="HM52" s="287"/>
      <c r="HN52" s="117"/>
      <c r="HO52" s="117"/>
      <c r="HP52" s="265"/>
      <c r="HQ52" s="265"/>
      <c r="HR52" s="265"/>
      <c r="HS52" s="265"/>
      <c r="HT52" s="361"/>
      <c r="HU52" s="267"/>
      <c r="HX52" s="281"/>
      <c r="HY52" s="282"/>
      <c r="HZ52" s="283"/>
      <c r="IA52" s="300"/>
      <c r="IB52" s="285"/>
      <c r="IC52" s="286"/>
      <c r="ID52" s="287"/>
      <c r="IE52" s="117"/>
      <c r="IF52" s="117"/>
      <c r="IG52" s="265"/>
      <c r="IH52" s="265"/>
      <c r="II52" s="265"/>
      <c r="IJ52" s="265"/>
      <c r="IK52" s="361"/>
      <c r="IL52" s="267"/>
      <c r="IO52" s="281"/>
      <c r="IP52" s="282"/>
      <c r="IQ52" s="283"/>
      <c r="IR52" s="300"/>
      <c r="IS52" s="285"/>
      <c r="IT52" s="286"/>
      <c r="IU52" s="287"/>
      <c r="IV52" s="117"/>
      <c r="IW52" s="117"/>
      <c r="IX52" s="265"/>
      <c r="IY52" s="265"/>
      <c r="IZ52" s="265"/>
      <c r="JA52" s="265"/>
      <c r="JB52" s="361"/>
      <c r="JC52" s="267"/>
      <c r="JF52" s="281"/>
      <c r="JG52" s="282"/>
      <c r="JH52" s="283"/>
      <c r="JI52" s="300"/>
      <c r="JJ52" s="285"/>
      <c r="JK52" s="286"/>
      <c r="JL52" s="287"/>
      <c r="JM52" s="117"/>
      <c r="JN52" s="117"/>
      <c r="JO52" s="265"/>
      <c r="JP52" s="265"/>
      <c r="JQ52" s="265"/>
      <c r="JR52" s="265"/>
      <c r="JS52" s="361"/>
      <c r="JT52" s="267"/>
      <c r="JW52" s="281"/>
      <c r="JX52" s="282"/>
      <c r="JY52" s="283"/>
      <c r="JZ52" s="300"/>
      <c r="KA52" s="285"/>
      <c r="KB52" s="286"/>
      <c r="KC52" s="287"/>
      <c r="KD52" s="117"/>
      <c r="KE52" s="117"/>
      <c r="KF52" s="265"/>
      <c r="KG52" s="265"/>
      <c r="KH52" s="265"/>
      <c r="KI52" s="265"/>
      <c r="KJ52" s="361"/>
      <c r="KK52" s="267"/>
    </row>
    <row r="53" spans="2:297" ht="18" thickTop="1" thickBot="1">
      <c r="B53" s="440"/>
      <c r="C53" s="476" t="s">
        <v>275</v>
      </c>
      <c r="D53" s="440"/>
      <c r="E53" s="442"/>
      <c r="F53" s="443"/>
      <c r="G53" s="444"/>
      <c r="H53" s="444"/>
      <c r="K53" s="440"/>
      <c r="L53" s="441" t="s">
        <v>275</v>
      </c>
      <c r="M53" s="440"/>
      <c r="N53" s="442"/>
      <c r="O53" s="443"/>
      <c r="P53" s="444"/>
      <c r="Q53" s="444"/>
      <c r="R53" s="117"/>
      <c r="S53" s="117"/>
      <c r="T53" s="265"/>
      <c r="U53" s="265"/>
      <c r="V53" s="265"/>
      <c r="W53" s="265"/>
      <c r="X53" s="361"/>
      <c r="Y53" s="267"/>
      <c r="Z53" s="143"/>
      <c r="AA53" s="143"/>
      <c r="AB53" s="440"/>
      <c r="AC53" s="441" t="s">
        <v>275</v>
      </c>
      <c r="AD53" s="440"/>
      <c r="AE53" s="442"/>
      <c r="AF53" s="443"/>
      <c r="AG53" s="444"/>
      <c r="AH53" s="444"/>
      <c r="AI53" s="117"/>
      <c r="AJ53" s="117"/>
      <c r="AK53" s="265"/>
      <c r="AL53" s="265"/>
      <c r="AM53" s="265"/>
      <c r="AN53" s="265"/>
      <c r="AO53" s="361"/>
      <c r="AP53" s="267"/>
      <c r="AQ53" s="143"/>
      <c r="AR53" s="143"/>
      <c r="AS53" s="440"/>
      <c r="AT53" s="441" t="s">
        <v>275</v>
      </c>
      <c r="AU53" s="440"/>
      <c r="AV53" s="442"/>
      <c r="AW53" s="443"/>
      <c r="AX53" s="444"/>
      <c r="AY53" s="444"/>
      <c r="AZ53" s="117"/>
      <c r="BA53" s="117"/>
      <c r="BB53" s="265"/>
      <c r="BC53" s="265"/>
      <c r="BD53" s="265"/>
      <c r="BE53" s="265"/>
      <c r="BF53" s="361"/>
      <c r="BG53" s="267"/>
      <c r="BJ53" s="440"/>
      <c r="BK53" s="441" t="s">
        <v>275</v>
      </c>
      <c r="BL53" s="440"/>
      <c r="BM53" s="442"/>
      <c r="BN53" s="443"/>
      <c r="BO53" s="444"/>
      <c r="BP53" s="444"/>
      <c r="BQ53" s="117"/>
      <c r="BR53" s="117"/>
      <c r="BS53" s="265"/>
      <c r="BT53" s="265"/>
      <c r="BU53" s="265"/>
      <c r="BV53" s="265"/>
      <c r="BW53" s="361"/>
      <c r="BX53" s="267"/>
      <c r="CA53" s="440"/>
      <c r="CB53" s="441" t="s">
        <v>275</v>
      </c>
      <c r="CC53" s="440"/>
      <c r="CD53" s="442"/>
      <c r="CE53" s="443"/>
      <c r="CF53" s="529"/>
      <c r="CG53" s="444"/>
      <c r="CH53" s="117"/>
      <c r="CI53" s="117"/>
      <c r="CJ53" s="265"/>
      <c r="CK53" s="265"/>
      <c r="CL53" s="265"/>
      <c r="CM53" s="265"/>
      <c r="CN53" s="361"/>
      <c r="CO53" s="267"/>
      <c r="CR53" s="440"/>
      <c r="CS53" s="441" t="s">
        <v>275</v>
      </c>
      <c r="CT53" s="440"/>
      <c r="CU53" s="442"/>
      <c r="CV53" s="443"/>
      <c r="CW53" s="444"/>
      <c r="CX53" s="444"/>
      <c r="CY53" s="117"/>
      <c r="CZ53" s="117"/>
      <c r="DA53" s="265"/>
      <c r="DB53" s="265"/>
      <c r="DC53" s="265"/>
      <c r="DD53" s="265"/>
      <c r="DE53" s="361"/>
      <c r="DF53" s="267"/>
      <c r="DI53" s="288"/>
      <c r="DJ53" s="289"/>
      <c r="DK53" s="290"/>
      <c r="DL53" s="312"/>
      <c r="DM53" s="292"/>
      <c r="DN53" s="293"/>
      <c r="DO53" s="363"/>
      <c r="DP53" s="117"/>
      <c r="DQ53" s="117"/>
      <c r="DR53" s="265"/>
      <c r="DS53" s="265"/>
      <c r="DT53" s="265"/>
      <c r="DU53" s="265"/>
      <c r="DV53" s="361"/>
      <c r="DW53" s="267"/>
      <c r="DZ53" s="288"/>
      <c r="EA53" s="289"/>
      <c r="EB53" s="290"/>
      <c r="EC53" s="312"/>
      <c r="ED53" s="292"/>
      <c r="EE53" s="293"/>
      <c r="EF53" s="363"/>
      <c r="EG53" s="117"/>
      <c r="EH53" s="117"/>
      <c r="EI53" s="265"/>
      <c r="EJ53" s="265"/>
      <c r="EK53" s="265"/>
      <c r="EL53" s="265"/>
      <c r="EM53" s="361"/>
      <c r="EN53" s="267"/>
      <c r="EQ53" s="288"/>
      <c r="ER53" s="289"/>
      <c r="ES53" s="290"/>
      <c r="ET53" s="312"/>
      <c r="EU53" s="292"/>
      <c r="EV53" s="293"/>
      <c r="EW53" s="363"/>
      <c r="EX53" s="117"/>
      <c r="EY53" s="117"/>
      <c r="EZ53" s="265"/>
      <c r="FA53" s="265"/>
      <c r="FB53" s="265"/>
      <c r="FC53" s="265"/>
      <c r="FD53" s="361"/>
      <c r="FE53" s="267"/>
      <c r="FH53" s="288"/>
      <c r="FI53" s="289"/>
      <c r="FJ53" s="290"/>
      <c r="FK53" s="312"/>
      <c r="FL53" s="292"/>
      <c r="FM53" s="293"/>
      <c r="FN53" s="363"/>
      <c r="FO53" s="117"/>
      <c r="FP53" s="117"/>
      <c r="FQ53" s="265"/>
      <c r="FR53" s="265"/>
      <c r="FS53" s="265"/>
      <c r="FT53" s="265"/>
      <c r="FU53" s="361"/>
      <c r="FV53" s="267"/>
      <c r="FY53" s="288"/>
      <c r="FZ53" s="289"/>
      <c r="GA53" s="290"/>
      <c r="GB53" s="312"/>
      <c r="GC53" s="292"/>
      <c r="GD53" s="293"/>
      <c r="GE53" s="363"/>
      <c r="GF53" s="117"/>
      <c r="GG53" s="117"/>
      <c r="GH53" s="265"/>
      <c r="GI53" s="265"/>
      <c r="GJ53" s="265"/>
      <c r="GK53" s="265"/>
      <c r="GL53" s="361"/>
      <c r="GM53" s="267"/>
      <c r="GP53" s="288"/>
      <c r="GQ53" s="289"/>
      <c r="GR53" s="290"/>
      <c r="GS53" s="312"/>
      <c r="GT53" s="292"/>
      <c r="GU53" s="293"/>
      <c r="GV53" s="363"/>
      <c r="GW53" s="117"/>
      <c r="GX53" s="117"/>
      <c r="GY53" s="265"/>
      <c r="GZ53" s="265"/>
      <c r="HA53" s="265"/>
      <c r="HB53" s="265"/>
      <c r="HC53" s="361"/>
      <c r="HD53" s="267"/>
      <c r="HG53" s="288"/>
      <c r="HH53" s="289"/>
      <c r="HI53" s="290"/>
      <c r="HJ53" s="312"/>
      <c r="HK53" s="292"/>
      <c r="HL53" s="293"/>
      <c r="HM53" s="363"/>
      <c r="HN53" s="117"/>
      <c r="HO53" s="117"/>
      <c r="HP53" s="265"/>
      <c r="HQ53" s="265"/>
      <c r="HR53" s="265"/>
      <c r="HS53" s="265"/>
      <c r="HT53" s="361"/>
      <c r="HU53" s="267"/>
      <c r="HX53" s="288"/>
      <c r="HY53" s="289"/>
      <c r="HZ53" s="290"/>
      <c r="IA53" s="312"/>
      <c r="IB53" s="292"/>
      <c r="IC53" s="293"/>
      <c r="ID53" s="363"/>
      <c r="IE53" s="117"/>
      <c r="IF53" s="117"/>
      <c r="IG53" s="265"/>
      <c r="IH53" s="265"/>
      <c r="II53" s="265"/>
      <c r="IJ53" s="265"/>
      <c r="IK53" s="361"/>
      <c r="IL53" s="267"/>
      <c r="IO53" s="288"/>
      <c r="IP53" s="289"/>
      <c r="IQ53" s="290"/>
      <c r="IR53" s="312"/>
      <c r="IS53" s="292"/>
      <c r="IT53" s="293"/>
      <c r="IU53" s="363"/>
      <c r="IV53" s="117"/>
      <c r="IW53" s="117"/>
      <c r="IX53" s="265"/>
      <c r="IY53" s="265"/>
      <c r="IZ53" s="265"/>
      <c r="JA53" s="265"/>
      <c r="JB53" s="361"/>
      <c r="JC53" s="267"/>
      <c r="JF53" s="288"/>
      <c r="JG53" s="289"/>
      <c r="JH53" s="290"/>
      <c r="JI53" s="312"/>
      <c r="JJ53" s="292"/>
      <c r="JK53" s="293"/>
      <c r="JL53" s="363"/>
      <c r="JM53" s="117"/>
      <c r="JN53" s="117"/>
      <c r="JO53" s="265"/>
      <c r="JP53" s="265"/>
      <c r="JQ53" s="265"/>
      <c r="JR53" s="265"/>
      <c r="JS53" s="361"/>
      <c r="JT53" s="267"/>
      <c r="JW53" s="288"/>
      <c r="JX53" s="289"/>
      <c r="JY53" s="290"/>
      <c r="JZ53" s="312"/>
      <c r="KA53" s="292"/>
      <c r="KB53" s="293"/>
      <c r="KC53" s="363"/>
      <c r="KD53" s="117"/>
      <c r="KE53" s="117"/>
      <c r="KF53" s="265"/>
      <c r="KG53" s="265"/>
      <c r="KH53" s="265"/>
      <c r="KI53" s="265"/>
      <c r="KJ53" s="361"/>
      <c r="KK53" s="267"/>
    </row>
    <row r="54" spans="2:297" ht="27" thickTop="1" thickBot="1">
      <c r="B54" s="432" t="s">
        <v>276</v>
      </c>
      <c r="C54" s="475" t="s">
        <v>277</v>
      </c>
      <c r="D54" s="432" t="s">
        <v>164</v>
      </c>
      <c r="E54" s="434">
        <v>31.86</v>
      </c>
      <c r="F54" s="435"/>
      <c r="G54" s="436">
        <f t="shared" ref="G54" si="747">ROUND(E54*F54,0)</f>
        <v>0</v>
      </c>
      <c r="H54" s="436"/>
      <c r="K54" s="472" t="s">
        <v>276</v>
      </c>
      <c r="L54" s="433" t="s">
        <v>277</v>
      </c>
      <c r="M54" s="432" t="s">
        <v>164</v>
      </c>
      <c r="N54" s="497">
        <v>31.86</v>
      </c>
      <c r="O54" s="489">
        <v>77886</v>
      </c>
      <c r="P54" s="499">
        <f t="shared" si="31"/>
        <v>2481448</v>
      </c>
      <c r="Q54" s="436"/>
      <c r="R54" s="117">
        <f>IF(EXACT(VLOOKUP(K54,OFERTA_0,2,FALSE),L54),1,0)</f>
        <v>1</v>
      </c>
      <c r="S54" s="117">
        <f>IF(EXACT(VLOOKUP(K54,OFERTA_0,3,FALSE),M54),1,0)</f>
        <v>1</v>
      </c>
      <c r="T54" s="265">
        <f>IF(EXACT(VLOOKUP(K54,OFERTA_0,4,FALSE),N54),1,0)</f>
        <v>1</v>
      </c>
      <c r="U54" s="265">
        <f t="shared" si="96"/>
        <v>1</v>
      </c>
      <c r="V54" s="265">
        <f t="shared" si="97"/>
        <v>1</v>
      </c>
      <c r="W54" s="265">
        <f t="shared" si="98"/>
        <v>1</v>
      </c>
      <c r="X54" s="361">
        <f t="shared" si="99"/>
        <v>2481448</v>
      </c>
      <c r="Y54" s="267">
        <f t="shared" si="100"/>
        <v>0</v>
      </c>
      <c r="Z54" s="143"/>
      <c r="AA54" s="143"/>
      <c r="AB54" s="472" t="s">
        <v>276</v>
      </c>
      <c r="AC54" s="433" t="s">
        <v>277</v>
      </c>
      <c r="AD54" s="432" t="s">
        <v>164</v>
      </c>
      <c r="AE54" s="497">
        <v>31.86</v>
      </c>
      <c r="AF54" s="491">
        <v>72906</v>
      </c>
      <c r="AG54" s="499">
        <f t="shared" si="32"/>
        <v>2322785</v>
      </c>
      <c r="AH54" s="436"/>
      <c r="AI54" s="117">
        <f>IF(EXACT(VLOOKUP(AB54,OFERTA_0,2,FALSE),AC54),1,0)</f>
        <v>1</v>
      </c>
      <c r="AJ54" s="117">
        <f>IF(EXACT(VLOOKUP(AB54,OFERTA_0,3,FALSE),AD54),1,0)</f>
        <v>1</v>
      </c>
      <c r="AK54" s="265">
        <f>IF(EXACT(VLOOKUP(AB54,OFERTA_0,4,FALSE),AE54),1,0)</f>
        <v>1</v>
      </c>
      <c r="AL54" s="265">
        <f t="shared" ref="AL54" si="748">IF(AF54=0,0,1)</f>
        <v>1</v>
      </c>
      <c r="AM54" s="265">
        <f t="shared" ref="AM54" si="749">IF(AG54=0,0,1)</f>
        <v>1</v>
      </c>
      <c r="AN54" s="265">
        <f t="shared" ref="AN54" si="750">PRODUCT(AI54:AM54)</f>
        <v>1</v>
      </c>
      <c r="AO54" s="361">
        <f t="shared" ref="AO54" si="751">ROUND(AG54,0)</f>
        <v>2322785</v>
      </c>
      <c r="AP54" s="267">
        <f t="shared" ref="AP54" si="752">AG54-AO54</f>
        <v>0</v>
      </c>
      <c r="AQ54" s="143"/>
      <c r="AR54" s="143"/>
      <c r="AS54" s="472" t="s">
        <v>276</v>
      </c>
      <c r="AT54" s="433" t="s">
        <v>277</v>
      </c>
      <c r="AU54" s="432" t="s">
        <v>164</v>
      </c>
      <c r="AV54" s="497">
        <v>31.86</v>
      </c>
      <c r="AW54" s="498">
        <f>+AW34</f>
        <v>65000</v>
      </c>
      <c r="AX54" s="499">
        <f t="shared" si="33"/>
        <v>2070900</v>
      </c>
      <c r="AY54" s="436"/>
      <c r="AZ54" s="117">
        <f>IF(EXACT(VLOOKUP(AS54,OFERTA_0,2,FALSE),AT54),1,0)</f>
        <v>1</v>
      </c>
      <c r="BA54" s="117">
        <f>IF(EXACT(VLOOKUP(AS54,OFERTA_0,3,FALSE),AU54),1,0)</f>
        <v>1</v>
      </c>
      <c r="BB54" s="265">
        <f>IF(EXACT(VLOOKUP(AS54,OFERTA_0,4,FALSE),AV54),1,0)</f>
        <v>1</v>
      </c>
      <c r="BC54" s="265">
        <f t="shared" ref="BC54" si="753">IF(AW54=0,0,1)</f>
        <v>1</v>
      </c>
      <c r="BD54" s="265">
        <f t="shared" ref="BD54" si="754">IF(AX54=0,0,1)</f>
        <v>1</v>
      </c>
      <c r="BE54" s="265">
        <f t="shared" ref="BE54" si="755">PRODUCT(AZ54:BD54)</f>
        <v>1</v>
      </c>
      <c r="BF54" s="361">
        <f t="shared" ref="BF54" si="756">ROUND(AX54,0)</f>
        <v>2070900</v>
      </c>
      <c r="BG54" s="267">
        <f t="shared" ref="BG54" si="757">AX54-BF54</f>
        <v>0</v>
      </c>
      <c r="BJ54" s="472" t="s">
        <v>276</v>
      </c>
      <c r="BK54" s="433" t="s">
        <v>277</v>
      </c>
      <c r="BL54" s="432" t="s">
        <v>164</v>
      </c>
      <c r="BM54" s="497">
        <v>31.86</v>
      </c>
      <c r="BN54" s="498">
        <v>82000</v>
      </c>
      <c r="BO54" s="499">
        <f t="shared" si="34"/>
        <v>2612520</v>
      </c>
      <c r="BP54" s="436"/>
      <c r="BQ54" s="117">
        <f>IF(EXACT(VLOOKUP(BJ54,OFERTA_0,2,FALSE),BK54),1,0)</f>
        <v>1</v>
      </c>
      <c r="BR54" s="117">
        <f>IF(EXACT(VLOOKUP(BJ54,OFERTA_0,3,FALSE),BL54),1,0)</f>
        <v>1</v>
      </c>
      <c r="BS54" s="265">
        <f>IF(EXACT(VLOOKUP(BJ54,OFERTA_0,4,FALSE),BM54),1,0)</f>
        <v>1</v>
      </c>
      <c r="BT54" s="265">
        <f t="shared" ref="BT54" si="758">IF(BN54=0,0,1)</f>
        <v>1</v>
      </c>
      <c r="BU54" s="265">
        <f t="shared" ref="BU54" si="759">IF(BO54=0,0,1)</f>
        <v>1</v>
      </c>
      <c r="BV54" s="265">
        <f t="shared" ref="BV54" si="760">PRODUCT(BQ54:BU54)</f>
        <v>1</v>
      </c>
      <c r="BW54" s="361">
        <f t="shared" ref="BW54" si="761">ROUND(BO54,0)</f>
        <v>2612520</v>
      </c>
      <c r="BX54" s="267">
        <f t="shared" ref="BX54" si="762">BO54-BW54</f>
        <v>0</v>
      </c>
      <c r="CA54" s="472" t="s">
        <v>276</v>
      </c>
      <c r="CB54" s="433" t="s">
        <v>277</v>
      </c>
      <c r="CC54" s="432" t="s">
        <v>164</v>
      </c>
      <c r="CD54" s="497">
        <v>31.86</v>
      </c>
      <c r="CE54" s="498">
        <v>85200</v>
      </c>
      <c r="CF54" s="526">
        <f t="shared" si="35"/>
        <v>2714472</v>
      </c>
      <c r="CG54" s="436"/>
      <c r="CH54" s="117">
        <f>IF(EXACT(VLOOKUP(CA54,OFERTA_0,2,FALSE),CB54),1,0)</f>
        <v>1</v>
      </c>
      <c r="CI54" s="117">
        <f>IF(EXACT(VLOOKUP(CA54,OFERTA_0,3,FALSE),CC54),1,0)</f>
        <v>1</v>
      </c>
      <c r="CJ54" s="265">
        <f>IF(EXACT(VLOOKUP(CA54,OFERTA_0,4,FALSE),CD54),1,0)</f>
        <v>1</v>
      </c>
      <c r="CK54" s="265">
        <f t="shared" ref="CK54" si="763">IF(CE54=0,0,1)</f>
        <v>1</v>
      </c>
      <c r="CL54" s="265">
        <f t="shared" ref="CL54" si="764">IF(CF54=0,0,1)</f>
        <v>1</v>
      </c>
      <c r="CM54" s="265">
        <f t="shared" ref="CM54" si="765">PRODUCT(CH54:CL54)</f>
        <v>1</v>
      </c>
      <c r="CN54" s="361">
        <f t="shared" ref="CN54" si="766">ROUND(CF54,0)</f>
        <v>2714472</v>
      </c>
      <c r="CO54" s="267">
        <f t="shared" ref="CO54" si="767">CF54-CN54</f>
        <v>0</v>
      </c>
      <c r="CR54" s="472" t="s">
        <v>276</v>
      </c>
      <c r="CS54" s="433" t="s">
        <v>277</v>
      </c>
      <c r="CT54" s="432" t="s">
        <v>164</v>
      </c>
      <c r="CU54" s="497">
        <v>31.86</v>
      </c>
      <c r="CV54" s="498">
        <f>+CV34</f>
        <v>72392.5</v>
      </c>
      <c r="CW54" s="499">
        <f t="shared" si="36"/>
        <v>2306425</v>
      </c>
      <c r="CX54" s="436"/>
      <c r="CY54" s="117">
        <f>IF(EXACT(VLOOKUP(CR54,OFERTA_0,2,FALSE),CS54),1,0)</f>
        <v>1</v>
      </c>
      <c r="CZ54" s="117">
        <f>IF(EXACT(VLOOKUP(CR54,OFERTA_0,3,FALSE),CT54),1,0)</f>
        <v>1</v>
      </c>
      <c r="DA54" s="265">
        <f>IF(EXACT(VLOOKUP(CR54,OFERTA_0,4,FALSE),CU54),1,0)</f>
        <v>1</v>
      </c>
      <c r="DB54" s="265">
        <f t="shared" ref="DB54" si="768">IF(CV54=0,0,1)</f>
        <v>1</v>
      </c>
      <c r="DC54" s="265">
        <f t="shared" ref="DC54" si="769">IF(CW54=0,0,1)</f>
        <v>1</v>
      </c>
      <c r="DD54" s="265">
        <f t="shared" ref="DD54" si="770">PRODUCT(CY54:DC54)</f>
        <v>1</v>
      </c>
      <c r="DE54" s="361">
        <f t="shared" ref="DE54" si="771">ROUND(CW54,0)</f>
        <v>2306425</v>
      </c>
      <c r="DF54" s="267">
        <f t="shared" ref="DF54" si="772">CW54-DE54</f>
        <v>0</v>
      </c>
      <c r="DI54" s="316"/>
      <c r="DJ54" s="295"/>
      <c r="DK54" s="302"/>
      <c r="DL54" s="303"/>
      <c r="DM54" s="311"/>
      <c r="DN54" s="299"/>
      <c r="DO54" s="364"/>
      <c r="DP54" s="117" t="e">
        <f>IF(EXACT(VLOOKUP(DI54,OFERTA_0,2,FALSE),DJ54),1,0)</f>
        <v>#N/A</v>
      </c>
      <c r="DQ54" s="117" t="e">
        <f>IF(EXACT(VLOOKUP(DI54,OFERTA_0,3,FALSE),DK54),1,0)</f>
        <v>#N/A</v>
      </c>
      <c r="DR54" s="265" t="e">
        <f>IF(EXACT(VLOOKUP(DI54,OFERTA_0,4,FALSE),DL54),1,0)</f>
        <v>#N/A</v>
      </c>
      <c r="DS54" s="265">
        <f t="shared" ref="DS54:DS55" si="773">IF(DM54=0,0,1)</f>
        <v>0</v>
      </c>
      <c r="DT54" s="265">
        <f t="shared" ref="DT54:DT55" si="774">IF(DN54=0,0,1)</f>
        <v>0</v>
      </c>
      <c r="DU54" s="265" t="e">
        <f t="shared" ref="DU54:DU55" si="775">PRODUCT(DP54:DT54)</f>
        <v>#N/A</v>
      </c>
      <c r="DV54" s="361">
        <f t="shared" ref="DV54:DV55" si="776">ROUND(DN54,0)</f>
        <v>0</v>
      </c>
      <c r="DW54" s="267">
        <f t="shared" ref="DW54:DW55" si="777">DN54-DV54</f>
        <v>0</v>
      </c>
      <c r="DZ54" s="316"/>
      <c r="EA54" s="295"/>
      <c r="EB54" s="302"/>
      <c r="EC54" s="303"/>
      <c r="ED54" s="311"/>
      <c r="EE54" s="299"/>
      <c r="EF54" s="364"/>
      <c r="EG54" s="117" t="e">
        <f>IF(EXACT(VLOOKUP(DZ54,OFERTA_0,2,FALSE),EA54),1,0)</f>
        <v>#N/A</v>
      </c>
      <c r="EH54" s="117" t="e">
        <f>IF(EXACT(VLOOKUP(DZ54,OFERTA_0,3,FALSE),EB54),1,0)</f>
        <v>#N/A</v>
      </c>
      <c r="EI54" s="265" t="e">
        <f>IF(EXACT(VLOOKUP(DZ54,OFERTA_0,4,FALSE),EC54),1,0)</f>
        <v>#N/A</v>
      </c>
      <c r="EJ54" s="265">
        <f t="shared" ref="EJ54:EJ55" si="778">IF(ED54=0,0,1)</f>
        <v>0</v>
      </c>
      <c r="EK54" s="265">
        <f t="shared" ref="EK54:EK55" si="779">IF(EE54=0,0,1)</f>
        <v>0</v>
      </c>
      <c r="EL54" s="265" t="e">
        <f t="shared" ref="EL54:EL55" si="780">PRODUCT(EG54:EK54)</f>
        <v>#N/A</v>
      </c>
      <c r="EM54" s="361">
        <f t="shared" ref="EM54:EM55" si="781">ROUND(EE54,0)</f>
        <v>0</v>
      </c>
      <c r="EN54" s="267">
        <f t="shared" ref="EN54:EN55" si="782">EE54-EM54</f>
        <v>0</v>
      </c>
      <c r="EQ54" s="316"/>
      <c r="ER54" s="295"/>
      <c r="ES54" s="302"/>
      <c r="ET54" s="303"/>
      <c r="EU54" s="311"/>
      <c r="EV54" s="299"/>
      <c r="EW54" s="364"/>
      <c r="EX54" s="117" t="e">
        <f>IF(EXACT(VLOOKUP(EQ54,OFERTA_0,2,FALSE),ER54),1,0)</f>
        <v>#N/A</v>
      </c>
      <c r="EY54" s="117" t="e">
        <f>IF(EXACT(VLOOKUP(EQ54,OFERTA_0,3,FALSE),ES54),1,0)</f>
        <v>#N/A</v>
      </c>
      <c r="EZ54" s="265" t="e">
        <f>IF(EXACT(VLOOKUP(EQ54,OFERTA_0,4,FALSE),ET54),1,0)</f>
        <v>#N/A</v>
      </c>
      <c r="FA54" s="265">
        <f t="shared" ref="FA54:FA55" si="783">IF(EU54=0,0,1)</f>
        <v>0</v>
      </c>
      <c r="FB54" s="265">
        <f t="shared" ref="FB54:FB55" si="784">IF(EV54=0,0,1)</f>
        <v>0</v>
      </c>
      <c r="FC54" s="265" t="e">
        <f t="shared" ref="FC54:FC55" si="785">PRODUCT(EX54:FB54)</f>
        <v>#N/A</v>
      </c>
      <c r="FD54" s="361">
        <f t="shared" ref="FD54:FD55" si="786">ROUND(EV54,0)</f>
        <v>0</v>
      </c>
      <c r="FE54" s="267">
        <f t="shared" ref="FE54:FE55" si="787">EV54-FD54</f>
        <v>0</v>
      </c>
      <c r="FH54" s="316"/>
      <c r="FI54" s="295"/>
      <c r="FJ54" s="302"/>
      <c r="FK54" s="303"/>
      <c r="FL54" s="311"/>
      <c r="FM54" s="299"/>
      <c r="FN54" s="364"/>
      <c r="FO54" s="117" t="e">
        <f>IF(EXACT(VLOOKUP(FH54,OFERTA_0,2,FALSE),FI54),1,0)</f>
        <v>#N/A</v>
      </c>
      <c r="FP54" s="117" t="e">
        <f>IF(EXACT(VLOOKUP(FH54,OFERTA_0,3,FALSE),FJ54),1,0)</f>
        <v>#N/A</v>
      </c>
      <c r="FQ54" s="265" t="e">
        <f>IF(EXACT(VLOOKUP(FH54,OFERTA_0,4,FALSE),FK54),1,0)</f>
        <v>#N/A</v>
      </c>
      <c r="FR54" s="265">
        <f t="shared" ref="FR54:FR55" si="788">IF(FL54=0,0,1)</f>
        <v>0</v>
      </c>
      <c r="FS54" s="265">
        <f t="shared" ref="FS54:FS55" si="789">IF(FM54=0,0,1)</f>
        <v>0</v>
      </c>
      <c r="FT54" s="265" t="e">
        <f t="shared" ref="FT54:FT55" si="790">PRODUCT(FO54:FS54)</f>
        <v>#N/A</v>
      </c>
      <c r="FU54" s="361">
        <f t="shared" ref="FU54:FU55" si="791">ROUND(FM54,0)</f>
        <v>0</v>
      </c>
      <c r="FV54" s="267">
        <f t="shared" ref="FV54:FV55" si="792">FM54-FU54</f>
        <v>0</v>
      </c>
      <c r="FY54" s="316"/>
      <c r="FZ54" s="295"/>
      <c r="GA54" s="302"/>
      <c r="GB54" s="303"/>
      <c r="GC54" s="311"/>
      <c r="GD54" s="299"/>
      <c r="GE54" s="364"/>
      <c r="GF54" s="117" t="e">
        <f>IF(EXACT(VLOOKUP(FY54,OFERTA_0,2,FALSE),FZ54),1,0)</f>
        <v>#N/A</v>
      </c>
      <c r="GG54" s="117" t="e">
        <f>IF(EXACT(VLOOKUP(FY54,OFERTA_0,3,FALSE),GA54),1,0)</f>
        <v>#N/A</v>
      </c>
      <c r="GH54" s="265" t="e">
        <f>IF(EXACT(VLOOKUP(FY54,OFERTA_0,4,FALSE),GB54),1,0)</f>
        <v>#N/A</v>
      </c>
      <c r="GI54" s="265">
        <f t="shared" ref="GI54:GI55" si="793">IF(GC54=0,0,1)</f>
        <v>0</v>
      </c>
      <c r="GJ54" s="265">
        <f t="shared" ref="GJ54:GJ55" si="794">IF(GD54=0,0,1)</f>
        <v>0</v>
      </c>
      <c r="GK54" s="265" t="e">
        <f t="shared" ref="GK54:GK55" si="795">PRODUCT(GF54:GJ54)</f>
        <v>#N/A</v>
      </c>
      <c r="GL54" s="361">
        <f t="shared" ref="GL54:GL55" si="796">ROUND(GD54,0)</f>
        <v>0</v>
      </c>
      <c r="GM54" s="267">
        <f t="shared" ref="GM54:GM55" si="797">GD54-GL54</f>
        <v>0</v>
      </c>
      <c r="GP54" s="316"/>
      <c r="GQ54" s="295"/>
      <c r="GR54" s="302"/>
      <c r="GS54" s="303"/>
      <c r="GT54" s="311"/>
      <c r="GU54" s="299"/>
      <c r="GV54" s="364"/>
      <c r="GW54" s="117" t="e">
        <f>IF(EXACT(VLOOKUP(GP54,OFERTA_0,2,FALSE),GQ54),1,0)</f>
        <v>#N/A</v>
      </c>
      <c r="GX54" s="117" t="e">
        <f>IF(EXACT(VLOOKUP(GP54,OFERTA_0,3,FALSE),GR54),1,0)</f>
        <v>#N/A</v>
      </c>
      <c r="GY54" s="265" t="e">
        <f>IF(EXACT(VLOOKUP(GP54,OFERTA_0,4,FALSE),GS54),1,0)</f>
        <v>#N/A</v>
      </c>
      <c r="GZ54" s="265">
        <f t="shared" ref="GZ54:GZ55" si="798">IF(GT54=0,0,1)</f>
        <v>0</v>
      </c>
      <c r="HA54" s="265">
        <f t="shared" ref="HA54:HA55" si="799">IF(GU54=0,0,1)</f>
        <v>0</v>
      </c>
      <c r="HB54" s="265" t="e">
        <f t="shared" ref="HB54:HB55" si="800">PRODUCT(GW54:HA54)</f>
        <v>#N/A</v>
      </c>
      <c r="HC54" s="361">
        <f t="shared" ref="HC54:HC55" si="801">ROUND(GU54,0)</f>
        <v>0</v>
      </c>
      <c r="HD54" s="267">
        <f t="shared" ref="HD54:HD55" si="802">GU54-HC54</f>
        <v>0</v>
      </c>
      <c r="HG54" s="316"/>
      <c r="HH54" s="295"/>
      <c r="HI54" s="302"/>
      <c r="HJ54" s="303"/>
      <c r="HK54" s="311"/>
      <c r="HL54" s="299"/>
      <c r="HM54" s="364"/>
      <c r="HN54" s="117" t="e">
        <f>IF(EXACT(VLOOKUP(HG54,OFERTA_0,2,FALSE),HH54),1,0)</f>
        <v>#N/A</v>
      </c>
      <c r="HO54" s="117" t="e">
        <f>IF(EXACT(VLOOKUP(HG54,OFERTA_0,3,FALSE),HI54),1,0)</f>
        <v>#N/A</v>
      </c>
      <c r="HP54" s="265" t="e">
        <f>IF(EXACT(VLOOKUP(HG54,OFERTA_0,4,FALSE),HJ54),1,0)</f>
        <v>#N/A</v>
      </c>
      <c r="HQ54" s="265">
        <f t="shared" ref="HQ54:HQ55" si="803">IF(HK54=0,0,1)</f>
        <v>0</v>
      </c>
      <c r="HR54" s="265">
        <f t="shared" ref="HR54:HR55" si="804">IF(HL54=0,0,1)</f>
        <v>0</v>
      </c>
      <c r="HS54" s="265" t="e">
        <f t="shared" ref="HS54:HS55" si="805">PRODUCT(HN54:HR54)</f>
        <v>#N/A</v>
      </c>
      <c r="HT54" s="361">
        <f t="shared" ref="HT54:HT55" si="806">ROUND(HL54,0)</f>
        <v>0</v>
      </c>
      <c r="HU54" s="267">
        <f t="shared" ref="HU54:HU55" si="807">HL54-HT54</f>
        <v>0</v>
      </c>
      <c r="HX54" s="316"/>
      <c r="HY54" s="295"/>
      <c r="HZ54" s="302"/>
      <c r="IA54" s="303"/>
      <c r="IB54" s="311"/>
      <c r="IC54" s="299"/>
      <c r="ID54" s="364"/>
      <c r="IE54" s="117" t="e">
        <f>IF(EXACT(VLOOKUP(HX54,OFERTA_0,2,FALSE),HY54),1,0)</f>
        <v>#N/A</v>
      </c>
      <c r="IF54" s="117" t="e">
        <f>IF(EXACT(VLOOKUP(HX54,OFERTA_0,3,FALSE),HZ54),1,0)</f>
        <v>#N/A</v>
      </c>
      <c r="IG54" s="265" t="e">
        <f>IF(EXACT(VLOOKUP(HX54,OFERTA_0,4,FALSE),IA54),1,0)</f>
        <v>#N/A</v>
      </c>
      <c r="IH54" s="265">
        <f t="shared" ref="IH54:IH55" si="808">IF(IB54=0,0,1)</f>
        <v>0</v>
      </c>
      <c r="II54" s="265">
        <f t="shared" ref="II54:II55" si="809">IF(IC54=0,0,1)</f>
        <v>0</v>
      </c>
      <c r="IJ54" s="265" t="e">
        <f t="shared" ref="IJ54:IJ55" si="810">PRODUCT(IE54:II54)</f>
        <v>#N/A</v>
      </c>
      <c r="IK54" s="361">
        <f t="shared" ref="IK54:IK55" si="811">ROUND(IC54,0)</f>
        <v>0</v>
      </c>
      <c r="IL54" s="267">
        <f t="shared" ref="IL54:IL55" si="812">IC54-IK54</f>
        <v>0</v>
      </c>
      <c r="IO54" s="316"/>
      <c r="IP54" s="295"/>
      <c r="IQ54" s="302"/>
      <c r="IR54" s="303"/>
      <c r="IS54" s="311"/>
      <c r="IT54" s="299"/>
      <c r="IU54" s="364"/>
      <c r="IV54" s="117" t="e">
        <f>IF(EXACT(VLOOKUP(IO54,OFERTA_0,2,FALSE),IP54),1,0)</f>
        <v>#N/A</v>
      </c>
      <c r="IW54" s="117" t="e">
        <f>IF(EXACT(VLOOKUP(IO54,OFERTA_0,3,FALSE),IQ54),1,0)</f>
        <v>#N/A</v>
      </c>
      <c r="IX54" s="265" t="e">
        <f>IF(EXACT(VLOOKUP(IO54,OFERTA_0,4,FALSE),IR54),1,0)</f>
        <v>#N/A</v>
      </c>
      <c r="IY54" s="265">
        <f t="shared" ref="IY54:IY55" si="813">IF(IS54=0,0,1)</f>
        <v>0</v>
      </c>
      <c r="IZ54" s="265">
        <f t="shared" ref="IZ54:IZ55" si="814">IF(IT54=0,0,1)</f>
        <v>0</v>
      </c>
      <c r="JA54" s="265" t="e">
        <f t="shared" ref="JA54:JA55" si="815">PRODUCT(IV54:IZ54)</f>
        <v>#N/A</v>
      </c>
      <c r="JB54" s="361">
        <f t="shared" ref="JB54:JB55" si="816">ROUND(IT54,0)</f>
        <v>0</v>
      </c>
      <c r="JC54" s="267">
        <f t="shared" ref="JC54:JC55" si="817">IT54-JB54</f>
        <v>0</v>
      </c>
      <c r="JF54" s="316"/>
      <c r="JG54" s="295"/>
      <c r="JH54" s="302"/>
      <c r="JI54" s="303"/>
      <c r="JJ54" s="311"/>
      <c r="JK54" s="299"/>
      <c r="JL54" s="364"/>
      <c r="JM54" s="117" t="e">
        <f>IF(EXACT(VLOOKUP(JF54,OFERTA_0,2,FALSE),JG54),1,0)</f>
        <v>#N/A</v>
      </c>
      <c r="JN54" s="117" t="e">
        <f>IF(EXACT(VLOOKUP(JF54,OFERTA_0,3,FALSE),JH54),1,0)</f>
        <v>#N/A</v>
      </c>
      <c r="JO54" s="265" t="e">
        <f>IF(EXACT(VLOOKUP(JF54,OFERTA_0,4,FALSE),JI54),1,0)</f>
        <v>#N/A</v>
      </c>
      <c r="JP54" s="265">
        <f t="shared" ref="JP54:JP55" si="818">IF(JJ54=0,0,1)</f>
        <v>0</v>
      </c>
      <c r="JQ54" s="265">
        <f t="shared" ref="JQ54:JQ55" si="819">IF(JK54=0,0,1)</f>
        <v>0</v>
      </c>
      <c r="JR54" s="265" t="e">
        <f t="shared" ref="JR54:JR55" si="820">PRODUCT(JM54:JQ54)</f>
        <v>#N/A</v>
      </c>
      <c r="JS54" s="361">
        <f t="shared" ref="JS54:JS55" si="821">ROUND(JK54,0)</f>
        <v>0</v>
      </c>
      <c r="JT54" s="267">
        <f t="shared" ref="JT54:JT55" si="822">JK54-JS54</f>
        <v>0</v>
      </c>
      <c r="JW54" s="316"/>
      <c r="JX54" s="295"/>
      <c r="JY54" s="302"/>
      <c r="JZ54" s="303"/>
      <c r="KA54" s="311"/>
      <c r="KB54" s="299"/>
      <c r="KC54" s="364"/>
      <c r="KD54" s="117" t="e">
        <f>IF(EXACT(VLOOKUP(JW54,OFERTA_0,2,FALSE),JX54),1,0)</f>
        <v>#N/A</v>
      </c>
      <c r="KE54" s="117" t="e">
        <f>IF(EXACT(VLOOKUP(JW54,OFERTA_0,3,FALSE),JY54),1,0)</f>
        <v>#N/A</v>
      </c>
      <c r="KF54" s="265" t="e">
        <f>IF(EXACT(VLOOKUP(JW54,OFERTA_0,4,FALSE),JZ54),1,0)</f>
        <v>#N/A</v>
      </c>
      <c r="KG54" s="265">
        <f t="shared" ref="KG54:KG55" si="823">IF(KA54=0,0,1)</f>
        <v>0</v>
      </c>
      <c r="KH54" s="265">
        <f t="shared" ref="KH54:KH55" si="824">IF(KB54=0,0,1)</f>
        <v>0</v>
      </c>
      <c r="KI54" s="265" t="e">
        <f t="shared" ref="KI54:KI55" si="825">PRODUCT(KD54:KH54)</f>
        <v>#N/A</v>
      </c>
      <c r="KJ54" s="361">
        <f t="shared" ref="KJ54:KJ55" si="826">ROUND(KB54,0)</f>
        <v>0</v>
      </c>
      <c r="KK54" s="267">
        <f t="shared" ref="KK54:KK55" si="827">KB54-KJ54</f>
        <v>0</v>
      </c>
    </row>
    <row r="55" spans="2:297" ht="16.5" customHeight="1" thickBot="1">
      <c r="B55" s="818" t="s">
        <v>278</v>
      </c>
      <c r="C55" s="819"/>
      <c r="D55" s="819"/>
      <c r="E55" s="819"/>
      <c r="F55" s="820"/>
      <c r="G55" s="445">
        <f>+SUM(G43:G54)</f>
        <v>0</v>
      </c>
      <c r="H55" s="445"/>
      <c r="K55" s="736" t="s">
        <v>278</v>
      </c>
      <c r="L55" s="737"/>
      <c r="M55" s="737"/>
      <c r="N55" s="737"/>
      <c r="O55" s="738"/>
      <c r="P55" s="503">
        <f>+SUM(P43:P54)</f>
        <v>3683406</v>
      </c>
      <c r="Q55" s="445"/>
      <c r="R55" s="117"/>
      <c r="S55" s="117"/>
      <c r="T55" s="265"/>
      <c r="U55" s="265"/>
      <c r="V55" s="265"/>
      <c r="W55" s="265"/>
      <c r="X55" s="361"/>
      <c r="Y55" s="267"/>
      <c r="Z55" s="143"/>
      <c r="AA55" s="143"/>
      <c r="AB55" s="736" t="s">
        <v>278</v>
      </c>
      <c r="AC55" s="737"/>
      <c r="AD55" s="737"/>
      <c r="AE55" s="737"/>
      <c r="AF55" s="738"/>
      <c r="AG55" s="503">
        <f>+SUM(AG43:AG54)</f>
        <v>3619135</v>
      </c>
      <c r="AH55" s="445"/>
      <c r="AI55" s="117"/>
      <c r="AJ55" s="117"/>
      <c r="AK55" s="265"/>
      <c r="AL55" s="265"/>
      <c r="AM55" s="265"/>
      <c r="AN55" s="265"/>
      <c r="AO55" s="361"/>
      <c r="AP55" s="267"/>
      <c r="AQ55" s="143"/>
      <c r="AR55" s="143"/>
      <c r="AS55" s="736" t="s">
        <v>278</v>
      </c>
      <c r="AT55" s="737"/>
      <c r="AU55" s="737"/>
      <c r="AV55" s="737"/>
      <c r="AW55" s="738"/>
      <c r="AX55" s="503">
        <f>+SUM(AX43:AX54)</f>
        <v>3231200</v>
      </c>
      <c r="AY55" s="445"/>
      <c r="AZ55" s="117"/>
      <c r="BA55" s="117"/>
      <c r="BB55" s="265"/>
      <c r="BC55" s="265"/>
      <c r="BD55" s="265"/>
      <c r="BE55" s="265"/>
      <c r="BF55" s="361"/>
      <c r="BG55" s="267"/>
      <c r="BJ55" s="736" t="s">
        <v>278</v>
      </c>
      <c r="BK55" s="737"/>
      <c r="BL55" s="737"/>
      <c r="BM55" s="737"/>
      <c r="BN55" s="738"/>
      <c r="BO55" s="503">
        <f>+SUM(BO43:BO54)</f>
        <v>4322680</v>
      </c>
      <c r="BP55" s="445"/>
      <c r="BQ55" s="117"/>
      <c r="BR55" s="117"/>
      <c r="BS55" s="265"/>
      <c r="BT55" s="265"/>
      <c r="BU55" s="265"/>
      <c r="BV55" s="265"/>
      <c r="BW55" s="361"/>
      <c r="BX55" s="267"/>
      <c r="CA55" s="736" t="s">
        <v>278</v>
      </c>
      <c r="CB55" s="737"/>
      <c r="CC55" s="737"/>
      <c r="CD55" s="737"/>
      <c r="CE55" s="738"/>
      <c r="CF55" s="530">
        <f>+SUM(CF43:CF54)</f>
        <v>3508002</v>
      </c>
      <c r="CG55" s="445"/>
      <c r="CH55" s="117"/>
      <c r="CI55" s="117"/>
      <c r="CJ55" s="265"/>
      <c r="CK55" s="265"/>
      <c r="CL55" s="265"/>
      <c r="CM55" s="265"/>
      <c r="CN55" s="361"/>
      <c r="CO55" s="267"/>
      <c r="CR55" s="736" t="s">
        <v>278</v>
      </c>
      <c r="CS55" s="737"/>
      <c r="CT55" s="737"/>
      <c r="CU55" s="737"/>
      <c r="CV55" s="738"/>
      <c r="CW55" s="503">
        <f>+SUM(CW43:CW54)</f>
        <v>3806075</v>
      </c>
      <c r="CX55" s="445"/>
      <c r="CY55" s="117"/>
      <c r="CZ55" s="117"/>
      <c r="DA55" s="265"/>
      <c r="DB55" s="265"/>
      <c r="DC55" s="265"/>
      <c r="DD55" s="265"/>
      <c r="DE55" s="361"/>
      <c r="DF55" s="267"/>
      <c r="DI55" s="316"/>
      <c r="DJ55" s="301"/>
      <c r="DK55" s="302"/>
      <c r="DL55" s="303"/>
      <c r="DM55" s="311"/>
      <c r="DN55" s="299"/>
      <c r="DO55" s="364"/>
      <c r="DP55" s="117" t="e">
        <f>IF(EXACT(VLOOKUP(DI55,OFERTA_0,2,FALSE),DJ55),1,0)</f>
        <v>#N/A</v>
      </c>
      <c r="DQ55" s="117" t="e">
        <f>IF(EXACT(VLOOKUP(DI55,OFERTA_0,3,FALSE),DK55),1,0)</f>
        <v>#N/A</v>
      </c>
      <c r="DR55" s="265" t="e">
        <f>IF(EXACT(VLOOKUP(DI55,OFERTA_0,4,FALSE),DL55),1,0)</f>
        <v>#N/A</v>
      </c>
      <c r="DS55" s="265">
        <f t="shared" si="773"/>
        <v>0</v>
      </c>
      <c r="DT55" s="265">
        <f t="shared" si="774"/>
        <v>0</v>
      </c>
      <c r="DU55" s="265" t="e">
        <f t="shared" si="775"/>
        <v>#N/A</v>
      </c>
      <c r="DV55" s="361">
        <f t="shared" si="776"/>
        <v>0</v>
      </c>
      <c r="DW55" s="267">
        <f t="shared" si="777"/>
        <v>0</v>
      </c>
      <c r="DZ55" s="316"/>
      <c r="EA55" s="301"/>
      <c r="EB55" s="302"/>
      <c r="EC55" s="303"/>
      <c r="ED55" s="311"/>
      <c r="EE55" s="299"/>
      <c r="EF55" s="364"/>
      <c r="EG55" s="117" t="e">
        <f>IF(EXACT(VLOOKUP(DZ55,OFERTA_0,2,FALSE),EA55),1,0)</f>
        <v>#N/A</v>
      </c>
      <c r="EH55" s="117" t="e">
        <f>IF(EXACT(VLOOKUP(DZ55,OFERTA_0,3,FALSE),EB55),1,0)</f>
        <v>#N/A</v>
      </c>
      <c r="EI55" s="265" t="e">
        <f>IF(EXACT(VLOOKUP(DZ55,OFERTA_0,4,FALSE),EC55),1,0)</f>
        <v>#N/A</v>
      </c>
      <c r="EJ55" s="265">
        <f t="shared" si="778"/>
        <v>0</v>
      </c>
      <c r="EK55" s="265">
        <f t="shared" si="779"/>
        <v>0</v>
      </c>
      <c r="EL55" s="265" t="e">
        <f t="shared" si="780"/>
        <v>#N/A</v>
      </c>
      <c r="EM55" s="361">
        <f t="shared" si="781"/>
        <v>0</v>
      </c>
      <c r="EN55" s="267">
        <f t="shared" si="782"/>
        <v>0</v>
      </c>
      <c r="EQ55" s="316"/>
      <c r="ER55" s="301"/>
      <c r="ES55" s="302"/>
      <c r="ET55" s="303"/>
      <c r="EU55" s="311"/>
      <c r="EV55" s="299"/>
      <c r="EW55" s="364"/>
      <c r="EX55" s="117" t="e">
        <f>IF(EXACT(VLOOKUP(EQ55,OFERTA_0,2,FALSE),ER55),1,0)</f>
        <v>#N/A</v>
      </c>
      <c r="EY55" s="117" t="e">
        <f>IF(EXACT(VLOOKUP(EQ55,OFERTA_0,3,FALSE),ES55),1,0)</f>
        <v>#N/A</v>
      </c>
      <c r="EZ55" s="265" t="e">
        <f>IF(EXACT(VLOOKUP(EQ55,OFERTA_0,4,FALSE),ET55),1,0)</f>
        <v>#N/A</v>
      </c>
      <c r="FA55" s="265">
        <f t="shared" si="783"/>
        <v>0</v>
      </c>
      <c r="FB55" s="265">
        <f t="shared" si="784"/>
        <v>0</v>
      </c>
      <c r="FC55" s="265" t="e">
        <f t="shared" si="785"/>
        <v>#N/A</v>
      </c>
      <c r="FD55" s="361">
        <f t="shared" si="786"/>
        <v>0</v>
      </c>
      <c r="FE55" s="267">
        <f t="shared" si="787"/>
        <v>0</v>
      </c>
      <c r="FH55" s="316"/>
      <c r="FI55" s="301"/>
      <c r="FJ55" s="302"/>
      <c r="FK55" s="303"/>
      <c r="FL55" s="311"/>
      <c r="FM55" s="299"/>
      <c r="FN55" s="364"/>
      <c r="FO55" s="117" t="e">
        <f>IF(EXACT(VLOOKUP(FH55,OFERTA_0,2,FALSE),FI55),1,0)</f>
        <v>#N/A</v>
      </c>
      <c r="FP55" s="117" t="e">
        <f>IF(EXACT(VLOOKUP(FH55,OFERTA_0,3,FALSE),FJ55),1,0)</f>
        <v>#N/A</v>
      </c>
      <c r="FQ55" s="265" t="e">
        <f>IF(EXACT(VLOOKUP(FH55,OFERTA_0,4,FALSE),FK55),1,0)</f>
        <v>#N/A</v>
      </c>
      <c r="FR55" s="265">
        <f t="shared" si="788"/>
        <v>0</v>
      </c>
      <c r="FS55" s="265">
        <f t="shared" si="789"/>
        <v>0</v>
      </c>
      <c r="FT55" s="265" t="e">
        <f t="shared" si="790"/>
        <v>#N/A</v>
      </c>
      <c r="FU55" s="361">
        <f t="shared" si="791"/>
        <v>0</v>
      </c>
      <c r="FV55" s="267">
        <f t="shared" si="792"/>
        <v>0</v>
      </c>
      <c r="FY55" s="316"/>
      <c r="FZ55" s="301"/>
      <c r="GA55" s="302"/>
      <c r="GB55" s="303"/>
      <c r="GC55" s="311"/>
      <c r="GD55" s="299"/>
      <c r="GE55" s="364"/>
      <c r="GF55" s="117" t="e">
        <f>IF(EXACT(VLOOKUP(FY55,OFERTA_0,2,FALSE),FZ55),1,0)</f>
        <v>#N/A</v>
      </c>
      <c r="GG55" s="117" t="e">
        <f>IF(EXACT(VLOOKUP(FY55,OFERTA_0,3,FALSE),GA55),1,0)</f>
        <v>#N/A</v>
      </c>
      <c r="GH55" s="265" t="e">
        <f>IF(EXACT(VLOOKUP(FY55,OFERTA_0,4,FALSE),GB55),1,0)</f>
        <v>#N/A</v>
      </c>
      <c r="GI55" s="265">
        <f t="shared" si="793"/>
        <v>0</v>
      </c>
      <c r="GJ55" s="265">
        <f t="shared" si="794"/>
        <v>0</v>
      </c>
      <c r="GK55" s="265" t="e">
        <f t="shared" si="795"/>
        <v>#N/A</v>
      </c>
      <c r="GL55" s="361">
        <f t="shared" si="796"/>
        <v>0</v>
      </c>
      <c r="GM55" s="267">
        <f t="shared" si="797"/>
        <v>0</v>
      </c>
      <c r="GP55" s="316"/>
      <c r="GQ55" s="301"/>
      <c r="GR55" s="302"/>
      <c r="GS55" s="303"/>
      <c r="GT55" s="311"/>
      <c r="GU55" s="299"/>
      <c r="GV55" s="364"/>
      <c r="GW55" s="117" t="e">
        <f>IF(EXACT(VLOOKUP(GP55,OFERTA_0,2,FALSE),GQ55),1,0)</f>
        <v>#N/A</v>
      </c>
      <c r="GX55" s="117" t="e">
        <f>IF(EXACT(VLOOKUP(GP55,OFERTA_0,3,FALSE),GR55),1,0)</f>
        <v>#N/A</v>
      </c>
      <c r="GY55" s="265" t="e">
        <f>IF(EXACT(VLOOKUP(GP55,OFERTA_0,4,FALSE),GS55),1,0)</f>
        <v>#N/A</v>
      </c>
      <c r="GZ55" s="265">
        <f t="shared" si="798"/>
        <v>0</v>
      </c>
      <c r="HA55" s="265">
        <f t="shared" si="799"/>
        <v>0</v>
      </c>
      <c r="HB55" s="265" t="e">
        <f t="shared" si="800"/>
        <v>#N/A</v>
      </c>
      <c r="HC55" s="361">
        <f t="shared" si="801"/>
        <v>0</v>
      </c>
      <c r="HD55" s="267">
        <f t="shared" si="802"/>
        <v>0</v>
      </c>
      <c r="HG55" s="316"/>
      <c r="HH55" s="301"/>
      <c r="HI55" s="302"/>
      <c r="HJ55" s="303"/>
      <c r="HK55" s="311"/>
      <c r="HL55" s="299"/>
      <c r="HM55" s="364"/>
      <c r="HN55" s="117" t="e">
        <f>IF(EXACT(VLOOKUP(HG55,OFERTA_0,2,FALSE),HH55),1,0)</f>
        <v>#N/A</v>
      </c>
      <c r="HO55" s="117" t="e">
        <f>IF(EXACT(VLOOKUP(HG55,OFERTA_0,3,FALSE),HI55),1,0)</f>
        <v>#N/A</v>
      </c>
      <c r="HP55" s="265" t="e">
        <f>IF(EXACT(VLOOKUP(HG55,OFERTA_0,4,FALSE),HJ55),1,0)</f>
        <v>#N/A</v>
      </c>
      <c r="HQ55" s="265">
        <f t="shared" si="803"/>
        <v>0</v>
      </c>
      <c r="HR55" s="265">
        <f t="shared" si="804"/>
        <v>0</v>
      </c>
      <c r="HS55" s="265" t="e">
        <f t="shared" si="805"/>
        <v>#N/A</v>
      </c>
      <c r="HT55" s="361">
        <f t="shared" si="806"/>
        <v>0</v>
      </c>
      <c r="HU55" s="267">
        <f t="shared" si="807"/>
        <v>0</v>
      </c>
      <c r="HX55" s="316"/>
      <c r="HY55" s="301"/>
      <c r="HZ55" s="302"/>
      <c r="IA55" s="303"/>
      <c r="IB55" s="311"/>
      <c r="IC55" s="299"/>
      <c r="ID55" s="364"/>
      <c r="IE55" s="117" t="e">
        <f>IF(EXACT(VLOOKUP(HX55,OFERTA_0,2,FALSE),HY55),1,0)</f>
        <v>#N/A</v>
      </c>
      <c r="IF55" s="117" t="e">
        <f>IF(EXACT(VLOOKUP(HX55,OFERTA_0,3,FALSE),HZ55),1,0)</f>
        <v>#N/A</v>
      </c>
      <c r="IG55" s="265" t="e">
        <f>IF(EXACT(VLOOKUP(HX55,OFERTA_0,4,FALSE),IA55),1,0)</f>
        <v>#N/A</v>
      </c>
      <c r="IH55" s="265">
        <f t="shared" si="808"/>
        <v>0</v>
      </c>
      <c r="II55" s="265">
        <f t="shared" si="809"/>
        <v>0</v>
      </c>
      <c r="IJ55" s="265" t="e">
        <f t="shared" si="810"/>
        <v>#N/A</v>
      </c>
      <c r="IK55" s="361">
        <f t="shared" si="811"/>
        <v>0</v>
      </c>
      <c r="IL55" s="267">
        <f t="shared" si="812"/>
        <v>0</v>
      </c>
      <c r="IO55" s="316"/>
      <c r="IP55" s="301"/>
      <c r="IQ55" s="302"/>
      <c r="IR55" s="303"/>
      <c r="IS55" s="311"/>
      <c r="IT55" s="299"/>
      <c r="IU55" s="364"/>
      <c r="IV55" s="117" t="e">
        <f>IF(EXACT(VLOOKUP(IO55,OFERTA_0,2,FALSE),IP55),1,0)</f>
        <v>#N/A</v>
      </c>
      <c r="IW55" s="117" t="e">
        <f>IF(EXACT(VLOOKUP(IO55,OFERTA_0,3,FALSE),IQ55),1,0)</f>
        <v>#N/A</v>
      </c>
      <c r="IX55" s="265" t="e">
        <f>IF(EXACT(VLOOKUP(IO55,OFERTA_0,4,FALSE),IR55),1,0)</f>
        <v>#N/A</v>
      </c>
      <c r="IY55" s="265">
        <f t="shared" si="813"/>
        <v>0</v>
      </c>
      <c r="IZ55" s="265">
        <f t="shared" si="814"/>
        <v>0</v>
      </c>
      <c r="JA55" s="265" t="e">
        <f t="shared" si="815"/>
        <v>#N/A</v>
      </c>
      <c r="JB55" s="361">
        <f t="shared" si="816"/>
        <v>0</v>
      </c>
      <c r="JC55" s="267">
        <f t="shared" si="817"/>
        <v>0</v>
      </c>
      <c r="JF55" s="316"/>
      <c r="JG55" s="301"/>
      <c r="JH55" s="302"/>
      <c r="JI55" s="303"/>
      <c r="JJ55" s="311"/>
      <c r="JK55" s="299"/>
      <c r="JL55" s="364"/>
      <c r="JM55" s="117" t="e">
        <f>IF(EXACT(VLOOKUP(JF55,OFERTA_0,2,FALSE),JG55),1,0)</f>
        <v>#N/A</v>
      </c>
      <c r="JN55" s="117" t="e">
        <f>IF(EXACT(VLOOKUP(JF55,OFERTA_0,3,FALSE),JH55),1,0)</f>
        <v>#N/A</v>
      </c>
      <c r="JO55" s="265" t="e">
        <f>IF(EXACT(VLOOKUP(JF55,OFERTA_0,4,FALSE),JI55),1,0)</f>
        <v>#N/A</v>
      </c>
      <c r="JP55" s="265">
        <f t="shared" si="818"/>
        <v>0</v>
      </c>
      <c r="JQ55" s="265">
        <f t="shared" si="819"/>
        <v>0</v>
      </c>
      <c r="JR55" s="265" t="e">
        <f t="shared" si="820"/>
        <v>#N/A</v>
      </c>
      <c r="JS55" s="361">
        <f t="shared" si="821"/>
        <v>0</v>
      </c>
      <c r="JT55" s="267">
        <f t="shared" si="822"/>
        <v>0</v>
      </c>
      <c r="JW55" s="316"/>
      <c r="JX55" s="301"/>
      <c r="JY55" s="302"/>
      <c r="JZ55" s="303"/>
      <c r="KA55" s="311"/>
      <c r="KB55" s="299"/>
      <c r="KC55" s="364"/>
      <c r="KD55" s="117" t="e">
        <f>IF(EXACT(VLOOKUP(JW55,OFERTA_0,2,FALSE),JX55),1,0)</f>
        <v>#N/A</v>
      </c>
      <c r="KE55" s="117" t="e">
        <f>IF(EXACT(VLOOKUP(JW55,OFERTA_0,3,FALSE),JY55),1,0)</f>
        <v>#N/A</v>
      </c>
      <c r="KF55" s="265" t="e">
        <f>IF(EXACT(VLOOKUP(JW55,OFERTA_0,4,FALSE),JZ55),1,0)</f>
        <v>#N/A</v>
      </c>
      <c r="KG55" s="265">
        <f t="shared" si="823"/>
        <v>0</v>
      </c>
      <c r="KH55" s="265">
        <f t="shared" si="824"/>
        <v>0</v>
      </c>
      <c r="KI55" s="265" t="e">
        <f t="shared" si="825"/>
        <v>#N/A</v>
      </c>
      <c r="KJ55" s="361">
        <f t="shared" si="826"/>
        <v>0</v>
      </c>
      <c r="KK55" s="267">
        <f t="shared" si="827"/>
        <v>0</v>
      </c>
    </row>
    <row r="56" spans="2:297" ht="18" thickTop="1" thickBot="1">
      <c r="B56" s="446">
        <v>3</v>
      </c>
      <c r="C56" s="447" t="s">
        <v>279</v>
      </c>
      <c r="D56" s="447"/>
      <c r="E56" s="447"/>
      <c r="F56" s="447"/>
      <c r="G56" s="447"/>
      <c r="H56" s="447"/>
      <c r="K56" s="504">
        <v>3</v>
      </c>
      <c r="L56" s="505" t="s">
        <v>279</v>
      </c>
      <c r="M56" s="505"/>
      <c r="N56" s="505"/>
      <c r="O56" s="505"/>
      <c r="P56" s="505"/>
      <c r="Q56" s="447"/>
      <c r="R56" s="117"/>
      <c r="S56" s="117"/>
      <c r="T56" s="265"/>
      <c r="U56" s="265"/>
      <c r="V56" s="265"/>
      <c r="W56" s="265"/>
      <c r="X56" s="361"/>
      <c r="Y56" s="267"/>
      <c r="Z56" s="143"/>
      <c r="AA56" s="143"/>
      <c r="AB56" s="504">
        <v>3</v>
      </c>
      <c r="AC56" s="505" t="s">
        <v>279</v>
      </c>
      <c r="AD56" s="505"/>
      <c r="AE56" s="505"/>
      <c r="AF56" s="505"/>
      <c r="AG56" s="505"/>
      <c r="AH56" s="447"/>
      <c r="AI56" s="117"/>
      <c r="AJ56" s="117"/>
      <c r="AK56" s="265"/>
      <c r="AL56" s="265"/>
      <c r="AM56" s="265"/>
      <c r="AN56" s="265"/>
      <c r="AO56" s="361"/>
      <c r="AP56" s="267"/>
      <c r="AQ56" s="143"/>
      <c r="AR56" s="143"/>
      <c r="AS56" s="504">
        <v>3</v>
      </c>
      <c r="AT56" s="505" t="s">
        <v>279</v>
      </c>
      <c r="AU56" s="505"/>
      <c r="AV56" s="505"/>
      <c r="AW56" s="505"/>
      <c r="AX56" s="505"/>
      <c r="AY56" s="447"/>
      <c r="AZ56" s="117"/>
      <c r="BA56" s="117"/>
      <c r="BB56" s="265"/>
      <c r="BC56" s="265"/>
      <c r="BD56" s="265"/>
      <c r="BE56" s="265"/>
      <c r="BF56" s="361"/>
      <c r="BG56" s="267"/>
      <c r="BJ56" s="504">
        <v>3</v>
      </c>
      <c r="BK56" s="505" t="s">
        <v>279</v>
      </c>
      <c r="BL56" s="505"/>
      <c r="BM56" s="505"/>
      <c r="BN56" s="505"/>
      <c r="BO56" s="505"/>
      <c r="BP56" s="447"/>
      <c r="BQ56" s="117"/>
      <c r="BR56" s="117"/>
      <c r="BS56" s="265"/>
      <c r="BT56" s="265"/>
      <c r="BU56" s="265"/>
      <c r="BV56" s="265"/>
      <c r="BW56" s="361"/>
      <c r="BX56" s="267"/>
      <c r="CA56" s="504">
        <v>3</v>
      </c>
      <c r="CB56" s="505" t="s">
        <v>279</v>
      </c>
      <c r="CC56" s="505"/>
      <c r="CD56" s="505"/>
      <c r="CE56" s="531"/>
      <c r="CF56" s="505"/>
      <c r="CG56" s="447"/>
      <c r="CH56" s="117"/>
      <c r="CI56" s="117"/>
      <c r="CJ56" s="265"/>
      <c r="CK56" s="265"/>
      <c r="CL56" s="265"/>
      <c r="CM56" s="265"/>
      <c r="CN56" s="361"/>
      <c r="CO56" s="267"/>
      <c r="CR56" s="504">
        <v>3</v>
      </c>
      <c r="CS56" s="505" t="s">
        <v>279</v>
      </c>
      <c r="CT56" s="505"/>
      <c r="CU56" s="505"/>
      <c r="CV56" s="505"/>
      <c r="CW56" s="505"/>
      <c r="CX56" s="447"/>
      <c r="CY56" s="117"/>
      <c r="CZ56" s="117"/>
      <c r="DA56" s="265"/>
      <c r="DB56" s="265"/>
      <c r="DC56" s="265"/>
      <c r="DD56" s="265"/>
      <c r="DE56" s="361"/>
      <c r="DF56" s="267"/>
      <c r="DI56" s="281"/>
      <c r="DJ56" s="282"/>
      <c r="DK56" s="283"/>
      <c r="DL56" s="300"/>
      <c r="DM56" s="285"/>
      <c r="DN56" s="286"/>
      <c r="DO56" s="287"/>
      <c r="DP56" s="117"/>
      <c r="DQ56" s="117"/>
      <c r="DR56" s="265"/>
      <c r="DS56" s="265"/>
      <c r="DT56" s="265"/>
      <c r="DU56" s="265"/>
      <c r="DV56" s="361"/>
      <c r="DW56" s="267"/>
      <c r="DZ56" s="281"/>
      <c r="EA56" s="282"/>
      <c r="EB56" s="283"/>
      <c r="EC56" s="300"/>
      <c r="ED56" s="285"/>
      <c r="EE56" s="286"/>
      <c r="EF56" s="287"/>
      <c r="EG56" s="117"/>
      <c r="EH56" s="117"/>
      <c r="EI56" s="265"/>
      <c r="EJ56" s="265"/>
      <c r="EK56" s="265"/>
      <c r="EL56" s="265"/>
      <c r="EM56" s="361"/>
      <c r="EN56" s="267"/>
      <c r="EQ56" s="281"/>
      <c r="ER56" s="282"/>
      <c r="ES56" s="283"/>
      <c r="ET56" s="300"/>
      <c r="EU56" s="285"/>
      <c r="EV56" s="286"/>
      <c r="EW56" s="287"/>
      <c r="EX56" s="117"/>
      <c r="EY56" s="117"/>
      <c r="EZ56" s="265"/>
      <c r="FA56" s="265"/>
      <c r="FB56" s="265"/>
      <c r="FC56" s="265"/>
      <c r="FD56" s="361"/>
      <c r="FE56" s="267"/>
      <c r="FH56" s="281"/>
      <c r="FI56" s="282"/>
      <c r="FJ56" s="283"/>
      <c r="FK56" s="300"/>
      <c r="FL56" s="285"/>
      <c r="FM56" s="286"/>
      <c r="FN56" s="287"/>
      <c r="FO56" s="117"/>
      <c r="FP56" s="117"/>
      <c r="FQ56" s="265"/>
      <c r="FR56" s="265"/>
      <c r="FS56" s="265"/>
      <c r="FT56" s="265"/>
      <c r="FU56" s="361"/>
      <c r="FV56" s="267"/>
      <c r="FY56" s="281"/>
      <c r="FZ56" s="282"/>
      <c r="GA56" s="283"/>
      <c r="GB56" s="300"/>
      <c r="GC56" s="285"/>
      <c r="GD56" s="286"/>
      <c r="GE56" s="287"/>
      <c r="GF56" s="117"/>
      <c r="GG56" s="117"/>
      <c r="GH56" s="265"/>
      <c r="GI56" s="265"/>
      <c r="GJ56" s="265"/>
      <c r="GK56" s="265"/>
      <c r="GL56" s="361"/>
      <c r="GM56" s="267"/>
      <c r="GP56" s="281"/>
      <c r="GQ56" s="282"/>
      <c r="GR56" s="283"/>
      <c r="GS56" s="300"/>
      <c r="GT56" s="285"/>
      <c r="GU56" s="286"/>
      <c r="GV56" s="287"/>
      <c r="GW56" s="117"/>
      <c r="GX56" s="117"/>
      <c r="GY56" s="265"/>
      <c r="GZ56" s="265"/>
      <c r="HA56" s="265"/>
      <c r="HB56" s="265"/>
      <c r="HC56" s="361"/>
      <c r="HD56" s="267"/>
      <c r="HG56" s="281"/>
      <c r="HH56" s="282"/>
      <c r="HI56" s="283"/>
      <c r="HJ56" s="300"/>
      <c r="HK56" s="285"/>
      <c r="HL56" s="286"/>
      <c r="HM56" s="287"/>
      <c r="HN56" s="117"/>
      <c r="HO56" s="117"/>
      <c r="HP56" s="265"/>
      <c r="HQ56" s="265"/>
      <c r="HR56" s="265"/>
      <c r="HS56" s="265"/>
      <c r="HT56" s="361"/>
      <c r="HU56" s="267"/>
      <c r="HX56" s="281"/>
      <c r="HY56" s="282"/>
      <c r="HZ56" s="283"/>
      <c r="IA56" s="300"/>
      <c r="IB56" s="285"/>
      <c r="IC56" s="286"/>
      <c r="ID56" s="287"/>
      <c r="IE56" s="117"/>
      <c r="IF56" s="117"/>
      <c r="IG56" s="265"/>
      <c r="IH56" s="265"/>
      <c r="II56" s="265"/>
      <c r="IJ56" s="265"/>
      <c r="IK56" s="361"/>
      <c r="IL56" s="267"/>
      <c r="IO56" s="281"/>
      <c r="IP56" s="282"/>
      <c r="IQ56" s="283"/>
      <c r="IR56" s="300"/>
      <c r="IS56" s="285"/>
      <c r="IT56" s="286"/>
      <c r="IU56" s="287"/>
      <c r="IV56" s="117"/>
      <c r="IW56" s="117"/>
      <c r="IX56" s="265"/>
      <c r="IY56" s="265"/>
      <c r="IZ56" s="265"/>
      <c r="JA56" s="265"/>
      <c r="JB56" s="361"/>
      <c r="JC56" s="267"/>
      <c r="JF56" s="281"/>
      <c r="JG56" s="282"/>
      <c r="JH56" s="283"/>
      <c r="JI56" s="300"/>
      <c r="JJ56" s="285"/>
      <c r="JK56" s="286"/>
      <c r="JL56" s="287"/>
      <c r="JM56" s="117"/>
      <c r="JN56" s="117"/>
      <c r="JO56" s="265"/>
      <c r="JP56" s="265"/>
      <c r="JQ56" s="265"/>
      <c r="JR56" s="265"/>
      <c r="JS56" s="361"/>
      <c r="JT56" s="267"/>
      <c r="JW56" s="281"/>
      <c r="JX56" s="282"/>
      <c r="JY56" s="283"/>
      <c r="JZ56" s="300"/>
      <c r="KA56" s="285"/>
      <c r="KB56" s="286"/>
      <c r="KC56" s="287"/>
      <c r="KD56" s="117"/>
      <c r="KE56" s="117"/>
      <c r="KF56" s="265"/>
      <c r="KG56" s="265"/>
      <c r="KH56" s="265"/>
      <c r="KI56" s="265"/>
      <c r="KJ56" s="361"/>
      <c r="KK56" s="267"/>
    </row>
    <row r="57" spans="2:297" ht="18" customHeight="1" thickTop="1" thickBot="1">
      <c r="B57" s="418">
        <v>3.1</v>
      </c>
      <c r="C57" s="474" t="s">
        <v>201</v>
      </c>
      <c r="D57" s="420"/>
      <c r="E57" s="420"/>
      <c r="F57" s="420"/>
      <c r="G57" s="420"/>
      <c r="H57" s="420"/>
      <c r="K57" s="485">
        <v>3.1</v>
      </c>
      <c r="L57" s="486" t="s">
        <v>201</v>
      </c>
      <c r="M57" s="487"/>
      <c r="N57" s="487"/>
      <c r="O57" s="487"/>
      <c r="P57" s="487"/>
      <c r="Q57" s="420"/>
      <c r="R57" s="117"/>
      <c r="S57" s="117"/>
      <c r="T57" s="265"/>
      <c r="U57" s="265"/>
      <c r="V57" s="265"/>
      <c r="W57" s="265"/>
      <c r="X57" s="361"/>
      <c r="Y57" s="267"/>
      <c r="Z57" s="143"/>
      <c r="AA57" s="143"/>
      <c r="AB57" s="485">
        <v>3.1</v>
      </c>
      <c r="AC57" s="486" t="s">
        <v>201</v>
      </c>
      <c r="AD57" s="487"/>
      <c r="AE57" s="487"/>
      <c r="AF57" s="487"/>
      <c r="AG57" s="487"/>
      <c r="AH57" s="420"/>
      <c r="AI57" s="117"/>
      <c r="AJ57" s="117"/>
      <c r="AK57" s="265"/>
      <c r="AL57" s="265"/>
      <c r="AM57" s="265"/>
      <c r="AN57" s="265"/>
      <c r="AO57" s="361"/>
      <c r="AP57" s="267"/>
      <c r="AQ57" s="143"/>
      <c r="AR57" s="143"/>
      <c r="AS57" s="485">
        <v>3.1</v>
      </c>
      <c r="AT57" s="486" t="s">
        <v>201</v>
      </c>
      <c r="AU57" s="487"/>
      <c r="AV57" s="487"/>
      <c r="AW57" s="487"/>
      <c r="AX57" s="487"/>
      <c r="AY57" s="420"/>
      <c r="AZ57" s="117"/>
      <c r="BA57" s="117"/>
      <c r="BB57" s="265"/>
      <c r="BC57" s="265"/>
      <c r="BD57" s="265"/>
      <c r="BE57" s="265"/>
      <c r="BF57" s="361"/>
      <c r="BG57" s="267"/>
      <c r="BJ57" s="485">
        <v>3.1</v>
      </c>
      <c r="BK57" s="486" t="s">
        <v>201</v>
      </c>
      <c r="BL57" s="487"/>
      <c r="BM57" s="487"/>
      <c r="BN57" s="487"/>
      <c r="BO57" s="487"/>
      <c r="BP57" s="420"/>
      <c r="BQ57" s="117"/>
      <c r="BR57" s="117"/>
      <c r="BS57" s="265"/>
      <c r="BT57" s="265"/>
      <c r="BU57" s="265"/>
      <c r="BV57" s="265"/>
      <c r="BW57" s="361"/>
      <c r="BX57" s="267"/>
      <c r="CA57" s="485">
        <v>3.1</v>
      </c>
      <c r="CB57" s="486" t="s">
        <v>201</v>
      </c>
      <c r="CC57" s="487"/>
      <c r="CD57" s="487"/>
      <c r="CE57" s="521"/>
      <c r="CF57" s="487"/>
      <c r="CG57" s="420"/>
      <c r="CH57" s="117"/>
      <c r="CI57" s="117"/>
      <c r="CJ57" s="265"/>
      <c r="CK57" s="265"/>
      <c r="CL57" s="265"/>
      <c r="CM57" s="265"/>
      <c r="CN57" s="361"/>
      <c r="CO57" s="267"/>
      <c r="CR57" s="485">
        <v>3.1</v>
      </c>
      <c r="CS57" s="486" t="s">
        <v>201</v>
      </c>
      <c r="CT57" s="487"/>
      <c r="CU57" s="487"/>
      <c r="CV57" s="487"/>
      <c r="CW57" s="487"/>
      <c r="CX57" s="420"/>
      <c r="CY57" s="117"/>
      <c r="CZ57" s="117"/>
      <c r="DA57" s="265"/>
      <c r="DB57" s="265"/>
      <c r="DC57" s="265"/>
      <c r="DD57" s="265"/>
      <c r="DE57" s="361"/>
      <c r="DF57" s="267"/>
      <c r="DI57" s="288"/>
      <c r="DJ57" s="289"/>
      <c r="DK57" s="290"/>
      <c r="DL57" s="291"/>
      <c r="DM57" s="292"/>
      <c r="DN57" s="293"/>
      <c r="DO57" s="363"/>
      <c r="DP57" s="117"/>
      <c r="DQ57" s="117"/>
      <c r="DR57" s="265"/>
      <c r="DS57" s="265"/>
      <c r="DT57" s="265"/>
      <c r="DU57" s="265"/>
      <c r="DV57" s="361"/>
      <c r="DW57" s="267"/>
      <c r="DZ57" s="288"/>
      <c r="EA57" s="289"/>
      <c r="EB57" s="290"/>
      <c r="EC57" s="291"/>
      <c r="ED57" s="292"/>
      <c r="EE57" s="293"/>
      <c r="EF57" s="363"/>
      <c r="EG57" s="117"/>
      <c r="EH57" s="117"/>
      <c r="EI57" s="265"/>
      <c r="EJ57" s="265"/>
      <c r="EK57" s="265"/>
      <c r="EL57" s="265"/>
      <c r="EM57" s="361"/>
      <c r="EN57" s="267"/>
      <c r="EQ57" s="288"/>
      <c r="ER57" s="289"/>
      <c r="ES57" s="290"/>
      <c r="ET57" s="291"/>
      <c r="EU57" s="292"/>
      <c r="EV57" s="293"/>
      <c r="EW57" s="363"/>
      <c r="EX57" s="117"/>
      <c r="EY57" s="117"/>
      <c r="EZ57" s="265"/>
      <c r="FA57" s="265"/>
      <c r="FB57" s="265"/>
      <c r="FC57" s="265"/>
      <c r="FD57" s="361"/>
      <c r="FE57" s="267"/>
      <c r="FH57" s="288"/>
      <c r="FI57" s="289"/>
      <c r="FJ57" s="290"/>
      <c r="FK57" s="291"/>
      <c r="FL57" s="292"/>
      <c r="FM57" s="293"/>
      <c r="FN57" s="363"/>
      <c r="FO57" s="117"/>
      <c r="FP57" s="117"/>
      <c r="FQ57" s="265"/>
      <c r="FR57" s="265"/>
      <c r="FS57" s="265"/>
      <c r="FT57" s="265"/>
      <c r="FU57" s="361"/>
      <c r="FV57" s="267"/>
      <c r="FY57" s="288"/>
      <c r="FZ57" s="289"/>
      <c r="GA57" s="290"/>
      <c r="GB57" s="291"/>
      <c r="GC57" s="292"/>
      <c r="GD57" s="293"/>
      <c r="GE57" s="363"/>
      <c r="GF57" s="117"/>
      <c r="GG57" s="117"/>
      <c r="GH57" s="265"/>
      <c r="GI57" s="265"/>
      <c r="GJ57" s="265"/>
      <c r="GK57" s="265"/>
      <c r="GL57" s="361"/>
      <c r="GM57" s="267"/>
      <c r="GP57" s="288"/>
      <c r="GQ57" s="289"/>
      <c r="GR57" s="290"/>
      <c r="GS57" s="291"/>
      <c r="GT57" s="292"/>
      <c r="GU57" s="293"/>
      <c r="GV57" s="363"/>
      <c r="GW57" s="117"/>
      <c r="GX57" s="117"/>
      <c r="GY57" s="265"/>
      <c r="GZ57" s="265"/>
      <c r="HA57" s="265"/>
      <c r="HB57" s="265"/>
      <c r="HC57" s="361"/>
      <c r="HD57" s="267"/>
      <c r="HG57" s="288"/>
      <c r="HH57" s="289"/>
      <c r="HI57" s="290"/>
      <c r="HJ57" s="291"/>
      <c r="HK57" s="292"/>
      <c r="HL57" s="293"/>
      <c r="HM57" s="363"/>
      <c r="HN57" s="117"/>
      <c r="HO57" s="117"/>
      <c r="HP57" s="265"/>
      <c r="HQ57" s="265"/>
      <c r="HR57" s="265"/>
      <c r="HS57" s="265"/>
      <c r="HT57" s="361"/>
      <c r="HU57" s="267"/>
      <c r="HX57" s="288"/>
      <c r="HY57" s="289"/>
      <c r="HZ57" s="290"/>
      <c r="IA57" s="291"/>
      <c r="IB57" s="292"/>
      <c r="IC57" s="293"/>
      <c r="ID57" s="363"/>
      <c r="IE57" s="117"/>
      <c r="IF57" s="117"/>
      <c r="IG57" s="265"/>
      <c r="IH57" s="265"/>
      <c r="II57" s="265"/>
      <c r="IJ57" s="265"/>
      <c r="IK57" s="361"/>
      <c r="IL57" s="267"/>
      <c r="IO57" s="288"/>
      <c r="IP57" s="289"/>
      <c r="IQ57" s="290"/>
      <c r="IR57" s="291"/>
      <c r="IS57" s="292"/>
      <c r="IT57" s="293"/>
      <c r="IU57" s="363"/>
      <c r="IV57" s="117"/>
      <c r="IW57" s="117"/>
      <c r="IX57" s="265"/>
      <c r="IY57" s="265"/>
      <c r="IZ57" s="265"/>
      <c r="JA57" s="265"/>
      <c r="JB57" s="361"/>
      <c r="JC57" s="267"/>
      <c r="JF57" s="288"/>
      <c r="JG57" s="289"/>
      <c r="JH57" s="290"/>
      <c r="JI57" s="291"/>
      <c r="JJ57" s="292"/>
      <c r="JK57" s="293"/>
      <c r="JL57" s="363"/>
      <c r="JM57" s="117"/>
      <c r="JN57" s="117"/>
      <c r="JO57" s="265"/>
      <c r="JP57" s="265"/>
      <c r="JQ57" s="265"/>
      <c r="JR57" s="265"/>
      <c r="JS57" s="361"/>
      <c r="JT57" s="267"/>
      <c r="JW57" s="288"/>
      <c r="JX57" s="289"/>
      <c r="JY57" s="290"/>
      <c r="JZ57" s="291"/>
      <c r="KA57" s="292"/>
      <c r="KB57" s="293"/>
      <c r="KC57" s="363"/>
      <c r="KD57" s="117"/>
      <c r="KE57" s="117"/>
      <c r="KF57" s="265"/>
      <c r="KG57" s="265"/>
      <c r="KH57" s="265"/>
      <c r="KI57" s="265"/>
      <c r="KJ57" s="361"/>
      <c r="KK57" s="267"/>
    </row>
    <row r="58" spans="2:297" ht="15.75" thickTop="1">
      <c r="B58" s="421" t="s">
        <v>280</v>
      </c>
      <c r="C58" s="473" t="s">
        <v>262</v>
      </c>
      <c r="D58" s="421" t="s">
        <v>164</v>
      </c>
      <c r="E58" s="423">
        <v>2057.14</v>
      </c>
      <c r="F58" s="424"/>
      <c r="G58" s="425">
        <f>ROUND(E58*F58,0)</f>
        <v>0</v>
      </c>
      <c r="H58" s="425"/>
      <c r="K58" s="421" t="s">
        <v>280</v>
      </c>
      <c r="L58" s="422" t="s">
        <v>262</v>
      </c>
      <c r="M58" s="421" t="s">
        <v>164</v>
      </c>
      <c r="N58" s="488">
        <v>2057.14</v>
      </c>
      <c r="O58" s="489">
        <v>2056</v>
      </c>
      <c r="P58" s="490">
        <f>ROUND(N58*O58,0)</f>
        <v>4229480</v>
      </c>
      <c r="Q58" s="425"/>
      <c r="R58" s="117">
        <f>IF(EXACT(VLOOKUP(K58,OFERTA_0,2,FALSE),L58),1,0)</f>
        <v>1</v>
      </c>
      <c r="S58" s="117">
        <f>IF(EXACT(VLOOKUP(K58,OFERTA_0,3,FALSE),M58),1,0)</f>
        <v>1</v>
      </c>
      <c r="T58" s="265">
        <f>IF(EXACT(VLOOKUP(K58,OFERTA_0,4,FALSE),N58),1,0)</f>
        <v>1</v>
      </c>
      <c r="U58" s="265">
        <f t="shared" si="96"/>
        <v>1</v>
      </c>
      <c r="V58" s="265">
        <f t="shared" si="97"/>
        <v>1</v>
      </c>
      <c r="W58" s="265">
        <f t="shared" si="98"/>
        <v>1</v>
      </c>
      <c r="X58" s="361">
        <f t="shared" si="99"/>
        <v>4229480</v>
      </c>
      <c r="Y58" s="267">
        <f t="shared" si="100"/>
        <v>0</v>
      </c>
      <c r="Z58" s="143"/>
      <c r="AA58" s="143"/>
      <c r="AB58" s="421" t="s">
        <v>280</v>
      </c>
      <c r="AC58" s="422" t="s">
        <v>262</v>
      </c>
      <c r="AD58" s="421" t="s">
        <v>164</v>
      </c>
      <c r="AE58" s="488">
        <v>2057.14</v>
      </c>
      <c r="AF58" s="489">
        <v>5029</v>
      </c>
      <c r="AG58" s="490">
        <f>ROUND(AE58*AF58,0)</f>
        <v>10345357</v>
      </c>
      <c r="AH58" s="425"/>
      <c r="AI58" s="117">
        <f>IF(EXACT(VLOOKUP(AB58,OFERTA_0,2,FALSE),AC58),1,0)</f>
        <v>1</v>
      </c>
      <c r="AJ58" s="117">
        <f>IF(EXACT(VLOOKUP(AB58,OFERTA_0,3,FALSE),AD58),1,0)</f>
        <v>1</v>
      </c>
      <c r="AK58" s="265">
        <f>IF(EXACT(VLOOKUP(AB58,OFERTA_0,4,FALSE),AE58),1,0)</f>
        <v>1</v>
      </c>
      <c r="AL58" s="265">
        <f t="shared" ref="AL58" si="828">IF(AF58=0,0,1)</f>
        <v>1</v>
      </c>
      <c r="AM58" s="265">
        <f t="shared" ref="AM58" si="829">IF(AG58=0,0,1)</f>
        <v>1</v>
      </c>
      <c r="AN58" s="265">
        <f t="shared" ref="AN58" si="830">PRODUCT(AI58:AM58)</f>
        <v>1</v>
      </c>
      <c r="AO58" s="361">
        <f t="shared" ref="AO58" si="831">ROUND(AG58,0)</f>
        <v>10345357</v>
      </c>
      <c r="AP58" s="267">
        <f t="shared" ref="AP58" si="832">AG58-AO58</f>
        <v>0</v>
      </c>
      <c r="AQ58" s="143"/>
      <c r="AR58" s="143"/>
      <c r="AS58" s="421" t="s">
        <v>280</v>
      </c>
      <c r="AT58" s="422" t="s">
        <v>262</v>
      </c>
      <c r="AU58" s="421" t="s">
        <v>164</v>
      </c>
      <c r="AV58" s="488">
        <v>2057.14</v>
      </c>
      <c r="AW58" s="489">
        <v>5000</v>
      </c>
      <c r="AX58" s="490">
        <f>ROUND(AV58*AW58,0)</f>
        <v>10285700</v>
      </c>
      <c r="AY58" s="425"/>
      <c r="AZ58" s="117">
        <f>IF(EXACT(VLOOKUP(AS58,OFERTA_0,2,FALSE),AT58),1,0)</f>
        <v>1</v>
      </c>
      <c r="BA58" s="117">
        <f>IF(EXACT(VLOOKUP(AS58,OFERTA_0,3,FALSE),AU58),1,0)</f>
        <v>1</v>
      </c>
      <c r="BB58" s="265">
        <f>IF(EXACT(VLOOKUP(AS58,OFERTA_0,4,FALSE),AV58),1,0)</f>
        <v>1</v>
      </c>
      <c r="BC58" s="265">
        <f t="shared" ref="BC58" si="833">IF(AW58=0,0,1)</f>
        <v>1</v>
      </c>
      <c r="BD58" s="265">
        <f t="shared" ref="BD58" si="834">IF(AX58=0,0,1)</f>
        <v>1</v>
      </c>
      <c r="BE58" s="265">
        <f t="shared" ref="BE58" si="835">PRODUCT(AZ58:BD58)</f>
        <v>1</v>
      </c>
      <c r="BF58" s="361">
        <f t="shared" ref="BF58" si="836">ROUND(AX58,0)</f>
        <v>10285700</v>
      </c>
      <c r="BG58" s="267">
        <f t="shared" ref="BG58" si="837">AX58-BF58</f>
        <v>0</v>
      </c>
      <c r="BJ58" s="421" t="s">
        <v>280</v>
      </c>
      <c r="BK58" s="422" t="s">
        <v>262</v>
      </c>
      <c r="BL58" s="421" t="s">
        <v>164</v>
      </c>
      <c r="BM58" s="488">
        <v>2057.14</v>
      </c>
      <c r="BN58" s="489">
        <v>5000</v>
      </c>
      <c r="BO58" s="490">
        <f>ROUND(BM58*BN58,0)</f>
        <v>10285700</v>
      </c>
      <c r="BP58" s="425"/>
      <c r="BQ58" s="117">
        <f>IF(EXACT(VLOOKUP(BJ58,OFERTA_0,2,FALSE),BK58),1,0)</f>
        <v>1</v>
      </c>
      <c r="BR58" s="117">
        <f>IF(EXACT(VLOOKUP(BJ58,OFERTA_0,3,FALSE),BL58),1,0)</f>
        <v>1</v>
      </c>
      <c r="BS58" s="265">
        <f>IF(EXACT(VLOOKUP(BJ58,OFERTA_0,4,FALSE),BM58),1,0)</f>
        <v>1</v>
      </c>
      <c r="BT58" s="265">
        <f t="shared" ref="BT58" si="838">IF(BN58=0,0,1)</f>
        <v>1</v>
      </c>
      <c r="BU58" s="265">
        <f t="shared" ref="BU58" si="839">IF(BO58=0,0,1)</f>
        <v>1</v>
      </c>
      <c r="BV58" s="265">
        <f t="shared" ref="BV58" si="840">PRODUCT(BQ58:BU58)</f>
        <v>1</v>
      </c>
      <c r="BW58" s="361">
        <f t="shared" ref="BW58" si="841">ROUND(BO58,0)</f>
        <v>10285700</v>
      </c>
      <c r="BX58" s="267">
        <f t="shared" ref="BX58" si="842">BO58-BW58</f>
        <v>0</v>
      </c>
      <c r="CA58" s="421" t="s">
        <v>280</v>
      </c>
      <c r="CB58" s="422" t="s">
        <v>262</v>
      </c>
      <c r="CC58" s="421" t="s">
        <v>164</v>
      </c>
      <c r="CD58" s="488">
        <v>2057.14</v>
      </c>
      <c r="CE58" s="489">
        <v>500</v>
      </c>
      <c r="CF58" s="522">
        <f>ROUND(CD58*CE58,0)</f>
        <v>1028570</v>
      </c>
      <c r="CG58" s="425"/>
      <c r="CH58" s="117">
        <f>IF(EXACT(VLOOKUP(CA58,OFERTA_0,2,FALSE),CB58),1,0)</f>
        <v>1</v>
      </c>
      <c r="CI58" s="117">
        <f>IF(EXACT(VLOOKUP(CA58,OFERTA_0,3,FALSE),CC58),1,0)</f>
        <v>1</v>
      </c>
      <c r="CJ58" s="265">
        <f>IF(EXACT(VLOOKUP(CA58,OFERTA_0,4,FALSE),CD58),1,0)</f>
        <v>1</v>
      </c>
      <c r="CK58" s="265">
        <f t="shared" ref="CK58" si="843">IF(CE58=0,0,1)</f>
        <v>1</v>
      </c>
      <c r="CL58" s="265">
        <f t="shared" ref="CL58" si="844">IF(CF58=0,0,1)</f>
        <v>1</v>
      </c>
      <c r="CM58" s="265">
        <f t="shared" ref="CM58" si="845">PRODUCT(CH58:CL58)</f>
        <v>1</v>
      </c>
      <c r="CN58" s="361">
        <f t="shared" ref="CN58" si="846">ROUND(CF58,0)</f>
        <v>1028570</v>
      </c>
      <c r="CO58" s="267">
        <f t="shared" ref="CO58" si="847">CF58-CN58</f>
        <v>0</v>
      </c>
      <c r="CR58" s="421" t="s">
        <v>280</v>
      </c>
      <c r="CS58" s="422" t="s">
        <v>262</v>
      </c>
      <c r="CT58" s="421" t="s">
        <v>164</v>
      </c>
      <c r="CU58" s="488">
        <v>2057.14</v>
      </c>
      <c r="CV58" s="489">
        <f>+CV15</f>
        <v>2500</v>
      </c>
      <c r="CW58" s="490">
        <f>ROUND(CU58*CV58,0)</f>
        <v>5142850</v>
      </c>
      <c r="CX58" s="425"/>
      <c r="CY58" s="117">
        <f>IF(EXACT(VLOOKUP(CR58,OFERTA_0,2,FALSE),CS58),1,0)</f>
        <v>1</v>
      </c>
      <c r="CZ58" s="117">
        <f>IF(EXACT(VLOOKUP(CR58,OFERTA_0,3,FALSE),CT58),1,0)</f>
        <v>1</v>
      </c>
      <c r="DA58" s="265">
        <f>IF(EXACT(VLOOKUP(CR58,OFERTA_0,4,FALSE),CU58),1,0)</f>
        <v>1</v>
      </c>
      <c r="DB58" s="265">
        <f t="shared" ref="DB58" si="848">IF(CV58=0,0,1)</f>
        <v>1</v>
      </c>
      <c r="DC58" s="265">
        <f t="shared" ref="DC58" si="849">IF(CW58=0,0,1)</f>
        <v>1</v>
      </c>
      <c r="DD58" s="265">
        <f t="shared" ref="DD58" si="850">PRODUCT(CY58:DC58)</f>
        <v>1</v>
      </c>
      <c r="DE58" s="361">
        <f t="shared" ref="DE58" si="851">ROUND(CW58,0)</f>
        <v>5142850</v>
      </c>
      <c r="DF58" s="267">
        <f t="shared" ref="DF58" si="852">CW58-DE58</f>
        <v>0</v>
      </c>
      <c r="DI58" s="294"/>
      <c r="DJ58" s="301"/>
      <c r="DK58" s="302"/>
      <c r="DL58" s="303"/>
      <c r="DM58" s="298"/>
      <c r="DN58" s="299"/>
      <c r="DO58" s="364"/>
      <c r="DP58" s="117" t="e">
        <f t="shared" ref="DP58:DP67" si="853">IF(EXACT(VLOOKUP(DI58,OFERTA_0,2,FALSE),DJ58),1,0)</f>
        <v>#N/A</v>
      </c>
      <c r="DQ58" s="117" t="e">
        <f t="shared" ref="DQ58:DQ67" si="854">IF(EXACT(VLOOKUP(DI58,OFERTA_0,3,FALSE),DK58),1,0)</f>
        <v>#N/A</v>
      </c>
      <c r="DR58" s="265" t="e">
        <f t="shared" ref="DR58:DR67" si="855">IF(EXACT(VLOOKUP(DI58,OFERTA_0,4,FALSE),DL58),1,0)</f>
        <v>#N/A</v>
      </c>
      <c r="DS58" s="265">
        <f t="shared" ref="DS58:DS67" si="856">IF(DM58=0,0,1)</f>
        <v>0</v>
      </c>
      <c r="DT58" s="265">
        <f t="shared" ref="DT58:DT67" si="857">IF(DN58=0,0,1)</f>
        <v>0</v>
      </c>
      <c r="DU58" s="265" t="e">
        <f t="shared" ref="DU58:DU67" si="858">PRODUCT(DP58:DT58)</f>
        <v>#N/A</v>
      </c>
      <c r="DV58" s="361">
        <f t="shared" ref="DV58:DV67" si="859">ROUND(DN58,0)</f>
        <v>0</v>
      </c>
      <c r="DW58" s="267">
        <f t="shared" ref="DW58:DW67" si="860">DN58-DV58</f>
        <v>0</v>
      </c>
      <c r="DZ58" s="294"/>
      <c r="EA58" s="301"/>
      <c r="EB58" s="302"/>
      <c r="EC58" s="303"/>
      <c r="ED58" s="298"/>
      <c r="EE58" s="299"/>
      <c r="EF58" s="364"/>
      <c r="EG58" s="117" t="e">
        <f t="shared" ref="EG58:EG67" si="861">IF(EXACT(VLOOKUP(DZ58,OFERTA_0,2,FALSE),EA58),1,0)</f>
        <v>#N/A</v>
      </c>
      <c r="EH58" s="117" t="e">
        <f t="shared" ref="EH58:EH67" si="862">IF(EXACT(VLOOKUP(DZ58,OFERTA_0,3,FALSE),EB58),1,0)</f>
        <v>#N/A</v>
      </c>
      <c r="EI58" s="265" t="e">
        <f t="shared" ref="EI58:EI67" si="863">IF(EXACT(VLOOKUP(DZ58,OFERTA_0,4,FALSE),EC58),1,0)</f>
        <v>#N/A</v>
      </c>
      <c r="EJ58" s="265">
        <f t="shared" ref="EJ58:EJ67" si="864">IF(ED58=0,0,1)</f>
        <v>0</v>
      </c>
      <c r="EK58" s="265">
        <f t="shared" ref="EK58:EK67" si="865">IF(EE58=0,0,1)</f>
        <v>0</v>
      </c>
      <c r="EL58" s="265" t="e">
        <f t="shared" ref="EL58:EL67" si="866">PRODUCT(EG58:EK58)</f>
        <v>#N/A</v>
      </c>
      <c r="EM58" s="361">
        <f t="shared" ref="EM58:EM67" si="867">ROUND(EE58,0)</f>
        <v>0</v>
      </c>
      <c r="EN58" s="267">
        <f t="shared" ref="EN58:EN67" si="868">EE58-EM58</f>
        <v>0</v>
      </c>
      <c r="EQ58" s="294"/>
      <c r="ER58" s="301"/>
      <c r="ES58" s="302"/>
      <c r="ET58" s="303"/>
      <c r="EU58" s="298"/>
      <c r="EV58" s="299"/>
      <c r="EW58" s="364"/>
      <c r="EX58" s="117" t="e">
        <f t="shared" ref="EX58:EX67" si="869">IF(EXACT(VLOOKUP(EQ58,OFERTA_0,2,FALSE),ER58),1,0)</f>
        <v>#N/A</v>
      </c>
      <c r="EY58" s="117" t="e">
        <f t="shared" ref="EY58:EY67" si="870">IF(EXACT(VLOOKUP(EQ58,OFERTA_0,3,FALSE),ES58),1,0)</f>
        <v>#N/A</v>
      </c>
      <c r="EZ58" s="265" t="e">
        <f t="shared" ref="EZ58:EZ67" si="871">IF(EXACT(VLOOKUP(EQ58,OFERTA_0,4,FALSE),ET58),1,0)</f>
        <v>#N/A</v>
      </c>
      <c r="FA58" s="265">
        <f t="shared" ref="FA58:FA67" si="872">IF(EU58=0,0,1)</f>
        <v>0</v>
      </c>
      <c r="FB58" s="265">
        <f t="shared" ref="FB58:FB67" si="873">IF(EV58=0,0,1)</f>
        <v>0</v>
      </c>
      <c r="FC58" s="265" t="e">
        <f t="shared" ref="FC58:FC67" si="874">PRODUCT(EX58:FB58)</f>
        <v>#N/A</v>
      </c>
      <c r="FD58" s="361">
        <f t="shared" ref="FD58:FD67" si="875">ROUND(EV58,0)</f>
        <v>0</v>
      </c>
      <c r="FE58" s="267">
        <f t="shared" ref="FE58:FE67" si="876">EV58-FD58</f>
        <v>0</v>
      </c>
      <c r="FH58" s="294"/>
      <c r="FI58" s="301"/>
      <c r="FJ58" s="302"/>
      <c r="FK58" s="303"/>
      <c r="FL58" s="298"/>
      <c r="FM58" s="299"/>
      <c r="FN58" s="364"/>
      <c r="FO58" s="117" t="e">
        <f t="shared" ref="FO58:FO67" si="877">IF(EXACT(VLOOKUP(FH58,OFERTA_0,2,FALSE),FI58),1,0)</f>
        <v>#N/A</v>
      </c>
      <c r="FP58" s="117" t="e">
        <f t="shared" ref="FP58:FP67" si="878">IF(EXACT(VLOOKUP(FH58,OFERTA_0,3,FALSE),FJ58),1,0)</f>
        <v>#N/A</v>
      </c>
      <c r="FQ58" s="265" t="e">
        <f t="shared" ref="FQ58:FQ67" si="879">IF(EXACT(VLOOKUP(FH58,OFERTA_0,4,FALSE),FK58),1,0)</f>
        <v>#N/A</v>
      </c>
      <c r="FR58" s="265">
        <f t="shared" ref="FR58:FR67" si="880">IF(FL58=0,0,1)</f>
        <v>0</v>
      </c>
      <c r="FS58" s="265">
        <f t="shared" ref="FS58:FS67" si="881">IF(FM58=0,0,1)</f>
        <v>0</v>
      </c>
      <c r="FT58" s="265" t="e">
        <f t="shared" ref="FT58:FT67" si="882">PRODUCT(FO58:FS58)</f>
        <v>#N/A</v>
      </c>
      <c r="FU58" s="361">
        <f t="shared" ref="FU58:FU67" si="883">ROUND(FM58,0)</f>
        <v>0</v>
      </c>
      <c r="FV58" s="267">
        <f t="shared" ref="FV58:FV67" si="884">FM58-FU58</f>
        <v>0</v>
      </c>
      <c r="FY58" s="294"/>
      <c r="FZ58" s="301"/>
      <c r="GA58" s="302"/>
      <c r="GB58" s="303"/>
      <c r="GC58" s="298"/>
      <c r="GD58" s="299"/>
      <c r="GE58" s="364"/>
      <c r="GF58" s="117" t="e">
        <f t="shared" ref="GF58:GF67" si="885">IF(EXACT(VLOOKUP(FY58,OFERTA_0,2,FALSE),FZ58),1,0)</f>
        <v>#N/A</v>
      </c>
      <c r="GG58" s="117" t="e">
        <f t="shared" ref="GG58:GG67" si="886">IF(EXACT(VLOOKUP(FY58,OFERTA_0,3,FALSE),GA58),1,0)</f>
        <v>#N/A</v>
      </c>
      <c r="GH58" s="265" t="e">
        <f t="shared" ref="GH58:GH67" si="887">IF(EXACT(VLOOKUP(FY58,OFERTA_0,4,FALSE),GB58),1,0)</f>
        <v>#N/A</v>
      </c>
      <c r="GI58" s="265">
        <f t="shared" ref="GI58:GI67" si="888">IF(GC58=0,0,1)</f>
        <v>0</v>
      </c>
      <c r="GJ58" s="265">
        <f t="shared" ref="GJ58:GJ67" si="889">IF(GD58=0,0,1)</f>
        <v>0</v>
      </c>
      <c r="GK58" s="265" t="e">
        <f t="shared" ref="GK58:GK67" si="890">PRODUCT(GF58:GJ58)</f>
        <v>#N/A</v>
      </c>
      <c r="GL58" s="361">
        <f t="shared" ref="GL58:GL67" si="891">ROUND(GD58,0)</f>
        <v>0</v>
      </c>
      <c r="GM58" s="267">
        <f t="shared" ref="GM58:GM67" si="892">GD58-GL58</f>
        <v>0</v>
      </c>
      <c r="GP58" s="294"/>
      <c r="GQ58" s="301"/>
      <c r="GR58" s="302"/>
      <c r="GS58" s="303"/>
      <c r="GT58" s="298"/>
      <c r="GU58" s="299"/>
      <c r="GV58" s="364"/>
      <c r="GW58" s="117" t="e">
        <f t="shared" ref="GW58:GW67" si="893">IF(EXACT(VLOOKUP(GP58,OFERTA_0,2,FALSE),GQ58),1,0)</f>
        <v>#N/A</v>
      </c>
      <c r="GX58" s="117" t="e">
        <f t="shared" ref="GX58:GX67" si="894">IF(EXACT(VLOOKUP(GP58,OFERTA_0,3,FALSE),GR58),1,0)</f>
        <v>#N/A</v>
      </c>
      <c r="GY58" s="265" t="e">
        <f t="shared" ref="GY58:GY67" si="895">IF(EXACT(VLOOKUP(GP58,OFERTA_0,4,FALSE),GS58),1,0)</f>
        <v>#N/A</v>
      </c>
      <c r="GZ58" s="265">
        <f t="shared" ref="GZ58:GZ67" si="896">IF(GT58=0,0,1)</f>
        <v>0</v>
      </c>
      <c r="HA58" s="265">
        <f t="shared" ref="HA58:HA67" si="897">IF(GU58=0,0,1)</f>
        <v>0</v>
      </c>
      <c r="HB58" s="265" t="e">
        <f t="shared" ref="HB58:HB67" si="898">PRODUCT(GW58:HA58)</f>
        <v>#N/A</v>
      </c>
      <c r="HC58" s="361">
        <f t="shared" ref="HC58:HC67" si="899">ROUND(GU58,0)</f>
        <v>0</v>
      </c>
      <c r="HD58" s="267">
        <f t="shared" ref="HD58:HD67" si="900">GU58-HC58</f>
        <v>0</v>
      </c>
      <c r="HG58" s="294"/>
      <c r="HH58" s="301"/>
      <c r="HI58" s="302"/>
      <c r="HJ58" s="303"/>
      <c r="HK58" s="298"/>
      <c r="HL58" s="299"/>
      <c r="HM58" s="364"/>
      <c r="HN58" s="117" t="e">
        <f t="shared" ref="HN58:HN67" si="901">IF(EXACT(VLOOKUP(HG58,OFERTA_0,2,FALSE),HH58),1,0)</f>
        <v>#N/A</v>
      </c>
      <c r="HO58" s="117" t="e">
        <f t="shared" ref="HO58:HO67" si="902">IF(EXACT(VLOOKUP(HG58,OFERTA_0,3,FALSE),HI58),1,0)</f>
        <v>#N/A</v>
      </c>
      <c r="HP58" s="265" t="e">
        <f t="shared" ref="HP58:HP67" si="903">IF(EXACT(VLOOKUP(HG58,OFERTA_0,4,FALSE),HJ58),1,0)</f>
        <v>#N/A</v>
      </c>
      <c r="HQ58" s="265">
        <f t="shared" ref="HQ58:HQ67" si="904">IF(HK58=0,0,1)</f>
        <v>0</v>
      </c>
      <c r="HR58" s="265">
        <f t="shared" ref="HR58:HR67" si="905">IF(HL58=0,0,1)</f>
        <v>0</v>
      </c>
      <c r="HS58" s="265" t="e">
        <f t="shared" ref="HS58:HS67" si="906">PRODUCT(HN58:HR58)</f>
        <v>#N/A</v>
      </c>
      <c r="HT58" s="361">
        <f t="shared" ref="HT58:HT67" si="907">ROUND(HL58,0)</f>
        <v>0</v>
      </c>
      <c r="HU58" s="267">
        <f t="shared" ref="HU58:HU67" si="908">HL58-HT58</f>
        <v>0</v>
      </c>
      <c r="HX58" s="294"/>
      <c r="HY58" s="301"/>
      <c r="HZ58" s="302"/>
      <c r="IA58" s="303"/>
      <c r="IB58" s="298"/>
      <c r="IC58" s="299"/>
      <c r="ID58" s="364"/>
      <c r="IE58" s="117" t="e">
        <f t="shared" ref="IE58:IE67" si="909">IF(EXACT(VLOOKUP(HX58,OFERTA_0,2,FALSE),HY58),1,0)</f>
        <v>#N/A</v>
      </c>
      <c r="IF58" s="117" t="e">
        <f t="shared" ref="IF58:IF67" si="910">IF(EXACT(VLOOKUP(HX58,OFERTA_0,3,FALSE),HZ58),1,0)</f>
        <v>#N/A</v>
      </c>
      <c r="IG58" s="265" t="e">
        <f t="shared" ref="IG58:IG67" si="911">IF(EXACT(VLOOKUP(HX58,OFERTA_0,4,FALSE),IA58),1,0)</f>
        <v>#N/A</v>
      </c>
      <c r="IH58" s="265">
        <f t="shared" ref="IH58:IH67" si="912">IF(IB58=0,0,1)</f>
        <v>0</v>
      </c>
      <c r="II58" s="265">
        <f t="shared" ref="II58:II67" si="913">IF(IC58=0,0,1)</f>
        <v>0</v>
      </c>
      <c r="IJ58" s="265" t="e">
        <f t="shared" ref="IJ58:IJ67" si="914">PRODUCT(IE58:II58)</f>
        <v>#N/A</v>
      </c>
      <c r="IK58" s="361">
        <f t="shared" ref="IK58:IK67" si="915">ROUND(IC58,0)</f>
        <v>0</v>
      </c>
      <c r="IL58" s="267">
        <f t="shared" ref="IL58:IL67" si="916">IC58-IK58</f>
        <v>0</v>
      </c>
      <c r="IO58" s="294"/>
      <c r="IP58" s="301"/>
      <c r="IQ58" s="302"/>
      <c r="IR58" s="303"/>
      <c r="IS58" s="298"/>
      <c r="IT58" s="299"/>
      <c r="IU58" s="364"/>
      <c r="IV58" s="117" t="e">
        <f t="shared" ref="IV58:IV67" si="917">IF(EXACT(VLOOKUP(IO58,OFERTA_0,2,FALSE),IP58),1,0)</f>
        <v>#N/A</v>
      </c>
      <c r="IW58" s="117" t="e">
        <f t="shared" ref="IW58:IW67" si="918">IF(EXACT(VLOOKUP(IO58,OFERTA_0,3,FALSE),IQ58),1,0)</f>
        <v>#N/A</v>
      </c>
      <c r="IX58" s="265" t="e">
        <f t="shared" ref="IX58:IX67" si="919">IF(EXACT(VLOOKUP(IO58,OFERTA_0,4,FALSE),IR58),1,0)</f>
        <v>#N/A</v>
      </c>
      <c r="IY58" s="265">
        <f t="shared" ref="IY58:IY67" si="920">IF(IS58=0,0,1)</f>
        <v>0</v>
      </c>
      <c r="IZ58" s="265">
        <f t="shared" ref="IZ58:IZ67" si="921">IF(IT58=0,0,1)</f>
        <v>0</v>
      </c>
      <c r="JA58" s="265" t="e">
        <f t="shared" ref="JA58:JA67" si="922">PRODUCT(IV58:IZ58)</f>
        <v>#N/A</v>
      </c>
      <c r="JB58" s="361">
        <f t="shared" ref="JB58:JB67" si="923">ROUND(IT58,0)</f>
        <v>0</v>
      </c>
      <c r="JC58" s="267">
        <f t="shared" ref="JC58:JC67" si="924">IT58-JB58</f>
        <v>0</v>
      </c>
      <c r="JF58" s="294"/>
      <c r="JG58" s="301"/>
      <c r="JH58" s="302"/>
      <c r="JI58" s="303"/>
      <c r="JJ58" s="298"/>
      <c r="JK58" s="299"/>
      <c r="JL58" s="364"/>
      <c r="JM58" s="117" t="e">
        <f t="shared" ref="JM58:JM67" si="925">IF(EXACT(VLOOKUP(JF58,OFERTA_0,2,FALSE),JG58),1,0)</f>
        <v>#N/A</v>
      </c>
      <c r="JN58" s="117" t="e">
        <f t="shared" ref="JN58:JN67" si="926">IF(EXACT(VLOOKUP(JF58,OFERTA_0,3,FALSE),JH58),1,0)</f>
        <v>#N/A</v>
      </c>
      <c r="JO58" s="265" t="e">
        <f t="shared" ref="JO58:JO67" si="927">IF(EXACT(VLOOKUP(JF58,OFERTA_0,4,FALSE),JI58),1,0)</f>
        <v>#N/A</v>
      </c>
      <c r="JP58" s="265">
        <f t="shared" ref="JP58:JP67" si="928">IF(JJ58=0,0,1)</f>
        <v>0</v>
      </c>
      <c r="JQ58" s="265">
        <f t="shared" ref="JQ58:JQ67" si="929">IF(JK58=0,0,1)</f>
        <v>0</v>
      </c>
      <c r="JR58" s="265" t="e">
        <f t="shared" ref="JR58:JR67" si="930">PRODUCT(JM58:JQ58)</f>
        <v>#N/A</v>
      </c>
      <c r="JS58" s="361">
        <f t="shared" ref="JS58:JS67" si="931">ROUND(JK58,0)</f>
        <v>0</v>
      </c>
      <c r="JT58" s="267">
        <f t="shared" ref="JT58:JT67" si="932">JK58-JS58</f>
        <v>0</v>
      </c>
      <c r="JW58" s="294"/>
      <c r="JX58" s="301"/>
      <c r="JY58" s="302"/>
      <c r="JZ58" s="303"/>
      <c r="KA58" s="298"/>
      <c r="KB58" s="299"/>
      <c r="KC58" s="364"/>
      <c r="KD58" s="117" t="e">
        <f t="shared" ref="KD58:KD67" si="933">IF(EXACT(VLOOKUP(JW58,OFERTA_0,2,FALSE),JX58),1,0)</f>
        <v>#N/A</v>
      </c>
      <c r="KE58" s="117" t="e">
        <f t="shared" ref="KE58:KE67" si="934">IF(EXACT(VLOOKUP(JW58,OFERTA_0,3,FALSE),JY58),1,0)</f>
        <v>#N/A</v>
      </c>
      <c r="KF58" s="265" t="e">
        <f t="shared" ref="KF58:KF67" si="935">IF(EXACT(VLOOKUP(JW58,OFERTA_0,4,FALSE),JZ58),1,0)</f>
        <v>#N/A</v>
      </c>
      <c r="KG58" s="265">
        <f t="shared" ref="KG58:KG67" si="936">IF(KA58=0,0,1)</f>
        <v>0</v>
      </c>
      <c r="KH58" s="265">
        <f t="shared" ref="KH58:KH67" si="937">IF(KB58=0,0,1)</f>
        <v>0</v>
      </c>
      <c r="KI58" s="265" t="e">
        <f t="shared" ref="KI58:KI67" si="938">PRODUCT(KD58:KH58)</f>
        <v>#N/A</v>
      </c>
      <c r="KJ58" s="361">
        <f t="shared" ref="KJ58:KJ67" si="939">ROUND(KB58,0)</f>
        <v>0</v>
      </c>
      <c r="KK58" s="267">
        <f t="shared" ref="KK58:KK67" si="940">KB58-KJ58</f>
        <v>0</v>
      </c>
    </row>
    <row r="59" spans="2:297" ht="15">
      <c r="B59" s="418">
        <v>3.2</v>
      </c>
      <c r="C59" s="474" t="s">
        <v>264</v>
      </c>
      <c r="D59" s="420"/>
      <c r="E59" s="420"/>
      <c r="F59" s="420"/>
      <c r="G59" s="420"/>
      <c r="H59" s="420"/>
      <c r="K59" s="485">
        <v>3.2</v>
      </c>
      <c r="L59" s="486" t="s">
        <v>264</v>
      </c>
      <c r="M59" s="487"/>
      <c r="N59" s="487"/>
      <c r="O59" s="487"/>
      <c r="P59" s="487"/>
      <c r="Q59" s="420"/>
      <c r="R59" s="117"/>
      <c r="S59" s="117"/>
      <c r="T59" s="265"/>
      <c r="U59" s="265"/>
      <c r="V59" s="265"/>
      <c r="W59" s="265"/>
      <c r="X59" s="361"/>
      <c r="Y59" s="267"/>
      <c r="Z59" s="143"/>
      <c r="AA59" s="143"/>
      <c r="AB59" s="485">
        <v>3.2</v>
      </c>
      <c r="AC59" s="486" t="s">
        <v>264</v>
      </c>
      <c r="AD59" s="487"/>
      <c r="AE59" s="487"/>
      <c r="AF59" s="487"/>
      <c r="AG59" s="487"/>
      <c r="AH59" s="420"/>
      <c r="AI59" s="117"/>
      <c r="AJ59" s="117"/>
      <c r="AK59" s="265"/>
      <c r="AL59" s="265"/>
      <c r="AM59" s="265"/>
      <c r="AN59" s="265"/>
      <c r="AO59" s="361"/>
      <c r="AP59" s="267"/>
      <c r="AQ59" s="143"/>
      <c r="AR59" s="143"/>
      <c r="AS59" s="485">
        <v>3.2</v>
      </c>
      <c r="AT59" s="486" t="s">
        <v>264</v>
      </c>
      <c r="AU59" s="487"/>
      <c r="AV59" s="487"/>
      <c r="AW59" s="487"/>
      <c r="AX59" s="487"/>
      <c r="AY59" s="420"/>
      <c r="AZ59" s="117"/>
      <c r="BA59" s="117"/>
      <c r="BB59" s="265"/>
      <c r="BC59" s="265"/>
      <c r="BD59" s="265"/>
      <c r="BE59" s="265"/>
      <c r="BF59" s="361"/>
      <c r="BG59" s="267"/>
      <c r="BJ59" s="485">
        <v>3.2</v>
      </c>
      <c r="BK59" s="486" t="s">
        <v>264</v>
      </c>
      <c r="BL59" s="487"/>
      <c r="BM59" s="487"/>
      <c r="BN59" s="487"/>
      <c r="BO59" s="487"/>
      <c r="BP59" s="420"/>
      <c r="BQ59" s="117"/>
      <c r="BR59" s="117"/>
      <c r="BS59" s="265"/>
      <c r="BT59" s="265"/>
      <c r="BU59" s="265"/>
      <c r="BV59" s="265"/>
      <c r="BW59" s="361"/>
      <c r="BX59" s="267"/>
      <c r="CA59" s="485">
        <v>3.2</v>
      </c>
      <c r="CB59" s="486" t="s">
        <v>264</v>
      </c>
      <c r="CC59" s="487"/>
      <c r="CD59" s="487"/>
      <c r="CE59" s="521"/>
      <c r="CF59" s="487"/>
      <c r="CG59" s="420"/>
      <c r="CH59" s="117"/>
      <c r="CI59" s="117"/>
      <c r="CJ59" s="265"/>
      <c r="CK59" s="265"/>
      <c r="CL59" s="265"/>
      <c r="CM59" s="265"/>
      <c r="CN59" s="361"/>
      <c r="CO59" s="267"/>
      <c r="CR59" s="485">
        <v>3.2</v>
      </c>
      <c r="CS59" s="486" t="s">
        <v>264</v>
      </c>
      <c r="CT59" s="487"/>
      <c r="CU59" s="487"/>
      <c r="CV59" s="487"/>
      <c r="CW59" s="487"/>
      <c r="CX59" s="420"/>
      <c r="CY59" s="117"/>
      <c r="CZ59" s="117"/>
      <c r="DA59" s="265"/>
      <c r="DB59" s="265"/>
      <c r="DC59" s="265"/>
      <c r="DD59" s="265"/>
      <c r="DE59" s="361"/>
      <c r="DF59" s="267"/>
      <c r="DI59" s="294"/>
      <c r="DJ59" s="301"/>
      <c r="DK59" s="302"/>
      <c r="DL59" s="303"/>
      <c r="DM59" s="298"/>
      <c r="DN59" s="299"/>
      <c r="DO59" s="364"/>
      <c r="DP59" s="117" t="e">
        <f t="shared" si="853"/>
        <v>#N/A</v>
      </c>
      <c r="DQ59" s="117" t="e">
        <f t="shared" si="854"/>
        <v>#N/A</v>
      </c>
      <c r="DR59" s="265" t="e">
        <f t="shared" si="855"/>
        <v>#N/A</v>
      </c>
      <c r="DS59" s="265">
        <f t="shared" si="856"/>
        <v>0</v>
      </c>
      <c r="DT59" s="265">
        <f t="shared" si="857"/>
        <v>0</v>
      </c>
      <c r="DU59" s="265" t="e">
        <f t="shared" si="858"/>
        <v>#N/A</v>
      </c>
      <c r="DV59" s="361">
        <f t="shared" si="859"/>
        <v>0</v>
      </c>
      <c r="DW59" s="267">
        <f t="shared" si="860"/>
        <v>0</v>
      </c>
      <c r="DZ59" s="294"/>
      <c r="EA59" s="301"/>
      <c r="EB59" s="302"/>
      <c r="EC59" s="303"/>
      <c r="ED59" s="298"/>
      <c r="EE59" s="299"/>
      <c r="EF59" s="364"/>
      <c r="EG59" s="117" t="e">
        <f t="shared" si="861"/>
        <v>#N/A</v>
      </c>
      <c r="EH59" s="117" t="e">
        <f t="shared" si="862"/>
        <v>#N/A</v>
      </c>
      <c r="EI59" s="265" t="e">
        <f t="shared" si="863"/>
        <v>#N/A</v>
      </c>
      <c r="EJ59" s="265">
        <f t="shared" si="864"/>
        <v>0</v>
      </c>
      <c r="EK59" s="265">
        <f t="shared" si="865"/>
        <v>0</v>
      </c>
      <c r="EL59" s="265" t="e">
        <f t="shared" si="866"/>
        <v>#N/A</v>
      </c>
      <c r="EM59" s="361">
        <f t="shared" si="867"/>
        <v>0</v>
      </c>
      <c r="EN59" s="267">
        <f t="shared" si="868"/>
        <v>0</v>
      </c>
      <c r="EQ59" s="294"/>
      <c r="ER59" s="301"/>
      <c r="ES59" s="302"/>
      <c r="ET59" s="303"/>
      <c r="EU59" s="298"/>
      <c r="EV59" s="299"/>
      <c r="EW59" s="364"/>
      <c r="EX59" s="117" t="e">
        <f t="shared" si="869"/>
        <v>#N/A</v>
      </c>
      <c r="EY59" s="117" t="e">
        <f t="shared" si="870"/>
        <v>#N/A</v>
      </c>
      <c r="EZ59" s="265" t="e">
        <f t="shared" si="871"/>
        <v>#N/A</v>
      </c>
      <c r="FA59" s="265">
        <f t="shared" si="872"/>
        <v>0</v>
      </c>
      <c r="FB59" s="265">
        <f t="shared" si="873"/>
        <v>0</v>
      </c>
      <c r="FC59" s="265" t="e">
        <f t="shared" si="874"/>
        <v>#N/A</v>
      </c>
      <c r="FD59" s="361">
        <f t="shared" si="875"/>
        <v>0</v>
      </c>
      <c r="FE59" s="267">
        <f t="shared" si="876"/>
        <v>0</v>
      </c>
      <c r="FH59" s="294"/>
      <c r="FI59" s="301"/>
      <c r="FJ59" s="302"/>
      <c r="FK59" s="303"/>
      <c r="FL59" s="298"/>
      <c r="FM59" s="299"/>
      <c r="FN59" s="364"/>
      <c r="FO59" s="117" t="e">
        <f t="shared" si="877"/>
        <v>#N/A</v>
      </c>
      <c r="FP59" s="117" t="e">
        <f t="shared" si="878"/>
        <v>#N/A</v>
      </c>
      <c r="FQ59" s="265" t="e">
        <f t="shared" si="879"/>
        <v>#N/A</v>
      </c>
      <c r="FR59" s="265">
        <f t="shared" si="880"/>
        <v>0</v>
      </c>
      <c r="FS59" s="265">
        <f t="shared" si="881"/>
        <v>0</v>
      </c>
      <c r="FT59" s="265" t="e">
        <f t="shared" si="882"/>
        <v>#N/A</v>
      </c>
      <c r="FU59" s="361">
        <f t="shared" si="883"/>
        <v>0</v>
      </c>
      <c r="FV59" s="267">
        <f t="shared" si="884"/>
        <v>0</v>
      </c>
      <c r="FY59" s="294"/>
      <c r="FZ59" s="301"/>
      <c r="GA59" s="302"/>
      <c r="GB59" s="303"/>
      <c r="GC59" s="298"/>
      <c r="GD59" s="299"/>
      <c r="GE59" s="364"/>
      <c r="GF59" s="117" t="e">
        <f t="shared" si="885"/>
        <v>#N/A</v>
      </c>
      <c r="GG59" s="117" t="e">
        <f t="shared" si="886"/>
        <v>#N/A</v>
      </c>
      <c r="GH59" s="265" t="e">
        <f t="shared" si="887"/>
        <v>#N/A</v>
      </c>
      <c r="GI59" s="265">
        <f t="shared" si="888"/>
        <v>0</v>
      </c>
      <c r="GJ59" s="265">
        <f t="shared" si="889"/>
        <v>0</v>
      </c>
      <c r="GK59" s="265" t="e">
        <f t="shared" si="890"/>
        <v>#N/A</v>
      </c>
      <c r="GL59" s="361">
        <f t="shared" si="891"/>
        <v>0</v>
      </c>
      <c r="GM59" s="267">
        <f t="shared" si="892"/>
        <v>0</v>
      </c>
      <c r="GP59" s="294"/>
      <c r="GQ59" s="301"/>
      <c r="GR59" s="302"/>
      <c r="GS59" s="303"/>
      <c r="GT59" s="298"/>
      <c r="GU59" s="299"/>
      <c r="GV59" s="364"/>
      <c r="GW59" s="117" t="e">
        <f t="shared" si="893"/>
        <v>#N/A</v>
      </c>
      <c r="GX59" s="117" t="e">
        <f t="shared" si="894"/>
        <v>#N/A</v>
      </c>
      <c r="GY59" s="265" t="e">
        <f t="shared" si="895"/>
        <v>#N/A</v>
      </c>
      <c r="GZ59" s="265">
        <f t="shared" si="896"/>
        <v>0</v>
      </c>
      <c r="HA59" s="265">
        <f t="shared" si="897"/>
        <v>0</v>
      </c>
      <c r="HB59" s="265" t="e">
        <f t="shared" si="898"/>
        <v>#N/A</v>
      </c>
      <c r="HC59" s="361">
        <f t="shared" si="899"/>
        <v>0</v>
      </c>
      <c r="HD59" s="267">
        <f t="shared" si="900"/>
        <v>0</v>
      </c>
      <c r="HG59" s="294"/>
      <c r="HH59" s="301"/>
      <c r="HI59" s="302"/>
      <c r="HJ59" s="303"/>
      <c r="HK59" s="298"/>
      <c r="HL59" s="299"/>
      <c r="HM59" s="364"/>
      <c r="HN59" s="117" t="e">
        <f t="shared" si="901"/>
        <v>#N/A</v>
      </c>
      <c r="HO59" s="117" t="e">
        <f t="shared" si="902"/>
        <v>#N/A</v>
      </c>
      <c r="HP59" s="265" t="e">
        <f t="shared" si="903"/>
        <v>#N/A</v>
      </c>
      <c r="HQ59" s="265">
        <f t="shared" si="904"/>
        <v>0</v>
      </c>
      <c r="HR59" s="265">
        <f t="shared" si="905"/>
        <v>0</v>
      </c>
      <c r="HS59" s="265" t="e">
        <f t="shared" si="906"/>
        <v>#N/A</v>
      </c>
      <c r="HT59" s="361">
        <f t="shared" si="907"/>
        <v>0</v>
      </c>
      <c r="HU59" s="267">
        <f t="shared" si="908"/>
        <v>0</v>
      </c>
      <c r="HX59" s="294"/>
      <c r="HY59" s="301"/>
      <c r="HZ59" s="302"/>
      <c r="IA59" s="303"/>
      <c r="IB59" s="298"/>
      <c r="IC59" s="299"/>
      <c r="ID59" s="364"/>
      <c r="IE59" s="117" t="e">
        <f t="shared" si="909"/>
        <v>#N/A</v>
      </c>
      <c r="IF59" s="117" t="e">
        <f t="shared" si="910"/>
        <v>#N/A</v>
      </c>
      <c r="IG59" s="265" t="e">
        <f t="shared" si="911"/>
        <v>#N/A</v>
      </c>
      <c r="IH59" s="265">
        <f t="shared" si="912"/>
        <v>0</v>
      </c>
      <c r="II59" s="265">
        <f t="shared" si="913"/>
        <v>0</v>
      </c>
      <c r="IJ59" s="265" t="e">
        <f t="shared" si="914"/>
        <v>#N/A</v>
      </c>
      <c r="IK59" s="361">
        <f t="shared" si="915"/>
        <v>0</v>
      </c>
      <c r="IL59" s="267">
        <f t="shared" si="916"/>
        <v>0</v>
      </c>
      <c r="IO59" s="294"/>
      <c r="IP59" s="301"/>
      <c r="IQ59" s="302"/>
      <c r="IR59" s="303"/>
      <c r="IS59" s="298"/>
      <c r="IT59" s="299"/>
      <c r="IU59" s="364"/>
      <c r="IV59" s="117" t="e">
        <f t="shared" si="917"/>
        <v>#N/A</v>
      </c>
      <c r="IW59" s="117" t="e">
        <f t="shared" si="918"/>
        <v>#N/A</v>
      </c>
      <c r="IX59" s="265" t="e">
        <f t="shared" si="919"/>
        <v>#N/A</v>
      </c>
      <c r="IY59" s="265">
        <f t="shared" si="920"/>
        <v>0</v>
      </c>
      <c r="IZ59" s="265">
        <f t="shared" si="921"/>
        <v>0</v>
      </c>
      <c r="JA59" s="265" t="e">
        <f t="shared" si="922"/>
        <v>#N/A</v>
      </c>
      <c r="JB59" s="361">
        <f t="shared" si="923"/>
        <v>0</v>
      </c>
      <c r="JC59" s="267">
        <f t="shared" si="924"/>
        <v>0</v>
      </c>
      <c r="JF59" s="294"/>
      <c r="JG59" s="301"/>
      <c r="JH59" s="302"/>
      <c r="JI59" s="303"/>
      <c r="JJ59" s="298"/>
      <c r="JK59" s="299"/>
      <c r="JL59" s="364"/>
      <c r="JM59" s="117" t="e">
        <f t="shared" si="925"/>
        <v>#N/A</v>
      </c>
      <c r="JN59" s="117" t="e">
        <f t="shared" si="926"/>
        <v>#N/A</v>
      </c>
      <c r="JO59" s="265" t="e">
        <f t="shared" si="927"/>
        <v>#N/A</v>
      </c>
      <c r="JP59" s="265">
        <f t="shared" si="928"/>
        <v>0</v>
      </c>
      <c r="JQ59" s="265">
        <f t="shared" si="929"/>
        <v>0</v>
      </c>
      <c r="JR59" s="265" t="e">
        <f t="shared" si="930"/>
        <v>#N/A</v>
      </c>
      <c r="JS59" s="361">
        <f t="shared" si="931"/>
        <v>0</v>
      </c>
      <c r="JT59" s="267">
        <f t="shared" si="932"/>
        <v>0</v>
      </c>
      <c r="JW59" s="294"/>
      <c r="JX59" s="301"/>
      <c r="JY59" s="302"/>
      <c r="JZ59" s="303"/>
      <c r="KA59" s="298"/>
      <c r="KB59" s="299"/>
      <c r="KC59" s="364"/>
      <c r="KD59" s="117" t="e">
        <f t="shared" si="933"/>
        <v>#N/A</v>
      </c>
      <c r="KE59" s="117" t="e">
        <f t="shared" si="934"/>
        <v>#N/A</v>
      </c>
      <c r="KF59" s="265" t="e">
        <f t="shared" si="935"/>
        <v>#N/A</v>
      </c>
      <c r="KG59" s="265">
        <f t="shared" si="936"/>
        <v>0</v>
      </c>
      <c r="KH59" s="265">
        <f t="shared" si="937"/>
        <v>0</v>
      </c>
      <c r="KI59" s="265" t="e">
        <f t="shared" si="938"/>
        <v>#N/A</v>
      </c>
      <c r="KJ59" s="361">
        <f t="shared" si="939"/>
        <v>0</v>
      </c>
      <c r="KK59" s="267">
        <f t="shared" si="940"/>
        <v>0</v>
      </c>
    </row>
    <row r="60" spans="2:297" ht="15">
      <c r="B60" s="421" t="s">
        <v>281</v>
      </c>
      <c r="C60" s="473" t="s">
        <v>212</v>
      </c>
      <c r="D60" s="421" t="s">
        <v>213</v>
      </c>
      <c r="E60" s="423">
        <v>833</v>
      </c>
      <c r="F60" s="424"/>
      <c r="G60" s="425">
        <f t="shared" ref="G60:G63" si="941">ROUND(E60*F60,0)</f>
        <v>0</v>
      </c>
      <c r="H60" s="425"/>
      <c r="K60" s="421" t="s">
        <v>281</v>
      </c>
      <c r="L60" s="422" t="s">
        <v>212</v>
      </c>
      <c r="M60" s="421" t="s">
        <v>213</v>
      </c>
      <c r="N60" s="488">
        <v>833</v>
      </c>
      <c r="O60" s="489">
        <v>25931</v>
      </c>
      <c r="P60" s="490">
        <f t="shared" ref="P60:P74" si="942">ROUND(N60*O60,0)</f>
        <v>21600523</v>
      </c>
      <c r="Q60" s="425"/>
      <c r="R60" s="117">
        <f>IF(EXACT(VLOOKUP(K60,OFERTA_0,2,FALSE),L60),1,0)</f>
        <v>1</v>
      </c>
      <c r="S60" s="117">
        <f>IF(EXACT(VLOOKUP(K60,OFERTA_0,3,FALSE),M60),1,0)</f>
        <v>1</v>
      </c>
      <c r="T60" s="265">
        <f>IF(EXACT(VLOOKUP(K60,OFERTA_0,4,FALSE),N60),1,0)</f>
        <v>1</v>
      </c>
      <c r="U60" s="265">
        <f t="shared" si="96"/>
        <v>1</v>
      </c>
      <c r="V60" s="265">
        <f t="shared" si="97"/>
        <v>1</v>
      </c>
      <c r="W60" s="265">
        <f t="shared" si="98"/>
        <v>1</v>
      </c>
      <c r="X60" s="361">
        <f t="shared" si="99"/>
        <v>21600523</v>
      </c>
      <c r="Y60" s="267">
        <f t="shared" si="100"/>
        <v>0</v>
      </c>
      <c r="Z60" s="143"/>
      <c r="AA60" s="143"/>
      <c r="AB60" s="421" t="s">
        <v>281</v>
      </c>
      <c r="AC60" s="422" t="s">
        <v>212</v>
      </c>
      <c r="AD60" s="421" t="s">
        <v>213</v>
      </c>
      <c r="AE60" s="488">
        <v>833</v>
      </c>
      <c r="AF60" s="491">
        <v>28930</v>
      </c>
      <c r="AG60" s="490">
        <f t="shared" ref="AG60:AG74" si="943">ROUND(AE60*AF60,0)</f>
        <v>24098690</v>
      </c>
      <c r="AH60" s="425"/>
      <c r="AI60" s="117">
        <f>IF(EXACT(VLOOKUP(AB60,OFERTA_0,2,FALSE),AC60),1,0)</f>
        <v>1</v>
      </c>
      <c r="AJ60" s="117">
        <f>IF(EXACT(VLOOKUP(AB60,OFERTA_0,3,FALSE),AD60),1,0)</f>
        <v>1</v>
      </c>
      <c r="AK60" s="265">
        <f>IF(EXACT(VLOOKUP(AB60,OFERTA_0,4,FALSE),AE60),1,0)</f>
        <v>1</v>
      </c>
      <c r="AL60" s="265">
        <f t="shared" ref="AL60:AL63" si="944">IF(AF60=0,0,1)</f>
        <v>1</v>
      </c>
      <c r="AM60" s="265">
        <f t="shared" ref="AM60:AM63" si="945">IF(AG60=0,0,1)</f>
        <v>1</v>
      </c>
      <c r="AN60" s="265">
        <f t="shared" ref="AN60:AN63" si="946">PRODUCT(AI60:AM60)</f>
        <v>1</v>
      </c>
      <c r="AO60" s="361">
        <f t="shared" ref="AO60:AO63" si="947">ROUND(AG60,0)</f>
        <v>24098690</v>
      </c>
      <c r="AP60" s="267">
        <f t="shared" ref="AP60:AP63" si="948">AG60-AO60</f>
        <v>0</v>
      </c>
      <c r="AQ60" s="143"/>
      <c r="AR60" s="143"/>
      <c r="AS60" s="421" t="s">
        <v>281</v>
      </c>
      <c r="AT60" s="422" t="s">
        <v>212</v>
      </c>
      <c r="AU60" s="421" t="s">
        <v>213</v>
      </c>
      <c r="AV60" s="488">
        <v>833</v>
      </c>
      <c r="AW60" s="489">
        <v>25000</v>
      </c>
      <c r="AX60" s="490">
        <f t="shared" ref="AX60:AX74" si="949">ROUND(AV60*AW60,0)</f>
        <v>20825000</v>
      </c>
      <c r="AY60" s="425"/>
      <c r="AZ60" s="117">
        <f>IF(EXACT(VLOOKUP(AS60,OFERTA_0,2,FALSE),AT60),1,0)</f>
        <v>1</v>
      </c>
      <c r="BA60" s="117">
        <f>IF(EXACT(VLOOKUP(AS60,OFERTA_0,3,FALSE),AU60),1,0)</f>
        <v>1</v>
      </c>
      <c r="BB60" s="265">
        <f>IF(EXACT(VLOOKUP(AS60,OFERTA_0,4,FALSE),AV60),1,0)</f>
        <v>1</v>
      </c>
      <c r="BC60" s="265">
        <f t="shared" ref="BC60:BC63" si="950">IF(AW60=0,0,1)</f>
        <v>1</v>
      </c>
      <c r="BD60" s="265">
        <f t="shared" ref="BD60:BD63" si="951">IF(AX60=0,0,1)</f>
        <v>1</v>
      </c>
      <c r="BE60" s="265">
        <f t="shared" ref="BE60:BE63" si="952">PRODUCT(AZ60:BD60)</f>
        <v>1</v>
      </c>
      <c r="BF60" s="361">
        <f t="shared" ref="BF60:BF63" si="953">ROUND(AX60,0)</f>
        <v>20825000</v>
      </c>
      <c r="BG60" s="267">
        <f t="shared" ref="BG60:BG63" si="954">AX60-BF60</f>
        <v>0</v>
      </c>
      <c r="BJ60" s="421" t="s">
        <v>281</v>
      </c>
      <c r="BK60" s="422" t="s">
        <v>212</v>
      </c>
      <c r="BL60" s="421" t="s">
        <v>213</v>
      </c>
      <c r="BM60" s="488">
        <v>833</v>
      </c>
      <c r="BN60" s="491">
        <v>38000</v>
      </c>
      <c r="BO60" s="490">
        <f t="shared" ref="BO60:BO74" si="955">ROUND(BM60*BN60,0)</f>
        <v>31654000</v>
      </c>
      <c r="BP60" s="425"/>
      <c r="BQ60" s="117">
        <f>IF(EXACT(VLOOKUP(BJ60,OFERTA_0,2,FALSE),BK60),1,0)</f>
        <v>1</v>
      </c>
      <c r="BR60" s="117">
        <f>IF(EXACT(VLOOKUP(BJ60,OFERTA_0,3,FALSE),BL60),1,0)</f>
        <v>1</v>
      </c>
      <c r="BS60" s="265">
        <f>IF(EXACT(VLOOKUP(BJ60,OFERTA_0,4,FALSE),BM60),1,0)</f>
        <v>1</v>
      </c>
      <c r="BT60" s="265">
        <f t="shared" ref="BT60:BT63" si="956">IF(BN60=0,0,1)</f>
        <v>1</v>
      </c>
      <c r="BU60" s="265">
        <f t="shared" ref="BU60:BU63" si="957">IF(BO60=0,0,1)</f>
        <v>1</v>
      </c>
      <c r="BV60" s="265">
        <f t="shared" ref="BV60:BV63" si="958">PRODUCT(BQ60:BU60)</f>
        <v>1</v>
      </c>
      <c r="BW60" s="361">
        <f t="shared" ref="BW60:BW63" si="959">ROUND(BO60,0)</f>
        <v>31654000</v>
      </c>
      <c r="BX60" s="267">
        <f t="shared" ref="BX60:BX63" si="960">BO60-BW60</f>
        <v>0</v>
      </c>
      <c r="CA60" s="421" t="s">
        <v>281</v>
      </c>
      <c r="CB60" s="422" t="s">
        <v>212</v>
      </c>
      <c r="CC60" s="421" t="s">
        <v>213</v>
      </c>
      <c r="CD60" s="488">
        <v>833</v>
      </c>
      <c r="CE60" s="489">
        <v>15200</v>
      </c>
      <c r="CF60" s="522">
        <f t="shared" ref="CF60:CF74" si="961">ROUND(CD60*CE60,0)</f>
        <v>12661600</v>
      </c>
      <c r="CG60" s="425"/>
      <c r="CH60" s="117">
        <f>IF(EXACT(VLOOKUP(CA60,OFERTA_0,2,FALSE),CB60),1,0)</f>
        <v>1</v>
      </c>
      <c r="CI60" s="117">
        <f>IF(EXACT(VLOOKUP(CA60,OFERTA_0,3,FALSE),CC60),1,0)</f>
        <v>1</v>
      </c>
      <c r="CJ60" s="265">
        <f>IF(EXACT(VLOOKUP(CA60,OFERTA_0,4,FALSE),CD60),1,0)</f>
        <v>1</v>
      </c>
      <c r="CK60" s="265">
        <f t="shared" ref="CK60:CK63" si="962">IF(CE60=0,0,1)</f>
        <v>1</v>
      </c>
      <c r="CL60" s="265">
        <f t="shared" ref="CL60:CL63" si="963">IF(CF60=0,0,1)</f>
        <v>1</v>
      </c>
      <c r="CM60" s="265">
        <f t="shared" ref="CM60:CM63" si="964">PRODUCT(CH60:CL60)</f>
        <v>1</v>
      </c>
      <c r="CN60" s="361">
        <f t="shared" ref="CN60:CN63" si="965">ROUND(CF60,0)</f>
        <v>12661600</v>
      </c>
      <c r="CO60" s="267">
        <f t="shared" ref="CO60:CO63" si="966">CF60-CN60</f>
        <v>0</v>
      </c>
      <c r="CR60" s="421" t="s">
        <v>281</v>
      </c>
      <c r="CS60" s="422" t="s">
        <v>212</v>
      </c>
      <c r="CT60" s="421" t="s">
        <v>213</v>
      </c>
      <c r="CU60" s="488">
        <v>833</v>
      </c>
      <c r="CV60" s="489">
        <f>+CV46</f>
        <v>37000</v>
      </c>
      <c r="CW60" s="490">
        <f t="shared" ref="CW60:CW74" si="967">ROUND(CU60*CV60,0)</f>
        <v>30821000</v>
      </c>
      <c r="CX60" s="425"/>
      <c r="CY60" s="117">
        <f>IF(EXACT(VLOOKUP(CR60,OFERTA_0,2,FALSE),CS60),1,0)</f>
        <v>1</v>
      </c>
      <c r="CZ60" s="117">
        <f>IF(EXACT(VLOOKUP(CR60,OFERTA_0,3,FALSE),CT60),1,0)</f>
        <v>1</v>
      </c>
      <c r="DA60" s="265">
        <f>IF(EXACT(VLOOKUP(CR60,OFERTA_0,4,FALSE),CU60),1,0)</f>
        <v>1</v>
      </c>
      <c r="DB60" s="265">
        <f t="shared" ref="DB60:DB63" si="968">IF(CV60=0,0,1)</f>
        <v>1</v>
      </c>
      <c r="DC60" s="265">
        <f t="shared" ref="DC60:DC63" si="969">IF(CW60=0,0,1)</f>
        <v>1</v>
      </c>
      <c r="DD60" s="265">
        <f t="shared" ref="DD60:DD63" si="970">PRODUCT(CY60:DC60)</f>
        <v>1</v>
      </c>
      <c r="DE60" s="361">
        <f t="shared" ref="DE60:DE63" si="971">ROUND(CW60,0)</f>
        <v>30821000</v>
      </c>
      <c r="DF60" s="267">
        <f t="shared" ref="DF60:DF63" si="972">CW60-DE60</f>
        <v>0</v>
      </c>
      <c r="DI60" s="294"/>
      <c r="DJ60" s="301"/>
      <c r="DK60" s="302"/>
      <c r="DL60" s="303"/>
      <c r="DM60" s="298"/>
      <c r="DN60" s="299"/>
      <c r="DO60" s="364"/>
      <c r="DP60" s="117" t="e">
        <f t="shared" si="853"/>
        <v>#N/A</v>
      </c>
      <c r="DQ60" s="117" t="e">
        <f t="shared" si="854"/>
        <v>#N/A</v>
      </c>
      <c r="DR60" s="265" t="e">
        <f t="shared" si="855"/>
        <v>#N/A</v>
      </c>
      <c r="DS60" s="265">
        <f t="shared" si="856"/>
        <v>0</v>
      </c>
      <c r="DT60" s="265">
        <f t="shared" si="857"/>
        <v>0</v>
      </c>
      <c r="DU60" s="265" t="e">
        <f t="shared" si="858"/>
        <v>#N/A</v>
      </c>
      <c r="DV60" s="361">
        <f t="shared" si="859"/>
        <v>0</v>
      </c>
      <c r="DW60" s="267">
        <f t="shared" si="860"/>
        <v>0</v>
      </c>
      <c r="DZ60" s="294"/>
      <c r="EA60" s="301"/>
      <c r="EB60" s="302"/>
      <c r="EC60" s="303"/>
      <c r="ED60" s="298"/>
      <c r="EE60" s="299"/>
      <c r="EF60" s="364"/>
      <c r="EG60" s="117" t="e">
        <f t="shared" si="861"/>
        <v>#N/A</v>
      </c>
      <c r="EH60" s="117" t="e">
        <f t="shared" si="862"/>
        <v>#N/A</v>
      </c>
      <c r="EI60" s="265" t="e">
        <f t="shared" si="863"/>
        <v>#N/A</v>
      </c>
      <c r="EJ60" s="265">
        <f t="shared" si="864"/>
        <v>0</v>
      </c>
      <c r="EK60" s="265">
        <f t="shared" si="865"/>
        <v>0</v>
      </c>
      <c r="EL60" s="265" t="e">
        <f t="shared" si="866"/>
        <v>#N/A</v>
      </c>
      <c r="EM60" s="361">
        <f t="shared" si="867"/>
        <v>0</v>
      </c>
      <c r="EN60" s="267">
        <f t="shared" si="868"/>
        <v>0</v>
      </c>
      <c r="EQ60" s="294"/>
      <c r="ER60" s="301"/>
      <c r="ES60" s="302"/>
      <c r="ET60" s="303"/>
      <c r="EU60" s="298"/>
      <c r="EV60" s="299"/>
      <c r="EW60" s="364"/>
      <c r="EX60" s="117" t="e">
        <f t="shared" si="869"/>
        <v>#N/A</v>
      </c>
      <c r="EY60" s="117" t="e">
        <f t="shared" si="870"/>
        <v>#N/A</v>
      </c>
      <c r="EZ60" s="265" t="e">
        <f t="shared" si="871"/>
        <v>#N/A</v>
      </c>
      <c r="FA60" s="265">
        <f t="shared" si="872"/>
        <v>0</v>
      </c>
      <c r="FB60" s="265">
        <f t="shared" si="873"/>
        <v>0</v>
      </c>
      <c r="FC60" s="265" t="e">
        <f t="shared" si="874"/>
        <v>#N/A</v>
      </c>
      <c r="FD60" s="361">
        <f t="shared" si="875"/>
        <v>0</v>
      </c>
      <c r="FE60" s="267">
        <f t="shared" si="876"/>
        <v>0</v>
      </c>
      <c r="FH60" s="294"/>
      <c r="FI60" s="301"/>
      <c r="FJ60" s="302"/>
      <c r="FK60" s="303"/>
      <c r="FL60" s="298"/>
      <c r="FM60" s="299"/>
      <c r="FN60" s="364"/>
      <c r="FO60" s="117" t="e">
        <f t="shared" si="877"/>
        <v>#N/A</v>
      </c>
      <c r="FP60" s="117" t="e">
        <f t="shared" si="878"/>
        <v>#N/A</v>
      </c>
      <c r="FQ60" s="265" t="e">
        <f t="shared" si="879"/>
        <v>#N/A</v>
      </c>
      <c r="FR60" s="265">
        <f t="shared" si="880"/>
        <v>0</v>
      </c>
      <c r="FS60" s="265">
        <f t="shared" si="881"/>
        <v>0</v>
      </c>
      <c r="FT60" s="265" t="e">
        <f t="shared" si="882"/>
        <v>#N/A</v>
      </c>
      <c r="FU60" s="361">
        <f t="shared" si="883"/>
        <v>0</v>
      </c>
      <c r="FV60" s="267">
        <f t="shared" si="884"/>
        <v>0</v>
      </c>
      <c r="FY60" s="294"/>
      <c r="FZ60" s="301"/>
      <c r="GA60" s="302"/>
      <c r="GB60" s="303"/>
      <c r="GC60" s="298"/>
      <c r="GD60" s="299"/>
      <c r="GE60" s="364"/>
      <c r="GF60" s="117" t="e">
        <f t="shared" si="885"/>
        <v>#N/A</v>
      </c>
      <c r="GG60" s="117" t="e">
        <f t="shared" si="886"/>
        <v>#N/A</v>
      </c>
      <c r="GH60" s="265" t="e">
        <f t="shared" si="887"/>
        <v>#N/A</v>
      </c>
      <c r="GI60" s="265">
        <f t="shared" si="888"/>
        <v>0</v>
      </c>
      <c r="GJ60" s="265">
        <f t="shared" si="889"/>
        <v>0</v>
      </c>
      <c r="GK60" s="265" t="e">
        <f t="shared" si="890"/>
        <v>#N/A</v>
      </c>
      <c r="GL60" s="361">
        <f t="shared" si="891"/>
        <v>0</v>
      </c>
      <c r="GM60" s="267">
        <f t="shared" si="892"/>
        <v>0</v>
      </c>
      <c r="GP60" s="294"/>
      <c r="GQ60" s="301"/>
      <c r="GR60" s="302"/>
      <c r="GS60" s="303"/>
      <c r="GT60" s="298"/>
      <c r="GU60" s="299"/>
      <c r="GV60" s="364"/>
      <c r="GW60" s="117" t="e">
        <f t="shared" si="893"/>
        <v>#N/A</v>
      </c>
      <c r="GX60" s="117" t="e">
        <f t="shared" si="894"/>
        <v>#N/A</v>
      </c>
      <c r="GY60" s="265" t="e">
        <f t="shared" si="895"/>
        <v>#N/A</v>
      </c>
      <c r="GZ60" s="265">
        <f t="shared" si="896"/>
        <v>0</v>
      </c>
      <c r="HA60" s="265">
        <f t="shared" si="897"/>
        <v>0</v>
      </c>
      <c r="HB60" s="265" t="e">
        <f t="shared" si="898"/>
        <v>#N/A</v>
      </c>
      <c r="HC60" s="361">
        <f t="shared" si="899"/>
        <v>0</v>
      </c>
      <c r="HD60" s="267">
        <f t="shared" si="900"/>
        <v>0</v>
      </c>
      <c r="HG60" s="294"/>
      <c r="HH60" s="301"/>
      <c r="HI60" s="302"/>
      <c r="HJ60" s="303"/>
      <c r="HK60" s="298"/>
      <c r="HL60" s="299"/>
      <c r="HM60" s="364"/>
      <c r="HN60" s="117" t="e">
        <f t="shared" si="901"/>
        <v>#N/A</v>
      </c>
      <c r="HO60" s="117" t="e">
        <f t="shared" si="902"/>
        <v>#N/A</v>
      </c>
      <c r="HP60" s="265" t="e">
        <f t="shared" si="903"/>
        <v>#N/A</v>
      </c>
      <c r="HQ60" s="265">
        <f t="shared" si="904"/>
        <v>0</v>
      </c>
      <c r="HR60" s="265">
        <f t="shared" si="905"/>
        <v>0</v>
      </c>
      <c r="HS60" s="265" t="e">
        <f t="shared" si="906"/>
        <v>#N/A</v>
      </c>
      <c r="HT60" s="361">
        <f t="shared" si="907"/>
        <v>0</v>
      </c>
      <c r="HU60" s="267">
        <f t="shared" si="908"/>
        <v>0</v>
      </c>
      <c r="HX60" s="294"/>
      <c r="HY60" s="301"/>
      <c r="HZ60" s="302"/>
      <c r="IA60" s="303"/>
      <c r="IB60" s="298"/>
      <c r="IC60" s="299"/>
      <c r="ID60" s="364"/>
      <c r="IE60" s="117" t="e">
        <f t="shared" si="909"/>
        <v>#N/A</v>
      </c>
      <c r="IF60" s="117" t="e">
        <f t="shared" si="910"/>
        <v>#N/A</v>
      </c>
      <c r="IG60" s="265" t="e">
        <f t="shared" si="911"/>
        <v>#N/A</v>
      </c>
      <c r="IH60" s="265">
        <f t="shared" si="912"/>
        <v>0</v>
      </c>
      <c r="II60" s="265">
        <f t="shared" si="913"/>
        <v>0</v>
      </c>
      <c r="IJ60" s="265" t="e">
        <f t="shared" si="914"/>
        <v>#N/A</v>
      </c>
      <c r="IK60" s="361">
        <f t="shared" si="915"/>
        <v>0</v>
      </c>
      <c r="IL60" s="267">
        <f t="shared" si="916"/>
        <v>0</v>
      </c>
      <c r="IO60" s="294"/>
      <c r="IP60" s="301"/>
      <c r="IQ60" s="302"/>
      <c r="IR60" s="303"/>
      <c r="IS60" s="298"/>
      <c r="IT60" s="299"/>
      <c r="IU60" s="364"/>
      <c r="IV60" s="117" t="e">
        <f t="shared" si="917"/>
        <v>#N/A</v>
      </c>
      <c r="IW60" s="117" t="e">
        <f t="shared" si="918"/>
        <v>#N/A</v>
      </c>
      <c r="IX60" s="265" t="e">
        <f t="shared" si="919"/>
        <v>#N/A</v>
      </c>
      <c r="IY60" s="265">
        <f t="shared" si="920"/>
        <v>0</v>
      </c>
      <c r="IZ60" s="265">
        <f t="shared" si="921"/>
        <v>0</v>
      </c>
      <c r="JA60" s="265" t="e">
        <f t="shared" si="922"/>
        <v>#N/A</v>
      </c>
      <c r="JB60" s="361">
        <f t="shared" si="923"/>
        <v>0</v>
      </c>
      <c r="JC60" s="267">
        <f t="shared" si="924"/>
        <v>0</v>
      </c>
      <c r="JF60" s="294"/>
      <c r="JG60" s="301"/>
      <c r="JH60" s="302"/>
      <c r="JI60" s="303"/>
      <c r="JJ60" s="298"/>
      <c r="JK60" s="299"/>
      <c r="JL60" s="364"/>
      <c r="JM60" s="117" t="e">
        <f t="shared" si="925"/>
        <v>#N/A</v>
      </c>
      <c r="JN60" s="117" t="e">
        <f t="shared" si="926"/>
        <v>#N/A</v>
      </c>
      <c r="JO60" s="265" t="e">
        <f t="shared" si="927"/>
        <v>#N/A</v>
      </c>
      <c r="JP60" s="265">
        <f t="shared" si="928"/>
        <v>0</v>
      </c>
      <c r="JQ60" s="265">
        <f t="shared" si="929"/>
        <v>0</v>
      </c>
      <c r="JR60" s="265" t="e">
        <f t="shared" si="930"/>
        <v>#N/A</v>
      </c>
      <c r="JS60" s="361">
        <f t="shared" si="931"/>
        <v>0</v>
      </c>
      <c r="JT60" s="267">
        <f t="shared" si="932"/>
        <v>0</v>
      </c>
      <c r="JW60" s="294"/>
      <c r="JX60" s="301"/>
      <c r="JY60" s="302"/>
      <c r="JZ60" s="303"/>
      <c r="KA60" s="298"/>
      <c r="KB60" s="299"/>
      <c r="KC60" s="364"/>
      <c r="KD60" s="117" t="e">
        <f t="shared" si="933"/>
        <v>#N/A</v>
      </c>
      <c r="KE60" s="117" t="e">
        <f t="shared" si="934"/>
        <v>#N/A</v>
      </c>
      <c r="KF60" s="265" t="e">
        <f t="shared" si="935"/>
        <v>#N/A</v>
      </c>
      <c r="KG60" s="265">
        <f t="shared" si="936"/>
        <v>0</v>
      </c>
      <c r="KH60" s="265">
        <f t="shared" si="937"/>
        <v>0</v>
      </c>
      <c r="KI60" s="265" t="e">
        <f t="shared" si="938"/>
        <v>#N/A</v>
      </c>
      <c r="KJ60" s="361">
        <f t="shared" si="939"/>
        <v>0</v>
      </c>
      <c r="KK60" s="267">
        <f t="shared" si="940"/>
        <v>0</v>
      </c>
    </row>
    <row r="61" spans="2:297" ht="15">
      <c r="B61" s="421" t="s">
        <v>282</v>
      </c>
      <c r="C61" s="473" t="s">
        <v>267</v>
      </c>
      <c r="D61" s="421" t="s">
        <v>213</v>
      </c>
      <c r="E61" s="423">
        <v>93</v>
      </c>
      <c r="F61" s="424"/>
      <c r="G61" s="425">
        <f t="shared" si="941"/>
        <v>0</v>
      </c>
      <c r="H61" s="425"/>
      <c r="K61" s="421" t="s">
        <v>282</v>
      </c>
      <c r="L61" s="422" t="s">
        <v>267</v>
      </c>
      <c r="M61" s="421" t="s">
        <v>213</v>
      </c>
      <c r="N61" s="488">
        <v>93</v>
      </c>
      <c r="O61" s="489">
        <v>48925</v>
      </c>
      <c r="P61" s="490">
        <f t="shared" si="942"/>
        <v>4550025</v>
      </c>
      <c r="Q61" s="425"/>
      <c r="R61" s="117">
        <f>IF(EXACT(VLOOKUP(K61,OFERTA_0,2,FALSE),L61),1,0)</f>
        <v>1</v>
      </c>
      <c r="S61" s="117">
        <f>IF(EXACT(VLOOKUP(K61,OFERTA_0,3,FALSE),M61),1,0)</f>
        <v>1</v>
      </c>
      <c r="T61" s="265">
        <f>IF(EXACT(VLOOKUP(K61,OFERTA_0,4,FALSE),N61),1,0)</f>
        <v>1</v>
      </c>
      <c r="U61" s="265">
        <f t="shared" si="96"/>
        <v>1</v>
      </c>
      <c r="V61" s="265">
        <f t="shared" si="97"/>
        <v>1</v>
      </c>
      <c r="W61" s="265">
        <f t="shared" si="98"/>
        <v>1</v>
      </c>
      <c r="X61" s="361">
        <f t="shared" si="99"/>
        <v>4550025</v>
      </c>
      <c r="Y61" s="267">
        <f t="shared" si="100"/>
        <v>0</v>
      </c>
      <c r="Z61" s="143"/>
      <c r="AA61" s="143"/>
      <c r="AB61" s="421" t="s">
        <v>282</v>
      </c>
      <c r="AC61" s="422" t="s">
        <v>267</v>
      </c>
      <c r="AD61" s="421" t="s">
        <v>213</v>
      </c>
      <c r="AE61" s="488">
        <v>93</v>
      </c>
      <c r="AF61" s="491">
        <v>37463</v>
      </c>
      <c r="AG61" s="490">
        <f t="shared" si="943"/>
        <v>3484059</v>
      </c>
      <c r="AH61" s="425"/>
      <c r="AI61" s="117">
        <f>IF(EXACT(VLOOKUP(AB61,OFERTA_0,2,FALSE),AC61),1,0)</f>
        <v>1</v>
      </c>
      <c r="AJ61" s="117">
        <f>IF(EXACT(VLOOKUP(AB61,OFERTA_0,3,FALSE),AD61),1,0)</f>
        <v>1</v>
      </c>
      <c r="AK61" s="265">
        <f>IF(EXACT(VLOOKUP(AB61,OFERTA_0,4,FALSE),AE61),1,0)</f>
        <v>1</v>
      </c>
      <c r="AL61" s="265">
        <f t="shared" si="944"/>
        <v>1</v>
      </c>
      <c r="AM61" s="265">
        <f t="shared" si="945"/>
        <v>1</v>
      </c>
      <c r="AN61" s="265">
        <f t="shared" si="946"/>
        <v>1</v>
      </c>
      <c r="AO61" s="361">
        <f t="shared" si="947"/>
        <v>3484059</v>
      </c>
      <c r="AP61" s="267">
        <f t="shared" si="948"/>
        <v>0</v>
      </c>
      <c r="AQ61" s="143"/>
      <c r="AR61" s="143"/>
      <c r="AS61" s="421" t="s">
        <v>282</v>
      </c>
      <c r="AT61" s="422" t="s">
        <v>267</v>
      </c>
      <c r="AU61" s="421" t="s">
        <v>213</v>
      </c>
      <c r="AV61" s="488">
        <v>93</v>
      </c>
      <c r="AW61" s="489">
        <v>25000</v>
      </c>
      <c r="AX61" s="490">
        <f t="shared" si="949"/>
        <v>2325000</v>
      </c>
      <c r="AY61" s="425"/>
      <c r="AZ61" s="117">
        <f>IF(EXACT(VLOOKUP(AS61,OFERTA_0,2,FALSE),AT61),1,0)</f>
        <v>1</v>
      </c>
      <c r="BA61" s="117">
        <f>IF(EXACT(VLOOKUP(AS61,OFERTA_0,3,FALSE),AU61),1,0)</f>
        <v>1</v>
      </c>
      <c r="BB61" s="265">
        <f>IF(EXACT(VLOOKUP(AS61,OFERTA_0,4,FALSE),AV61),1,0)</f>
        <v>1</v>
      </c>
      <c r="BC61" s="265">
        <f t="shared" si="950"/>
        <v>1</v>
      </c>
      <c r="BD61" s="265">
        <f t="shared" si="951"/>
        <v>1</v>
      </c>
      <c r="BE61" s="265">
        <f t="shared" si="952"/>
        <v>1</v>
      </c>
      <c r="BF61" s="361">
        <f t="shared" si="953"/>
        <v>2325000</v>
      </c>
      <c r="BG61" s="267">
        <f t="shared" si="954"/>
        <v>0</v>
      </c>
      <c r="BJ61" s="421" t="s">
        <v>282</v>
      </c>
      <c r="BK61" s="422" t="s">
        <v>267</v>
      </c>
      <c r="BL61" s="421" t="s">
        <v>213</v>
      </c>
      <c r="BM61" s="488">
        <v>93</v>
      </c>
      <c r="BN61" s="491">
        <v>38000</v>
      </c>
      <c r="BO61" s="490">
        <f t="shared" si="955"/>
        <v>3534000</v>
      </c>
      <c r="BP61" s="425"/>
      <c r="BQ61" s="117">
        <f>IF(EXACT(VLOOKUP(BJ61,OFERTA_0,2,FALSE),BK61),1,0)</f>
        <v>1</v>
      </c>
      <c r="BR61" s="117">
        <f>IF(EXACT(VLOOKUP(BJ61,OFERTA_0,3,FALSE),BL61),1,0)</f>
        <v>1</v>
      </c>
      <c r="BS61" s="265">
        <f>IF(EXACT(VLOOKUP(BJ61,OFERTA_0,4,FALSE),BM61),1,0)</f>
        <v>1</v>
      </c>
      <c r="BT61" s="265">
        <f t="shared" si="956"/>
        <v>1</v>
      </c>
      <c r="BU61" s="265">
        <f t="shared" si="957"/>
        <v>1</v>
      </c>
      <c r="BV61" s="265">
        <f t="shared" si="958"/>
        <v>1</v>
      </c>
      <c r="BW61" s="361">
        <f t="shared" si="959"/>
        <v>3534000</v>
      </c>
      <c r="BX61" s="267">
        <f t="shared" si="960"/>
        <v>0</v>
      </c>
      <c r="CA61" s="421" t="s">
        <v>282</v>
      </c>
      <c r="CB61" s="422" t="s">
        <v>267</v>
      </c>
      <c r="CC61" s="421" t="s">
        <v>213</v>
      </c>
      <c r="CD61" s="488">
        <v>93</v>
      </c>
      <c r="CE61" s="489">
        <v>18500</v>
      </c>
      <c r="CF61" s="522">
        <f t="shared" si="961"/>
        <v>1720500</v>
      </c>
      <c r="CG61" s="425"/>
      <c r="CH61" s="117">
        <f>IF(EXACT(VLOOKUP(CA61,OFERTA_0,2,FALSE),CB61),1,0)</f>
        <v>1</v>
      </c>
      <c r="CI61" s="117">
        <f>IF(EXACT(VLOOKUP(CA61,OFERTA_0,3,FALSE),CC61),1,0)</f>
        <v>1</v>
      </c>
      <c r="CJ61" s="265">
        <f>IF(EXACT(VLOOKUP(CA61,OFERTA_0,4,FALSE),CD61),1,0)</f>
        <v>1</v>
      </c>
      <c r="CK61" s="265">
        <f t="shared" si="962"/>
        <v>1</v>
      </c>
      <c r="CL61" s="265">
        <f t="shared" si="963"/>
        <v>1</v>
      </c>
      <c r="CM61" s="265">
        <f t="shared" si="964"/>
        <v>1</v>
      </c>
      <c r="CN61" s="361">
        <f t="shared" si="965"/>
        <v>1720500</v>
      </c>
      <c r="CO61" s="267">
        <f t="shared" si="966"/>
        <v>0</v>
      </c>
      <c r="CR61" s="421" t="s">
        <v>282</v>
      </c>
      <c r="CS61" s="422" t="s">
        <v>267</v>
      </c>
      <c r="CT61" s="421" t="s">
        <v>213</v>
      </c>
      <c r="CU61" s="488">
        <v>93</v>
      </c>
      <c r="CV61" s="489">
        <f>+CV47</f>
        <v>65000</v>
      </c>
      <c r="CW61" s="490">
        <f t="shared" si="967"/>
        <v>6045000</v>
      </c>
      <c r="CX61" s="425"/>
      <c r="CY61" s="117">
        <f>IF(EXACT(VLOOKUP(CR61,OFERTA_0,2,FALSE),CS61),1,0)</f>
        <v>1</v>
      </c>
      <c r="CZ61" s="117">
        <f>IF(EXACT(VLOOKUP(CR61,OFERTA_0,3,FALSE),CT61),1,0)</f>
        <v>1</v>
      </c>
      <c r="DA61" s="265">
        <f>IF(EXACT(VLOOKUP(CR61,OFERTA_0,4,FALSE),CU61),1,0)</f>
        <v>1</v>
      </c>
      <c r="DB61" s="265">
        <f t="shared" si="968"/>
        <v>1</v>
      </c>
      <c r="DC61" s="265">
        <f t="shared" si="969"/>
        <v>1</v>
      </c>
      <c r="DD61" s="265">
        <f t="shared" si="970"/>
        <v>1</v>
      </c>
      <c r="DE61" s="361">
        <f t="shared" si="971"/>
        <v>6045000</v>
      </c>
      <c r="DF61" s="267">
        <f t="shared" si="972"/>
        <v>0</v>
      </c>
      <c r="DI61" s="294"/>
      <c r="DJ61" s="301"/>
      <c r="DK61" s="302"/>
      <c r="DL61" s="303"/>
      <c r="DM61" s="298"/>
      <c r="DN61" s="299"/>
      <c r="DO61" s="364"/>
      <c r="DP61" s="117" t="e">
        <f t="shared" si="853"/>
        <v>#N/A</v>
      </c>
      <c r="DQ61" s="117" t="e">
        <f t="shared" si="854"/>
        <v>#N/A</v>
      </c>
      <c r="DR61" s="265" t="e">
        <f t="shared" si="855"/>
        <v>#N/A</v>
      </c>
      <c r="DS61" s="265">
        <f t="shared" si="856"/>
        <v>0</v>
      </c>
      <c r="DT61" s="265">
        <f t="shared" si="857"/>
        <v>0</v>
      </c>
      <c r="DU61" s="265" t="e">
        <f t="shared" si="858"/>
        <v>#N/A</v>
      </c>
      <c r="DV61" s="361">
        <f t="shared" si="859"/>
        <v>0</v>
      </c>
      <c r="DW61" s="267">
        <f t="shared" si="860"/>
        <v>0</v>
      </c>
      <c r="DZ61" s="294"/>
      <c r="EA61" s="301"/>
      <c r="EB61" s="302"/>
      <c r="EC61" s="303"/>
      <c r="ED61" s="298"/>
      <c r="EE61" s="299"/>
      <c r="EF61" s="364"/>
      <c r="EG61" s="117" t="e">
        <f t="shared" si="861"/>
        <v>#N/A</v>
      </c>
      <c r="EH61" s="117" t="e">
        <f t="shared" si="862"/>
        <v>#N/A</v>
      </c>
      <c r="EI61" s="265" t="e">
        <f t="shared" si="863"/>
        <v>#N/A</v>
      </c>
      <c r="EJ61" s="265">
        <f t="shared" si="864"/>
        <v>0</v>
      </c>
      <c r="EK61" s="265">
        <f t="shared" si="865"/>
        <v>0</v>
      </c>
      <c r="EL61" s="265" t="e">
        <f t="shared" si="866"/>
        <v>#N/A</v>
      </c>
      <c r="EM61" s="361">
        <f t="shared" si="867"/>
        <v>0</v>
      </c>
      <c r="EN61" s="267">
        <f t="shared" si="868"/>
        <v>0</v>
      </c>
      <c r="EQ61" s="294"/>
      <c r="ER61" s="301"/>
      <c r="ES61" s="302"/>
      <c r="ET61" s="303"/>
      <c r="EU61" s="298"/>
      <c r="EV61" s="299"/>
      <c r="EW61" s="364"/>
      <c r="EX61" s="117" t="e">
        <f t="shared" si="869"/>
        <v>#N/A</v>
      </c>
      <c r="EY61" s="117" t="e">
        <f t="shared" si="870"/>
        <v>#N/A</v>
      </c>
      <c r="EZ61" s="265" t="e">
        <f t="shared" si="871"/>
        <v>#N/A</v>
      </c>
      <c r="FA61" s="265">
        <f t="shared" si="872"/>
        <v>0</v>
      </c>
      <c r="FB61" s="265">
        <f t="shared" si="873"/>
        <v>0</v>
      </c>
      <c r="FC61" s="265" t="e">
        <f t="shared" si="874"/>
        <v>#N/A</v>
      </c>
      <c r="FD61" s="361">
        <f t="shared" si="875"/>
        <v>0</v>
      </c>
      <c r="FE61" s="267">
        <f t="shared" si="876"/>
        <v>0</v>
      </c>
      <c r="FH61" s="294"/>
      <c r="FI61" s="301"/>
      <c r="FJ61" s="302"/>
      <c r="FK61" s="303"/>
      <c r="FL61" s="298"/>
      <c r="FM61" s="299"/>
      <c r="FN61" s="364"/>
      <c r="FO61" s="117" t="e">
        <f t="shared" si="877"/>
        <v>#N/A</v>
      </c>
      <c r="FP61" s="117" t="e">
        <f t="shared" si="878"/>
        <v>#N/A</v>
      </c>
      <c r="FQ61" s="265" t="e">
        <f t="shared" si="879"/>
        <v>#N/A</v>
      </c>
      <c r="FR61" s="265">
        <f t="shared" si="880"/>
        <v>0</v>
      </c>
      <c r="FS61" s="265">
        <f t="shared" si="881"/>
        <v>0</v>
      </c>
      <c r="FT61" s="265" t="e">
        <f t="shared" si="882"/>
        <v>#N/A</v>
      </c>
      <c r="FU61" s="361">
        <f t="shared" si="883"/>
        <v>0</v>
      </c>
      <c r="FV61" s="267">
        <f t="shared" si="884"/>
        <v>0</v>
      </c>
      <c r="FY61" s="294"/>
      <c r="FZ61" s="301"/>
      <c r="GA61" s="302"/>
      <c r="GB61" s="303"/>
      <c r="GC61" s="298"/>
      <c r="GD61" s="299"/>
      <c r="GE61" s="364"/>
      <c r="GF61" s="117" t="e">
        <f t="shared" si="885"/>
        <v>#N/A</v>
      </c>
      <c r="GG61" s="117" t="e">
        <f t="shared" si="886"/>
        <v>#N/A</v>
      </c>
      <c r="GH61" s="265" t="e">
        <f t="shared" si="887"/>
        <v>#N/A</v>
      </c>
      <c r="GI61" s="265">
        <f t="shared" si="888"/>
        <v>0</v>
      </c>
      <c r="GJ61" s="265">
        <f t="shared" si="889"/>
        <v>0</v>
      </c>
      <c r="GK61" s="265" t="e">
        <f t="shared" si="890"/>
        <v>#N/A</v>
      </c>
      <c r="GL61" s="361">
        <f t="shared" si="891"/>
        <v>0</v>
      </c>
      <c r="GM61" s="267">
        <f t="shared" si="892"/>
        <v>0</v>
      </c>
      <c r="GP61" s="294"/>
      <c r="GQ61" s="301"/>
      <c r="GR61" s="302"/>
      <c r="GS61" s="303"/>
      <c r="GT61" s="298"/>
      <c r="GU61" s="299"/>
      <c r="GV61" s="364"/>
      <c r="GW61" s="117" t="e">
        <f t="shared" si="893"/>
        <v>#N/A</v>
      </c>
      <c r="GX61" s="117" t="e">
        <f t="shared" si="894"/>
        <v>#N/A</v>
      </c>
      <c r="GY61" s="265" t="e">
        <f t="shared" si="895"/>
        <v>#N/A</v>
      </c>
      <c r="GZ61" s="265">
        <f t="shared" si="896"/>
        <v>0</v>
      </c>
      <c r="HA61" s="265">
        <f t="shared" si="897"/>
        <v>0</v>
      </c>
      <c r="HB61" s="265" t="e">
        <f t="shared" si="898"/>
        <v>#N/A</v>
      </c>
      <c r="HC61" s="361">
        <f t="shared" si="899"/>
        <v>0</v>
      </c>
      <c r="HD61" s="267">
        <f t="shared" si="900"/>
        <v>0</v>
      </c>
      <c r="HG61" s="294"/>
      <c r="HH61" s="301"/>
      <c r="HI61" s="302"/>
      <c r="HJ61" s="303"/>
      <c r="HK61" s="298"/>
      <c r="HL61" s="299"/>
      <c r="HM61" s="364"/>
      <c r="HN61" s="117" t="e">
        <f t="shared" si="901"/>
        <v>#N/A</v>
      </c>
      <c r="HO61" s="117" t="e">
        <f t="shared" si="902"/>
        <v>#N/A</v>
      </c>
      <c r="HP61" s="265" t="e">
        <f t="shared" si="903"/>
        <v>#N/A</v>
      </c>
      <c r="HQ61" s="265">
        <f t="shared" si="904"/>
        <v>0</v>
      </c>
      <c r="HR61" s="265">
        <f t="shared" si="905"/>
        <v>0</v>
      </c>
      <c r="HS61" s="265" t="e">
        <f t="shared" si="906"/>
        <v>#N/A</v>
      </c>
      <c r="HT61" s="361">
        <f t="shared" si="907"/>
        <v>0</v>
      </c>
      <c r="HU61" s="267">
        <f t="shared" si="908"/>
        <v>0</v>
      </c>
      <c r="HX61" s="294"/>
      <c r="HY61" s="301"/>
      <c r="HZ61" s="302"/>
      <c r="IA61" s="303"/>
      <c r="IB61" s="298"/>
      <c r="IC61" s="299"/>
      <c r="ID61" s="364"/>
      <c r="IE61" s="117" t="e">
        <f t="shared" si="909"/>
        <v>#N/A</v>
      </c>
      <c r="IF61" s="117" t="e">
        <f t="shared" si="910"/>
        <v>#N/A</v>
      </c>
      <c r="IG61" s="265" t="e">
        <f t="shared" si="911"/>
        <v>#N/A</v>
      </c>
      <c r="IH61" s="265">
        <f t="shared" si="912"/>
        <v>0</v>
      </c>
      <c r="II61" s="265">
        <f t="shared" si="913"/>
        <v>0</v>
      </c>
      <c r="IJ61" s="265" t="e">
        <f t="shared" si="914"/>
        <v>#N/A</v>
      </c>
      <c r="IK61" s="361">
        <f t="shared" si="915"/>
        <v>0</v>
      </c>
      <c r="IL61" s="267">
        <f t="shared" si="916"/>
        <v>0</v>
      </c>
      <c r="IO61" s="294"/>
      <c r="IP61" s="301"/>
      <c r="IQ61" s="302"/>
      <c r="IR61" s="303"/>
      <c r="IS61" s="298"/>
      <c r="IT61" s="299"/>
      <c r="IU61" s="364"/>
      <c r="IV61" s="117" t="e">
        <f t="shared" si="917"/>
        <v>#N/A</v>
      </c>
      <c r="IW61" s="117" t="e">
        <f t="shared" si="918"/>
        <v>#N/A</v>
      </c>
      <c r="IX61" s="265" t="e">
        <f t="shared" si="919"/>
        <v>#N/A</v>
      </c>
      <c r="IY61" s="265">
        <f t="shared" si="920"/>
        <v>0</v>
      </c>
      <c r="IZ61" s="265">
        <f t="shared" si="921"/>
        <v>0</v>
      </c>
      <c r="JA61" s="265" t="e">
        <f t="shared" si="922"/>
        <v>#N/A</v>
      </c>
      <c r="JB61" s="361">
        <f t="shared" si="923"/>
        <v>0</v>
      </c>
      <c r="JC61" s="267">
        <f t="shared" si="924"/>
        <v>0</v>
      </c>
      <c r="JF61" s="294"/>
      <c r="JG61" s="301"/>
      <c r="JH61" s="302"/>
      <c r="JI61" s="303"/>
      <c r="JJ61" s="298"/>
      <c r="JK61" s="299"/>
      <c r="JL61" s="364"/>
      <c r="JM61" s="117" t="e">
        <f t="shared" si="925"/>
        <v>#N/A</v>
      </c>
      <c r="JN61" s="117" t="e">
        <f t="shared" si="926"/>
        <v>#N/A</v>
      </c>
      <c r="JO61" s="265" t="e">
        <f t="shared" si="927"/>
        <v>#N/A</v>
      </c>
      <c r="JP61" s="265">
        <f t="shared" si="928"/>
        <v>0</v>
      </c>
      <c r="JQ61" s="265">
        <f t="shared" si="929"/>
        <v>0</v>
      </c>
      <c r="JR61" s="265" t="e">
        <f t="shared" si="930"/>
        <v>#N/A</v>
      </c>
      <c r="JS61" s="361">
        <f t="shared" si="931"/>
        <v>0</v>
      </c>
      <c r="JT61" s="267">
        <f t="shared" si="932"/>
        <v>0</v>
      </c>
      <c r="JW61" s="294"/>
      <c r="JX61" s="301"/>
      <c r="JY61" s="302"/>
      <c r="JZ61" s="303"/>
      <c r="KA61" s="298"/>
      <c r="KB61" s="299"/>
      <c r="KC61" s="364"/>
      <c r="KD61" s="117" t="e">
        <f t="shared" si="933"/>
        <v>#N/A</v>
      </c>
      <c r="KE61" s="117" t="e">
        <f t="shared" si="934"/>
        <v>#N/A</v>
      </c>
      <c r="KF61" s="265" t="e">
        <f t="shared" si="935"/>
        <v>#N/A</v>
      </c>
      <c r="KG61" s="265">
        <f t="shared" si="936"/>
        <v>0</v>
      </c>
      <c r="KH61" s="265">
        <f t="shared" si="937"/>
        <v>0</v>
      </c>
      <c r="KI61" s="265" t="e">
        <f t="shared" si="938"/>
        <v>#N/A</v>
      </c>
      <c r="KJ61" s="361">
        <f t="shared" si="939"/>
        <v>0</v>
      </c>
      <c r="KK61" s="267">
        <f t="shared" si="940"/>
        <v>0</v>
      </c>
    </row>
    <row r="62" spans="2:297" ht="25.5">
      <c r="B62" s="421" t="s">
        <v>283</v>
      </c>
      <c r="C62" s="473" t="s">
        <v>269</v>
      </c>
      <c r="D62" s="421" t="s">
        <v>213</v>
      </c>
      <c r="E62" s="423">
        <v>4</v>
      </c>
      <c r="F62" s="426"/>
      <c r="G62" s="425">
        <f t="shared" si="941"/>
        <v>0</v>
      </c>
      <c r="H62" s="425"/>
      <c r="K62" s="421" t="s">
        <v>283</v>
      </c>
      <c r="L62" s="422" t="s">
        <v>269</v>
      </c>
      <c r="M62" s="421" t="s">
        <v>213</v>
      </c>
      <c r="N62" s="488">
        <v>4</v>
      </c>
      <c r="O62" s="489">
        <v>36179</v>
      </c>
      <c r="P62" s="490">
        <f t="shared" si="942"/>
        <v>144716</v>
      </c>
      <c r="Q62" s="425"/>
      <c r="R62" s="117">
        <f>IF(EXACT(VLOOKUP(K62,OFERTA_0,2,FALSE),L62),1,0)</f>
        <v>1</v>
      </c>
      <c r="S62" s="117">
        <f>IF(EXACT(VLOOKUP(K62,OFERTA_0,3,FALSE),M62),1,0)</f>
        <v>1</v>
      </c>
      <c r="T62" s="265">
        <f>IF(EXACT(VLOOKUP(K62,OFERTA_0,4,FALSE),N62),1,0)</f>
        <v>1</v>
      </c>
      <c r="U62" s="265">
        <f t="shared" si="96"/>
        <v>1</v>
      </c>
      <c r="V62" s="265">
        <f t="shared" si="97"/>
        <v>1</v>
      </c>
      <c r="W62" s="265">
        <f t="shared" si="98"/>
        <v>1</v>
      </c>
      <c r="X62" s="361">
        <f t="shared" si="99"/>
        <v>144716</v>
      </c>
      <c r="Y62" s="267">
        <f t="shared" si="100"/>
        <v>0</v>
      </c>
      <c r="Z62" s="143"/>
      <c r="AA62" s="143"/>
      <c r="AB62" s="421" t="s">
        <v>283</v>
      </c>
      <c r="AC62" s="422" t="s">
        <v>269</v>
      </c>
      <c r="AD62" s="421" t="s">
        <v>213</v>
      </c>
      <c r="AE62" s="488">
        <v>4</v>
      </c>
      <c r="AF62" s="491">
        <v>37759</v>
      </c>
      <c r="AG62" s="490">
        <f t="shared" si="943"/>
        <v>151036</v>
      </c>
      <c r="AH62" s="425"/>
      <c r="AI62" s="117">
        <f>IF(EXACT(VLOOKUP(AB62,OFERTA_0,2,FALSE),AC62),1,0)</f>
        <v>1</v>
      </c>
      <c r="AJ62" s="117">
        <f>IF(EXACT(VLOOKUP(AB62,OFERTA_0,3,FALSE),AD62),1,0)</f>
        <v>1</v>
      </c>
      <c r="AK62" s="265">
        <f>IF(EXACT(VLOOKUP(AB62,OFERTA_0,4,FALSE),AE62),1,0)</f>
        <v>1</v>
      </c>
      <c r="AL62" s="265">
        <f t="shared" si="944"/>
        <v>1</v>
      </c>
      <c r="AM62" s="265">
        <f t="shared" si="945"/>
        <v>1</v>
      </c>
      <c r="AN62" s="265">
        <f t="shared" si="946"/>
        <v>1</v>
      </c>
      <c r="AO62" s="361">
        <f t="shared" si="947"/>
        <v>151036</v>
      </c>
      <c r="AP62" s="267">
        <f t="shared" si="948"/>
        <v>0</v>
      </c>
      <c r="AQ62" s="143"/>
      <c r="AR62" s="143"/>
      <c r="AS62" s="421" t="s">
        <v>283</v>
      </c>
      <c r="AT62" s="422" t="s">
        <v>269</v>
      </c>
      <c r="AU62" s="421" t="s">
        <v>213</v>
      </c>
      <c r="AV62" s="488">
        <v>4</v>
      </c>
      <c r="AW62" s="491">
        <v>37000</v>
      </c>
      <c r="AX62" s="490">
        <f t="shared" si="949"/>
        <v>148000</v>
      </c>
      <c r="AY62" s="425"/>
      <c r="AZ62" s="117">
        <f>IF(EXACT(VLOOKUP(AS62,OFERTA_0,2,FALSE),AT62),1,0)</f>
        <v>1</v>
      </c>
      <c r="BA62" s="117">
        <f>IF(EXACT(VLOOKUP(AS62,OFERTA_0,3,FALSE),AU62),1,0)</f>
        <v>1</v>
      </c>
      <c r="BB62" s="265">
        <f>IF(EXACT(VLOOKUP(AS62,OFERTA_0,4,FALSE),AV62),1,0)</f>
        <v>1</v>
      </c>
      <c r="BC62" s="265">
        <f t="shared" si="950"/>
        <v>1</v>
      </c>
      <c r="BD62" s="265">
        <f t="shared" si="951"/>
        <v>1</v>
      </c>
      <c r="BE62" s="265">
        <f t="shared" si="952"/>
        <v>1</v>
      </c>
      <c r="BF62" s="361">
        <f t="shared" si="953"/>
        <v>148000</v>
      </c>
      <c r="BG62" s="267">
        <f t="shared" si="954"/>
        <v>0</v>
      </c>
      <c r="BJ62" s="421" t="s">
        <v>283</v>
      </c>
      <c r="BK62" s="422" t="s">
        <v>269</v>
      </c>
      <c r="BL62" s="421" t="s">
        <v>213</v>
      </c>
      <c r="BM62" s="488">
        <v>4</v>
      </c>
      <c r="BN62" s="491">
        <v>49000</v>
      </c>
      <c r="BO62" s="490">
        <f t="shared" si="955"/>
        <v>196000</v>
      </c>
      <c r="BP62" s="425"/>
      <c r="BQ62" s="117">
        <f>IF(EXACT(VLOOKUP(BJ62,OFERTA_0,2,FALSE),BK62),1,0)</f>
        <v>1</v>
      </c>
      <c r="BR62" s="117">
        <f>IF(EXACT(VLOOKUP(BJ62,OFERTA_0,3,FALSE),BL62),1,0)</f>
        <v>1</v>
      </c>
      <c r="BS62" s="265">
        <f>IF(EXACT(VLOOKUP(BJ62,OFERTA_0,4,FALSE),BM62),1,0)</f>
        <v>1</v>
      </c>
      <c r="BT62" s="265">
        <f t="shared" si="956"/>
        <v>1</v>
      </c>
      <c r="BU62" s="265">
        <f t="shared" si="957"/>
        <v>1</v>
      </c>
      <c r="BV62" s="265">
        <f t="shared" si="958"/>
        <v>1</v>
      </c>
      <c r="BW62" s="361">
        <f t="shared" si="959"/>
        <v>196000</v>
      </c>
      <c r="BX62" s="267">
        <f t="shared" si="960"/>
        <v>0</v>
      </c>
      <c r="CA62" s="421" t="s">
        <v>283</v>
      </c>
      <c r="CB62" s="422" t="s">
        <v>269</v>
      </c>
      <c r="CC62" s="421" t="s">
        <v>213</v>
      </c>
      <c r="CD62" s="488">
        <v>4</v>
      </c>
      <c r="CE62" s="491">
        <v>35500</v>
      </c>
      <c r="CF62" s="522">
        <f t="shared" si="961"/>
        <v>142000</v>
      </c>
      <c r="CG62" s="425"/>
      <c r="CH62" s="117">
        <f>IF(EXACT(VLOOKUP(CA62,OFERTA_0,2,FALSE),CB62),1,0)</f>
        <v>1</v>
      </c>
      <c r="CI62" s="117">
        <f>IF(EXACT(VLOOKUP(CA62,OFERTA_0,3,FALSE),CC62),1,0)</f>
        <v>1</v>
      </c>
      <c r="CJ62" s="265">
        <f>IF(EXACT(VLOOKUP(CA62,OFERTA_0,4,FALSE),CD62),1,0)</f>
        <v>1</v>
      </c>
      <c r="CK62" s="265">
        <f t="shared" si="962"/>
        <v>1</v>
      </c>
      <c r="CL62" s="265">
        <f t="shared" si="963"/>
        <v>1</v>
      </c>
      <c r="CM62" s="265">
        <f t="shared" si="964"/>
        <v>1</v>
      </c>
      <c r="CN62" s="361">
        <f t="shared" si="965"/>
        <v>142000</v>
      </c>
      <c r="CO62" s="267">
        <f t="shared" si="966"/>
        <v>0</v>
      </c>
      <c r="CR62" s="421" t="s">
        <v>283</v>
      </c>
      <c r="CS62" s="422" t="s">
        <v>269</v>
      </c>
      <c r="CT62" s="421" t="s">
        <v>213</v>
      </c>
      <c r="CU62" s="488">
        <v>4</v>
      </c>
      <c r="CV62" s="491">
        <f>+CV48</f>
        <v>70000</v>
      </c>
      <c r="CW62" s="490">
        <f t="shared" si="967"/>
        <v>280000</v>
      </c>
      <c r="CX62" s="425"/>
      <c r="CY62" s="117">
        <f>IF(EXACT(VLOOKUP(CR62,OFERTA_0,2,FALSE),CS62),1,0)</f>
        <v>1</v>
      </c>
      <c r="CZ62" s="117">
        <f>IF(EXACT(VLOOKUP(CR62,OFERTA_0,3,FALSE),CT62),1,0)</f>
        <v>1</v>
      </c>
      <c r="DA62" s="265">
        <f>IF(EXACT(VLOOKUP(CR62,OFERTA_0,4,FALSE),CU62),1,0)</f>
        <v>1</v>
      </c>
      <c r="DB62" s="265">
        <f t="shared" si="968"/>
        <v>1</v>
      </c>
      <c r="DC62" s="265">
        <f t="shared" si="969"/>
        <v>1</v>
      </c>
      <c r="DD62" s="265">
        <f t="shared" si="970"/>
        <v>1</v>
      </c>
      <c r="DE62" s="361">
        <f t="shared" si="971"/>
        <v>280000</v>
      </c>
      <c r="DF62" s="267">
        <f t="shared" si="972"/>
        <v>0</v>
      </c>
      <c r="DI62" s="294"/>
      <c r="DJ62" s="301"/>
      <c r="DK62" s="302"/>
      <c r="DL62" s="303"/>
      <c r="DM62" s="298"/>
      <c r="DN62" s="299"/>
      <c r="DO62" s="364"/>
      <c r="DP62" s="117" t="e">
        <f t="shared" si="853"/>
        <v>#N/A</v>
      </c>
      <c r="DQ62" s="117" t="e">
        <f t="shared" si="854"/>
        <v>#N/A</v>
      </c>
      <c r="DR62" s="265" t="e">
        <f t="shared" si="855"/>
        <v>#N/A</v>
      </c>
      <c r="DS62" s="265">
        <f t="shared" si="856"/>
        <v>0</v>
      </c>
      <c r="DT62" s="265">
        <f t="shared" si="857"/>
        <v>0</v>
      </c>
      <c r="DU62" s="265" t="e">
        <f t="shared" si="858"/>
        <v>#N/A</v>
      </c>
      <c r="DV62" s="361">
        <f t="shared" si="859"/>
        <v>0</v>
      </c>
      <c r="DW62" s="267">
        <f t="shared" si="860"/>
        <v>0</v>
      </c>
      <c r="DZ62" s="294"/>
      <c r="EA62" s="301"/>
      <c r="EB62" s="302"/>
      <c r="EC62" s="303"/>
      <c r="ED62" s="298"/>
      <c r="EE62" s="299"/>
      <c r="EF62" s="364"/>
      <c r="EG62" s="117" t="e">
        <f t="shared" si="861"/>
        <v>#N/A</v>
      </c>
      <c r="EH62" s="117" t="e">
        <f t="shared" si="862"/>
        <v>#N/A</v>
      </c>
      <c r="EI62" s="265" t="e">
        <f t="shared" si="863"/>
        <v>#N/A</v>
      </c>
      <c r="EJ62" s="265">
        <f t="shared" si="864"/>
        <v>0</v>
      </c>
      <c r="EK62" s="265">
        <f t="shared" si="865"/>
        <v>0</v>
      </c>
      <c r="EL62" s="265" t="e">
        <f t="shared" si="866"/>
        <v>#N/A</v>
      </c>
      <c r="EM62" s="361">
        <f t="shared" si="867"/>
        <v>0</v>
      </c>
      <c r="EN62" s="267">
        <f t="shared" si="868"/>
        <v>0</v>
      </c>
      <c r="EQ62" s="294"/>
      <c r="ER62" s="301"/>
      <c r="ES62" s="302"/>
      <c r="ET62" s="303"/>
      <c r="EU62" s="298"/>
      <c r="EV62" s="299"/>
      <c r="EW62" s="364"/>
      <c r="EX62" s="117" t="e">
        <f t="shared" si="869"/>
        <v>#N/A</v>
      </c>
      <c r="EY62" s="117" t="e">
        <f t="shared" si="870"/>
        <v>#N/A</v>
      </c>
      <c r="EZ62" s="265" t="e">
        <f t="shared" si="871"/>
        <v>#N/A</v>
      </c>
      <c r="FA62" s="265">
        <f t="shared" si="872"/>
        <v>0</v>
      </c>
      <c r="FB62" s="265">
        <f t="shared" si="873"/>
        <v>0</v>
      </c>
      <c r="FC62" s="265" t="e">
        <f t="shared" si="874"/>
        <v>#N/A</v>
      </c>
      <c r="FD62" s="361">
        <f t="shared" si="875"/>
        <v>0</v>
      </c>
      <c r="FE62" s="267">
        <f t="shared" si="876"/>
        <v>0</v>
      </c>
      <c r="FH62" s="294"/>
      <c r="FI62" s="301"/>
      <c r="FJ62" s="302"/>
      <c r="FK62" s="303"/>
      <c r="FL62" s="298"/>
      <c r="FM62" s="299"/>
      <c r="FN62" s="364"/>
      <c r="FO62" s="117" t="e">
        <f t="shared" si="877"/>
        <v>#N/A</v>
      </c>
      <c r="FP62" s="117" t="e">
        <f t="shared" si="878"/>
        <v>#N/A</v>
      </c>
      <c r="FQ62" s="265" t="e">
        <f t="shared" si="879"/>
        <v>#N/A</v>
      </c>
      <c r="FR62" s="265">
        <f t="shared" si="880"/>
        <v>0</v>
      </c>
      <c r="FS62" s="265">
        <f t="shared" si="881"/>
        <v>0</v>
      </c>
      <c r="FT62" s="265" t="e">
        <f t="shared" si="882"/>
        <v>#N/A</v>
      </c>
      <c r="FU62" s="361">
        <f t="shared" si="883"/>
        <v>0</v>
      </c>
      <c r="FV62" s="267">
        <f t="shared" si="884"/>
        <v>0</v>
      </c>
      <c r="FY62" s="294"/>
      <c r="FZ62" s="301"/>
      <c r="GA62" s="302"/>
      <c r="GB62" s="303"/>
      <c r="GC62" s="298"/>
      <c r="GD62" s="299"/>
      <c r="GE62" s="364"/>
      <c r="GF62" s="117" t="e">
        <f t="shared" si="885"/>
        <v>#N/A</v>
      </c>
      <c r="GG62" s="117" t="e">
        <f t="shared" si="886"/>
        <v>#N/A</v>
      </c>
      <c r="GH62" s="265" t="e">
        <f t="shared" si="887"/>
        <v>#N/A</v>
      </c>
      <c r="GI62" s="265">
        <f t="shared" si="888"/>
        <v>0</v>
      </c>
      <c r="GJ62" s="265">
        <f t="shared" si="889"/>
        <v>0</v>
      </c>
      <c r="GK62" s="265" t="e">
        <f t="shared" si="890"/>
        <v>#N/A</v>
      </c>
      <c r="GL62" s="361">
        <f t="shared" si="891"/>
        <v>0</v>
      </c>
      <c r="GM62" s="267">
        <f t="shared" si="892"/>
        <v>0</v>
      </c>
      <c r="GP62" s="294"/>
      <c r="GQ62" s="301"/>
      <c r="GR62" s="302"/>
      <c r="GS62" s="303"/>
      <c r="GT62" s="298"/>
      <c r="GU62" s="299"/>
      <c r="GV62" s="364"/>
      <c r="GW62" s="117" t="e">
        <f t="shared" si="893"/>
        <v>#N/A</v>
      </c>
      <c r="GX62" s="117" t="e">
        <f t="shared" si="894"/>
        <v>#N/A</v>
      </c>
      <c r="GY62" s="265" t="e">
        <f t="shared" si="895"/>
        <v>#N/A</v>
      </c>
      <c r="GZ62" s="265">
        <f t="shared" si="896"/>
        <v>0</v>
      </c>
      <c r="HA62" s="265">
        <f t="shared" si="897"/>
        <v>0</v>
      </c>
      <c r="HB62" s="265" t="e">
        <f t="shared" si="898"/>
        <v>#N/A</v>
      </c>
      <c r="HC62" s="361">
        <f t="shared" si="899"/>
        <v>0</v>
      </c>
      <c r="HD62" s="267">
        <f t="shared" si="900"/>
        <v>0</v>
      </c>
      <c r="HG62" s="294"/>
      <c r="HH62" s="301"/>
      <c r="HI62" s="302"/>
      <c r="HJ62" s="303"/>
      <c r="HK62" s="298"/>
      <c r="HL62" s="299"/>
      <c r="HM62" s="364"/>
      <c r="HN62" s="117" t="e">
        <f t="shared" si="901"/>
        <v>#N/A</v>
      </c>
      <c r="HO62" s="117" t="e">
        <f t="shared" si="902"/>
        <v>#N/A</v>
      </c>
      <c r="HP62" s="265" t="e">
        <f t="shared" si="903"/>
        <v>#N/A</v>
      </c>
      <c r="HQ62" s="265">
        <f t="shared" si="904"/>
        <v>0</v>
      </c>
      <c r="HR62" s="265">
        <f t="shared" si="905"/>
        <v>0</v>
      </c>
      <c r="HS62" s="265" t="e">
        <f t="shared" si="906"/>
        <v>#N/A</v>
      </c>
      <c r="HT62" s="361">
        <f t="shared" si="907"/>
        <v>0</v>
      </c>
      <c r="HU62" s="267">
        <f t="shared" si="908"/>
        <v>0</v>
      </c>
      <c r="HX62" s="294"/>
      <c r="HY62" s="301"/>
      <c r="HZ62" s="302"/>
      <c r="IA62" s="303"/>
      <c r="IB62" s="298"/>
      <c r="IC62" s="299"/>
      <c r="ID62" s="364"/>
      <c r="IE62" s="117" t="e">
        <f t="shared" si="909"/>
        <v>#N/A</v>
      </c>
      <c r="IF62" s="117" t="e">
        <f t="shared" si="910"/>
        <v>#N/A</v>
      </c>
      <c r="IG62" s="265" t="e">
        <f t="shared" si="911"/>
        <v>#N/A</v>
      </c>
      <c r="IH62" s="265">
        <f t="shared" si="912"/>
        <v>0</v>
      </c>
      <c r="II62" s="265">
        <f t="shared" si="913"/>
        <v>0</v>
      </c>
      <c r="IJ62" s="265" t="e">
        <f t="shared" si="914"/>
        <v>#N/A</v>
      </c>
      <c r="IK62" s="361">
        <f t="shared" si="915"/>
        <v>0</v>
      </c>
      <c r="IL62" s="267">
        <f t="shared" si="916"/>
        <v>0</v>
      </c>
      <c r="IO62" s="294"/>
      <c r="IP62" s="301"/>
      <c r="IQ62" s="302"/>
      <c r="IR62" s="303"/>
      <c r="IS62" s="298"/>
      <c r="IT62" s="299"/>
      <c r="IU62" s="364"/>
      <c r="IV62" s="117" t="e">
        <f t="shared" si="917"/>
        <v>#N/A</v>
      </c>
      <c r="IW62" s="117" t="e">
        <f t="shared" si="918"/>
        <v>#N/A</v>
      </c>
      <c r="IX62" s="265" t="e">
        <f t="shared" si="919"/>
        <v>#N/A</v>
      </c>
      <c r="IY62" s="265">
        <f t="shared" si="920"/>
        <v>0</v>
      </c>
      <c r="IZ62" s="265">
        <f t="shared" si="921"/>
        <v>0</v>
      </c>
      <c r="JA62" s="265" t="e">
        <f t="shared" si="922"/>
        <v>#N/A</v>
      </c>
      <c r="JB62" s="361">
        <f t="shared" si="923"/>
        <v>0</v>
      </c>
      <c r="JC62" s="267">
        <f t="shared" si="924"/>
        <v>0</v>
      </c>
      <c r="JF62" s="294"/>
      <c r="JG62" s="301"/>
      <c r="JH62" s="302"/>
      <c r="JI62" s="303"/>
      <c r="JJ62" s="298"/>
      <c r="JK62" s="299"/>
      <c r="JL62" s="364"/>
      <c r="JM62" s="117" t="e">
        <f t="shared" si="925"/>
        <v>#N/A</v>
      </c>
      <c r="JN62" s="117" t="e">
        <f t="shared" si="926"/>
        <v>#N/A</v>
      </c>
      <c r="JO62" s="265" t="e">
        <f t="shared" si="927"/>
        <v>#N/A</v>
      </c>
      <c r="JP62" s="265">
        <f t="shared" si="928"/>
        <v>0</v>
      </c>
      <c r="JQ62" s="265">
        <f t="shared" si="929"/>
        <v>0</v>
      </c>
      <c r="JR62" s="265" t="e">
        <f t="shared" si="930"/>
        <v>#N/A</v>
      </c>
      <c r="JS62" s="361">
        <f t="shared" si="931"/>
        <v>0</v>
      </c>
      <c r="JT62" s="267">
        <f t="shared" si="932"/>
        <v>0</v>
      </c>
      <c r="JW62" s="294"/>
      <c r="JX62" s="301"/>
      <c r="JY62" s="302"/>
      <c r="JZ62" s="303"/>
      <c r="KA62" s="298"/>
      <c r="KB62" s="299"/>
      <c r="KC62" s="364"/>
      <c r="KD62" s="117" t="e">
        <f t="shared" si="933"/>
        <v>#N/A</v>
      </c>
      <c r="KE62" s="117" t="e">
        <f t="shared" si="934"/>
        <v>#N/A</v>
      </c>
      <c r="KF62" s="265" t="e">
        <f t="shared" si="935"/>
        <v>#N/A</v>
      </c>
      <c r="KG62" s="265">
        <f t="shared" si="936"/>
        <v>0</v>
      </c>
      <c r="KH62" s="265">
        <f t="shared" si="937"/>
        <v>0</v>
      </c>
      <c r="KI62" s="265" t="e">
        <f t="shared" si="938"/>
        <v>#N/A</v>
      </c>
      <c r="KJ62" s="361">
        <f t="shared" si="939"/>
        <v>0</v>
      </c>
      <c r="KK62" s="267">
        <f t="shared" si="940"/>
        <v>0</v>
      </c>
    </row>
    <row r="63" spans="2:297" ht="25.5">
      <c r="B63" s="421" t="s">
        <v>284</v>
      </c>
      <c r="C63" s="473" t="s">
        <v>221</v>
      </c>
      <c r="D63" s="421" t="s">
        <v>213</v>
      </c>
      <c r="E63" s="423">
        <v>922</v>
      </c>
      <c r="F63" s="426"/>
      <c r="G63" s="425">
        <f t="shared" si="941"/>
        <v>0</v>
      </c>
      <c r="H63" s="425"/>
      <c r="K63" s="421" t="s">
        <v>284</v>
      </c>
      <c r="L63" s="422" t="s">
        <v>221</v>
      </c>
      <c r="M63" s="421" t="s">
        <v>213</v>
      </c>
      <c r="N63" s="488">
        <v>922</v>
      </c>
      <c r="O63" s="489">
        <v>28485</v>
      </c>
      <c r="P63" s="490">
        <f t="shared" si="942"/>
        <v>26263170</v>
      </c>
      <c r="Q63" s="425"/>
      <c r="R63" s="117">
        <f>IF(EXACT(VLOOKUP(K63,OFERTA_0,2,FALSE),L63),1,0)</f>
        <v>1</v>
      </c>
      <c r="S63" s="117">
        <f>IF(EXACT(VLOOKUP(K63,OFERTA_0,3,FALSE),M63),1,0)</f>
        <v>1</v>
      </c>
      <c r="T63" s="265">
        <f>IF(EXACT(VLOOKUP(K63,OFERTA_0,4,FALSE),N63),1,0)</f>
        <v>1</v>
      </c>
      <c r="U63" s="265">
        <f t="shared" si="96"/>
        <v>1</v>
      </c>
      <c r="V63" s="265">
        <f t="shared" si="97"/>
        <v>1</v>
      </c>
      <c r="W63" s="265">
        <f t="shared" si="98"/>
        <v>1</v>
      </c>
      <c r="X63" s="361">
        <f t="shared" si="99"/>
        <v>26263170</v>
      </c>
      <c r="Y63" s="267">
        <f t="shared" si="100"/>
        <v>0</v>
      </c>
      <c r="Z63" s="143"/>
      <c r="AA63" s="143"/>
      <c r="AB63" s="421" t="s">
        <v>284</v>
      </c>
      <c r="AC63" s="422" t="s">
        <v>221</v>
      </c>
      <c r="AD63" s="421" t="s">
        <v>213</v>
      </c>
      <c r="AE63" s="488">
        <v>922</v>
      </c>
      <c r="AF63" s="491">
        <v>23187</v>
      </c>
      <c r="AG63" s="490">
        <f t="shared" si="943"/>
        <v>21378414</v>
      </c>
      <c r="AH63" s="425"/>
      <c r="AI63" s="117">
        <f>IF(EXACT(VLOOKUP(AB63,OFERTA_0,2,FALSE),AC63),1,0)</f>
        <v>1</v>
      </c>
      <c r="AJ63" s="117">
        <f>IF(EXACT(VLOOKUP(AB63,OFERTA_0,3,FALSE),AD63),1,0)</f>
        <v>1</v>
      </c>
      <c r="AK63" s="265">
        <f>IF(EXACT(VLOOKUP(AB63,OFERTA_0,4,FALSE),AE63),1,0)</f>
        <v>1</v>
      </c>
      <c r="AL63" s="265">
        <f t="shared" si="944"/>
        <v>1</v>
      </c>
      <c r="AM63" s="265">
        <f t="shared" si="945"/>
        <v>1</v>
      </c>
      <c r="AN63" s="265">
        <f t="shared" si="946"/>
        <v>1</v>
      </c>
      <c r="AO63" s="361">
        <f t="shared" si="947"/>
        <v>21378414</v>
      </c>
      <c r="AP63" s="267">
        <f t="shared" si="948"/>
        <v>0</v>
      </c>
      <c r="AQ63" s="143"/>
      <c r="AR63" s="143"/>
      <c r="AS63" s="421" t="s">
        <v>284</v>
      </c>
      <c r="AT63" s="422" t="s">
        <v>221</v>
      </c>
      <c r="AU63" s="421" t="s">
        <v>213</v>
      </c>
      <c r="AV63" s="488">
        <v>922</v>
      </c>
      <c r="AW63" s="491">
        <v>20000</v>
      </c>
      <c r="AX63" s="490">
        <f t="shared" si="949"/>
        <v>18440000</v>
      </c>
      <c r="AY63" s="425"/>
      <c r="AZ63" s="117">
        <f>IF(EXACT(VLOOKUP(AS63,OFERTA_0,2,FALSE),AT63),1,0)</f>
        <v>1</v>
      </c>
      <c r="BA63" s="117">
        <f>IF(EXACT(VLOOKUP(AS63,OFERTA_0,3,FALSE),AU63),1,0)</f>
        <v>1</v>
      </c>
      <c r="BB63" s="265">
        <f>IF(EXACT(VLOOKUP(AS63,OFERTA_0,4,FALSE),AV63),1,0)</f>
        <v>1</v>
      </c>
      <c r="BC63" s="265">
        <f t="shared" si="950"/>
        <v>1</v>
      </c>
      <c r="BD63" s="265">
        <f t="shared" si="951"/>
        <v>1</v>
      </c>
      <c r="BE63" s="265">
        <f t="shared" si="952"/>
        <v>1</v>
      </c>
      <c r="BF63" s="361">
        <f t="shared" si="953"/>
        <v>18440000</v>
      </c>
      <c r="BG63" s="267">
        <f t="shared" si="954"/>
        <v>0</v>
      </c>
      <c r="BJ63" s="421" t="s">
        <v>284</v>
      </c>
      <c r="BK63" s="422" t="s">
        <v>221</v>
      </c>
      <c r="BL63" s="421" t="s">
        <v>213</v>
      </c>
      <c r="BM63" s="488">
        <v>922</v>
      </c>
      <c r="BN63" s="491">
        <v>38000</v>
      </c>
      <c r="BO63" s="490">
        <f t="shared" si="955"/>
        <v>35036000</v>
      </c>
      <c r="BP63" s="425"/>
      <c r="BQ63" s="117">
        <f>IF(EXACT(VLOOKUP(BJ63,OFERTA_0,2,FALSE),BK63),1,0)</f>
        <v>1</v>
      </c>
      <c r="BR63" s="117">
        <f>IF(EXACT(VLOOKUP(BJ63,OFERTA_0,3,FALSE),BL63),1,0)</f>
        <v>1</v>
      </c>
      <c r="BS63" s="265">
        <f>IF(EXACT(VLOOKUP(BJ63,OFERTA_0,4,FALSE),BM63),1,0)</f>
        <v>1</v>
      </c>
      <c r="BT63" s="265">
        <f t="shared" si="956"/>
        <v>1</v>
      </c>
      <c r="BU63" s="265">
        <f t="shared" si="957"/>
        <v>1</v>
      </c>
      <c r="BV63" s="265">
        <f t="shared" si="958"/>
        <v>1</v>
      </c>
      <c r="BW63" s="361">
        <f t="shared" si="959"/>
        <v>35036000</v>
      </c>
      <c r="BX63" s="267">
        <f t="shared" si="960"/>
        <v>0</v>
      </c>
      <c r="CA63" s="421" t="s">
        <v>284</v>
      </c>
      <c r="CB63" s="422" t="s">
        <v>221</v>
      </c>
      <c r="CC63" s="421" t="s">
        <v>213</v>
      </c>
      <c r="CD63" s="488">
        <v>922</v>
      </c>
      <c r="CE63" s="491">
        <v>12500</v>
      </c>
      <c r="CF63" s="522">
        <f t="shared" si="961"/>
        <v>11525000</v>
      </c>
      <c r="CG63" s="425"/>
      <c r="CH63" s="117">
        <f>IF(EXACT(VLOOKUP(CA63,OFERTA_0,2,FALSE),CB63),1,0)</f>
        <v>1</v>
      </c>
      <c r="CI63" s="117">
        <f>IF(EXACT(VLOOKUP(CA63,OFERTA_0,3,FALSE),CC63),1,0)</f>
        <v>1</v>
      </c>
      <c r="CJ63" s="265">
        <f>IF(EXACT(VLOOKUP(CA63,OFERTA_0,4,FALSE),CD63),1,0)</f>
        <v>1</v>
      </c>
      <c r="CK63" s="265">
        <f t="shared" si="962"/>
        <v>1</v>
      </c>
      <c r="CL63" s="265">
        <f t="shared" si="963"/>
        <v>1</v>
      </c>
      <c r="CM63" s="265">
        <f t="shared" si="964"/>
        <v>1</v>
      </c>
      <c r="CN63" s="361">
        <f t="shared" si="965"/>
        <v>11525000</v>
      </c>
      <c r="CO63" s="267">
        <f t="shared" si="966"/>
        <v>0</v>
      </c>
      <c r="CR63" s="421" t="s">
        <v>284</v>
      </c>
      <c r="CS63" s="422" t="s">
        <v>221</v>
      </c>
      <c r="CT63" s="421" t="s">
        <v>213</v>
      </c>
      <c r="CU63" s="488">
        <v>922</v>
      </c>
      <c r="CV63" s="491">
        <f>+CV49</f>
        <v>26000</v>
      </c>
      <c r="CW63" s="490">
        <f t="shared" si="967"/>
        <v>23972000</v>
      </c>
      <c r="CX63" s="425"/>
      <c r="CY63" s="117">
        <f>IF(EXACT(VLOOKUP(CR63,OFERTA_0,2,FALSE),CS63),1,0)</f>
        <v>1</v>
      </c>
      <c r="CZ63" s="117">
        <f>IF(EXACT(VLOOKUP(CR63,OFERTA_0,3,FALSE),CT63),1,0)</f>
        <v>1</v>
      </c>
      <c r="DA63" s="265">
        <f>IF(EXACT(VLOOKUP(CR63,OFERTA_0,4,FALSE),CU63),1,0)</f>
        <v>1</v>
      </c>
      <c r="DB63" s="265">
        <f t="shared" si="968"/>
        <v>1</v>
      </c>
      <c r="DC63" s="265">
        <f t="shared" si="969"/>
        <v>1</v>
      </c>
      <c r="DD63" s="265">
        <f t="shared" si="970"/>
        <v>1</v>
      </c>
      <c r="DE63" s="361">
        <f t="shared" si="971"/>
        <v>23972000</v>
      </c>
      <c r="DF63" s="267">
        <f t="shared" si="972"/>
        <v>0</v>
      </c>
      <c r="DI63" s="294"/>
      <c r="DJ63" s="301"/>
      <c r="DK63" s="302"/>
      <c r="DL63" s="303"/>
      <c r="DM63" s="298"/>
      <c r="DN63" s="299"/>
      <c r="DO63" s="364"/>
      <c r="DP63" s="117" t="e">
        <f t="shared" si="853"/>
        <v>#N/A</v>
      </c>
      <c r="DQ63" s="117" t="e">
        <f t="shared" si="854"/>
        <v>#N/A</v>
      </c>
      <c r="DR63" s="265" t="e">
        <f t="shared" si="855"/>
        <v>#N/A</v>
      </c>
      <c r="DS63" s="265">
        <f t="shared" si="856"/>
        <v>0</v>
      </c>
      <c r="DT63" s="265">
        <f t="shared" si="857"/>
        <v>0</v>
      </c>
      <c r="DU63" s="265" t="e">
        <f t="shared" si="858"/>
        <v>#N/A</v>
      </c>
      <c r="DV63" s="361">
        <f t="shared" si="859"/>
        <v>0</v>
      </c>
      <c r="DW63" s="267">
        <f t="shared" si="860"/>
        <v>0</v>
      </c>
      <c r="DZ63" s="294"/>
      <c r="EA63" s="301"/>
      <c r="EB63" s="302"/>
      <c r="EC63" s="303"/>
      <c r="ED63" s="298"/>
      <c r="EE63" s="299"/>
      <c r="EF63" s="364"/>
      <c r="EG63" s="117" t="e">
        <f t="shared" si="861"/>
        <v>#N/A</v>
      </c>
      <c r="EH63" s="117" t="e">
        <f t="shared" si="862"/>
        <v>#N/A</v>
      </c>
      <c r="EI63" s="265" t="e">
        <f t="shared" si="863"/>
        <v>#N/A</v>
      </c>
      <c r="EJ63" s="265">
        <f t="shared" si="864"/>
        <v>0</v>
      </c>
      <c r="EK63" s="265">
        <f t="shared" si="865"/>
        <v>0</v>
      </c>
      <c r="EL63" s="265" t="e">
        <f t="shared" si="866"/>
        <v>#N/A</v>
      </c>
      <c r="EM63" s="361">
        <f t="shared" si="867"/>
        <v>0</v>
      </c>
      <c r="EN63" s="267">
        <f t="shared" si="868"/>
        <v>0</v>
      </c>
      <c r="EQ63" s="294"/>
      <c r="ER63" s="301"/>
      <c r="ES63" s="302"/>
      <c r="ET63" s="303"/>
      <c r="EU63" s="298"/>
      <c r="EV63" s="299"/>
      <c r="EW63" s="364"/>
      <c r="EX63" s="117" t="e">
        <f t="shared" si="869"/>
        <v>#N/A</v>
      </c>
      <c r="EY63" s="117" t="e">
        <f t="shared" si="870"/>
        <v>#N/A</v>
      </c>
      <c r="EZ63" s="265" t="e">
        <f t="shared" si="871"/>
        <v>#N/A</v>
      </c>
      <c r="FA63" s="265">
        <f t="shared" si="872"/>
        <v>0</v>
      </c>
      <c r="FB63" s="265">
        <f t="shared" si="873"/>
        <v>0</v>
      </c>
      <c r="FC63" s="265" t="e">
        <f t="shared" si="874"/>
        <v>#N/A</v>
      </c>
      <c r="FD63" s="361">
        <f t="shared" si="875"/>
        <v>0</v>
      </c>
      <c r="FE63" s="267">
        <f t="shared" si="876"/>
        <v>0</v>
      </c>
      <c r="FH63" s="294"/>
      <c r="FI63" s="301"/>
      <c r="FJ63" s="302"/>
      <c r="FK63" s="303"/>
      <c r="FL63" s="298"/>
      <c r="FM63" s="299"/>
      <c r="FN63" s="364"/>
      <c r="FO63" s="117" t="e">
        <f t="shared" si="877"/>
        <v>#N/A</v>
      </c>
      <c r="FP63" s="117" t="e">
        <f t="shared" si="878"/>
        <v>#N/A</v>
      </c>
      <c r="FQ63" s="265" t="e">
        <f t="shared" si="879"/>
        <v>#N/A</v>
      </c>
      <c r="FR63" s="265">
        <f t="shared" si="880"/>
        <v>0</v>
      </c>
      <c r="FS63" s="265">
        <f t="shared" si="881"/>
        <v>0</v>
      </c>
      <c r="FT63" s="265" t="e">
        <f t="shared" si="882"/>
        <v>#N/A</v>
      </c>
      <c r="FU63" s="361">
        <f t="shared" si="883"/>
        <v>0</v>
      </c>
      <c r="FV63" s="267">
        <f t="shared" si="884"/>
        <v>0</v>
      </c>
      <c r="FY63" s="294"/>
      <c r="FZ63" s="301"/>
      <c r="GA63" s="302"/>
      <c r="GB63" s="303"/>
      <c r="GC63" s="298"/>
      <c r="GD63" s="299"/>
      <c r="GE63" s="364"/>
      <c r="GF63" s="117" t="e">
        <f t="shared" si="885"/>
        <v>#N/A</v>
      </c>
      <c r="GG63" s="117" t="e">
        <f t="shared" si="886"/>
        <v>#N/A</v>
      </c>
      <c r="GH63" s="265" t="e">
        <f t="shared" si="887"/>
        <v>#N/A</v>
      </c>
      <c r="GI63" s="265">
        <f t="shared" si="888"/>
        <v>0</v>
      </c>
      <c r="GJ63" s="265">
        <f t="shared" si="889"/>
        <v>0</v>
      </c>
      <c r="GK63" s="265" t="e">
        <f t="shared" si="890"/>
        <v>#N/A</v>
      </c>
      <c r="GL63" s="361">
        <f t="shared" si="891"/>
        <v>0</v>
      </c>
      <c r="GM63" s="267">
        <f t="shared" si="892"/>
        <v>0</v>
      </c>
      <c r="GP63" s="294"/>
      <c r="GQ63" s="301"/>
      <c r="GR63" s="302"/>
      <c r="GS63" s="303"/>
      <c r="GT63" s="298"/>
      <c r="GU63" s="299"/>
      <c r="GV63" s="364"/>
      <c r="GW63" s="117" t="e">
        <f t="shared" si="893"/>
        <v>#N/A</v>
      </c>
      <c r="GX63" s="117" t="e">
        <f t="shared" si="894"/>
        <v>#N/A</v>
      </c>
      <c r="GY63" s="265" t="e">
        <f t="shared" si="895"/>
        <v>#N/A</v>
      </c>
      <c r="GZ63" s="265">
        <f t="shared" si="896"/>
        <v>0</v>
      </c>
      <c r="HA63" s="265">
        <f t="shared" si="897"/>
        <v>0</v>
      </c>
      <c r="HB63" s="265" t="e">
        <f t="shared" si="898"/>
        <v>#N/A</v>
      </c>
      <c r="HC63" s="361">
        <f t="shared" si="899"/>
        <v>0</v>
      </c>
      <c r="HD63" s="267">
        <f t="shared" si="900"/>
        <v>0</v>
      </c>
      <c r="HG63" s="294"/>
      <c r="HH63" s="301"/>
      <c r="HI63" s="302"/>
      <c r="HJ63" s="303"/>
      <c r="HK63" s="298"/>
      <c r="HL63" s="299"/>
      <c r="HM63" s="364"/>
      <c r="HN63" s="117" t="e">
        <f t="shared" si="901"/>
        <v>#N/A</v>
      </c>
      <c r="HO63" s="117" t="e">
        <f t="shared" si="902"/>
        <v>#N/A</v>
      </c>
      <c r="HP63" s="265" t="e">
        <f t="shared" si="903"/>
        <v>#N/A</v>
      </c>
      <c r="HQ63" s="265">
        <f t="shared" si="904"/>
        <v>0</v>
      </c>
      <c r="HR63" s="265">
        <f t="shared" si="905"/>
        <v>0</v>
      </c>
      <c r="HS63" s="265" t="e">
        <f t="shared" si="906"/>
        <v>#N/A</v>
      </c>
      <c r="HT63" s="361">
        <f t="shared" si="907"/>
        <v>0</v>
      </c>
      <c r="HU63" s="267">
        <f t="shared" si="908"/>
        <v>0</v>
      </c>
      <c r="HX63" s="294"/>
      <c r="HY63" s="301"/>
      <c r="HZ63" s="302"/>
      <c r="IA63" s="303"/>
      <c r="IB63" s="298"/>
      <c r="IC63" s="299"/>
      <c r="ID63" s="364"/>
      <c r="IE63" s="117" t="e">
        <f t="shared" si="909"/>
        <v>#N/A</v>
      </c>
      <c r="IF63" s="117" t="e">
        <f t="shared" si="910"/>
        <v>#N/A</v>
      </c>
      <c r="IG63" s="265" t="e">
        <f t="shared" si="911"/>
        <v>#N/A</v>
      </c>
      <c r="IH63" s="265">
        <f t="shared" si="912"/>
        <v>0</v>
      </c>
      <c r="II63" s="265">
        <f t="shared" si="913"/>
        <v>0</v>
      </c>
      <c r="IJ63" s="265" t="e">
        <f t="shared" si="914"/>
        <v>#N/A</v>
      </c>
      <c r="IK63" s="361">
        <f t="shared" si="915"/>
        <v>0</v>
      </c>
      <c r="IL63" s="267">
        <f t="shared" si="916"/>
        <v>0</v>
      </c>
      <c r="IO63" s="294"/>
      <c r="IP63" s="301"/>
      <c r="IQ63" s="302"/>
      <c r="IR63" s="303"/>
      <c r="IS63" s="298"/>
      <c r="IT63" s="299"/>
      <c r="IU63" s="364"/>
      <c r="IV63" s="117" t="e">
        <f t="shared" si="917"/>
        <v>#N/A</v>
      </c>
      <c r="IW63" s="117" t="e">
        <f t="shared" si="918"/>
        <v>#N/A</v>
      </c>
      <c r="IX63" s="265" t="e">
        <f t="shared" si="919"/>
        <v>#N/A</v>
      </c>
      <c r="IY63" s="265">
        <f t="shared" si="920"/>
        <v>0</v>
      </c>
      <c r="IZ63" s="265">
        <f t="shared" si="921"/>
        <v>0</v>
      </c>
      <c r="JA63" s="265" t="e">
        <f t="shared" si="922"/>
        <v>#N/A</v>
      </c>
      <c r="JB63" s="361">
        <f t="shared" si="923"/>
        <v>0</v>
      </c>
      <c r="JC63" s="267">
        <f t="shared" si="924"/>
        <v>0</v>
      </c>
      <c r="JF63" s="294"/>
      <c r="JG63" s="301"/>
      <c r="JH63" s="302"/>
      <c r="JI63" s="303"/>
      <c r="JJ63" s="298"/>
      <c r="JK63" s="299"/>
      <c r="JL63" s="364"/>
      <c r="JM63" s="117" t="e">
        <f t="shared" si="925"/>
        <v>#N/A</v>
      </c>
      <c r="JN63" s="117" t="e">
        <f t="shared" si="926"/>
        <v>#N/A</v>
      </c>
      <c r="JO63" s="265" t="e">
        <f t="shared" si="927"/>
        <v>#N/A</v>
      </c>
      <c r="JP63" s="265">
        <f t="shared" si="928"/>
        <v>0</v>
      </c>
      <c r="JQ63" s="265">
        <f t="shared" si="929"/>
        <v>0</v>
      </c>
      <c r="JR63" s="265" t="e">
        <f t="shared" si="930"/>
        <v>#N/A</v>
      </c>
      <c r="JS63" s="361">
        <f t="shared" si="931"/>
        <v>0</v>
      </c>
      <c r="JT63" s="267">
        <f t="shared" si="932"/>
        <v>0</v>
      </c>
      <c r="JW63" s="294"/>
      <c r="JX63" s="301"/>
      <c r="JY63" s="302"/>
      <c r="JZ63" s="303"/>
      <c r="KA63" s="298"/>
      <c r="KB63" s="299"/>
      <c r="KC63" s="364"/>
      <c r="KD63" s="117" t="e">
        <f t="shared" si="933"/>
        <v>#N/A</v>
      </c>
      <c r="KE63" s="117" t="e">
        <f t="shared" si="934"/>
        <v>#N/A</v>
      </c>
      <c r="KF63" s="265" t="e">
        <f t="shared" si="935"/>
        <v>#N/A</v>
      </c>
      <c r="KG63" s="265">
        <f t="shared" si="936"/>
        <v>0</v>
      </c>
      <c r="KH63" s="265">
        <f t="shared" si="937"/>
        <v>0</v>
      </c>
      <c r="KI63" s="265" t="e">
        <f t="shared" si="938"/>
        <v>#N/A</v>
      </c>
      <c r="KJ63" s="361">
        <f t="shared" si="939"/>
        <v>0</v>
      </c>
      <c r="KK63" s="267">
        <f t="shared" si="940"/>
        <v>0</v>
      </c>
    </row>
    <row r="64" spans="2:297" ht="15">
      <c r="B64" s="418">
        <v>3.3</v>
      </c>
      <c r="C64" s="474" t="s">
        <v>228</v>
      </c>
      <c r="D64" s="420"/>
      <c r="E64" s="420"/>
      <c r="F64" s="420"/>
      <c r="G64" s="420"/>
      <c r="H64" s="420"/>
      <c r="K64" s="485">
        <v>3.3</v>
      </c>
      <c r="L64" s="486" t="s">
        <v>228</v>
      </c>
      <c r="M64" s="487"/>
      <c r="N64" s="487"/>
      <c r="O64" s="487"/>
      <c r="P64" s="487"/>
      <c r="Q64" s="420"/>
      <c r="R64" s="117"/>
      <c r="S64" s="117"/>
      <c r="T64" s="265"/>
      <c r="U64" s="265"/>
      <c r="V64" s="265"/>
      <c r="W64" s="265"/>
      <c r="X64" s="361"/>
      <c r="Y64" s="267"/>
      <c r="Z64" s="143"/>
      <c r="AA64" s="143"/>
      <c r="AB64" s="485">
        <v>3.3</v>
      </c>
      <c r="AC64" s="486" t="s">
        <v>228</v>
      </c>
      <c r="AD64" s="487"/>
      <c r="AE64" s="487"/>
      <c r="AF64" s="487"/>
      <c r="AG64" s="487"/>
      <c r="AH64" s="420"/>
      <c r="AI64" s="117"/>
      <c r="AJ64" s="117"/>
      <c r="AK64" s="265"/>
      <c r="AL64" s="265"/>
      <c r="AM64" s="265"/>
      <c r="AN64" s="265"/>
      <c r="AO64" s="361"/>
      <c r="AP64" s="267"/>
      <c r="AQ64" s="143"/>
      <c r="AR64" s="143"/>
      <c r="AS64" s="485">
        <v>3.3</v>
      </c>
      <c r="AT64" s="486" t="s">
        <v>228</v>
      </c>
      <c r="AU64" s="487"/>
      <c r="AV64" s="487"/>
      <c r="AW64" s="487"/>
      <c r="AX64" s="487"/>
      <c r="AY64" s="420"/>
      <c r="AZ64" s="117"/>
      <c r="BA64" s="117"/>
      <c r="BB64" s="265"/>
      <c r="BC64" s="265"/>
      <c r="BD64" s="265"/>
      <c r="BE64" s="265"/>
      <c r="BF64" s="361"/>
      <c r="BG64" s="267"/>
      <c r="BJ64" s="485">
        <v>3.3</v>
      </c>
      <c r="BK64" s="486" t="s">
        <v>228</v>
      </c>
      <c r="BL64" s="487"/>
      <c r="BM64" s="487"/>
      <c r="BN64" s="487"/>
      <c r="BO64" s="487"/>
      <c r="BP64" s="420"/>
      <c r="BQ64" s="117"/>
      <c r="BR64" s="117"/>
      <c r="BS64" s="265"/>
      <c r="BT64" s="265"/>
      <c r="BU64" s="265"/>
      <c r="BV64" s="265"/>
      <c r="BW64" s="361"/>
      <c r="BX64" s="267"/>
      <c r="CA64" s="485">
        <v>3.3</v>
      </c>
      <c r="CB64" s="486" t="s">
        <v>228</v>
      </c>
      <c r="CC64" s="487"/>
      <c r="CD64" s="487"/>
      <c r="CE64" s="521"/>
      <c r="CF64" s="487"/>
      <c r="CG64" s="420"/>
      <c r="CH64" s="117"/>
      <c r="CI64" s="117"/>
      <c r="CJ64" s="265"/>
      <c r="CK64" s="265"/>
      <c r="CL64" s="265"/>
      <c r="CM64" s="265"/>
      <c r="CN64" s="361"/>
      <c r="CO64" s="267"/>
      <c r="CR64" s="485">
        <v>3.3</v>
      </c>
      <c r="CS64" s="486" t="s">
        <v>228</v>
      </c>
      <c r="CT64" s="487"/>
      <c r="CU64" s="487"/>
      <c r="CV64" s="487"/>
      <c r="CW64" s="487"/>
      <c r="CX64" s="420"/>
      <c r="CY64" s="117"/>
      <c r="CZ64" s="117"/>
      <c r="DA64" s="265"/>
      <c r="DB64" s="265"/>
      <c r="DC64" s="265"/>
      <c r="DD64" s="265"/>
      <c r="DE64" s="361"/>
      <c r="DF64" s="267"/>
      <c r="DI64" s="294"/>
      <c r="DJ64" s="301"/>
      <c r="DK64" s="302"/>
      <c r="DL64" s="303"/>
      <c r="DM64" s="298"/>
      <c r="DN64" s="299"/>
      <c r="DO64" s="364"/>
      <c r="DP64" s="117" t="e">
        <f t="shared" si="853"/>
        <v>#N/A</v>
      </c>
      <c r="DQ64" s="117" t="e">
        <f t="shared" si="854"/>
        <v>#N/A</v>
      </c>
      <c r="DR64" s="265" t="e">
        <f t="shared" si="855"/>
        <v>#N/A</v>
      </c>
      <c r="DS64" s="265">
        <f t="shared" si="856"/>
        <v>0</v>
      </c>
      <c r="DT64" s="265">
        <f t="shared" si="857"/>
        <v>0</v>
      </c>
      <c r="DU64" s="265" t="e">
        <f t="shared" si="858"/>
        <v>#N/A</v>
      </c>
      <c r="DV64" s="361">
        <f t="shared" si="859"/>
        <v>0</v>
      </c>
      <c r="DW64" s="267">
        <f t="shared" si="860"/>
        <v>0</v>
      </c>
      <c r="DZ64" s="294"/>
      <c r="EA64" s="301"/>
      <c r="EB64" s="302"/>
      <c r="EC64" s="303"/>
      <c r="ED64" s="298"/>
      <c r="EE64" s="299"/>
      <c r="EF64" s="364"/>
      <c r="EG64" s="117" t="e">
        <f t="shared" si="861"/>
        <v>#N/A</v>
      </c>
      <c r="EH64" s="117" t="e">
        <f t="shared" si="862"/>
        <v>#N/A</v>
      </c>
      <c r="EI64" s="265" t="e">
        <f t="shared" si="863"/>
        <v>#N/A</v>
      </c>
      <c r="EJ64" s="265">
        <f t="shared" si="864"/>
        <v>0</v>
      </c>
      <c r="EK64" s="265">
        <f t="shared" si="865"/>
        <v>0</v>
      </c>
      <c r="EL64" s="265" t="e">
        <f t="shared" si="866"/>
        <v>#N/A</v>
      </c>
      <c r="EM64" s="361">
        <f t="shared" si="867"/>
        <v>0</v>
      </c>
      <c r="EN64" s="267">
        <f t="shared" si="868"/>
        <v>0</v>
      </c>
      <c r="EQ64" s="294"/>
      <c r="ER64" s="301"/>
      <c r="ES64" s="302"/>
      <c r="ET64" s="303"/>
      <c r="EU64" s="298"/>
      <c r="EV64" s="299"/>
      <c r="EW64" s="364"/>
      <c r="EX64" s="117" t="e">
        <f t="shared" si="869"/>
        <v>#N/A</v>
      </c>
      <c r="EY64" s="117" t="e">
        <f t="shared" si="870"/>
        <v>#N/A</v>
      </c>
      <c r="EZ64" s="265" t="e">
        <f t="shared" si="871"/>
        <v>#N/A</v>
      </c>
      <c r="FA64" s="265">
        <f t="shared" si="872"/>
        <v>0</v>
      </c>
      <c r="FB64" s="265">
        <f t="shared" si="873"/>
        <v>0</v>
      </c>
      <c r="FC64" s="265" t="e">
        <f t="shared" si="874"/>
        <v>#N/A</v>
      </c>
      <c r="FD64" s="361">
        <f t="shared" si="875"/>
        <v>0</v>
      </c>
      <c r="FE64" s="267">
        <f t="shared" si="876"/>
        <v>0</v>
      </c>
      <c r="FH64" s="294"/>
      <c r="FI64" s="301"/>
      <c r="FJ64" s="302"/>
      <c r="FK64" s="303"/>
      <c r="FL64" s="298"/>
      <c r="FM64" s="299"/>
      <c r="FN64" s="364"/>
      <c r="FO64" s="117" t="e">
        <f t="shared" si="877"/>
        <v>#N/A</v>
      </c>
      <c r="FP64" s="117" t="e">
        <f t="shared" si="878"/>
        <v>#N/A</v>
      </c>
      <c r="FQ64" s="265" t="e">
        <f t="shared" si="879"/>
        <v>#N/A</v>
      </c>
      <c r="FR64" s="265">
        <f t="shared" si="880"/>
        <v>0</v>
      </c>
      <c r="FS64" s="265">
        <f t="shared" si="881"/>
        <v>0</v>
      </c>
      <c r="FT64" s="265" t="e">
        <f t="shared" si="882"/>
        <v>#N/A</v>
      </c>
      <c r="FU64" s="361">
        <f t="shared" si="883"/>
        <v>0</v>
      </c>
      <c r="FV64" s="267">
        <f t="shared" si="884"/>
        <v>0</v>
      </c>
      <c r="FY64" s="294"/>
      <c r="FZ64" s="301"/>
      <c r="GA64" s="302"/>
      <c r="GB64" s="303"/>
      <c r="GC64" s="298"/>
      <c r="GD64" s="299"/>
      <c r="GE64" s="364"/>
      <c r="GF64" s="117" t="e">
        <f t="shared" si="885"/>
        <v>#N/A</v>
      </c>
      <c r="GG64" s="117" t="e">
        <f t="shared" si="886"/>
        <v>#N/A</v>
      </c>
      <c r="GH64" s="265" t="e">
        <f t="shared" si="887"/>
        <v>#N/A</v>
      </c>
      <c r="GI64" s="265">
        <f t="shared" si="888"/>
        <v>0</v>
      </c>
      <c r="GJ64" s="265">
        <f t="shared" si="889"/>
        <v>0</v>
      </c>
      <c r="GK64" s="265" t="e">
        <f t="shared" si="890"/>
        <v>#N/A</v>
      </c>
      <c r="GL64" s="361">
        <f t="shared" si="891"/>
        <v>0</v>
      </c>
      <c r="GM64" s="267">
        <f t="shared" si="892"/>
        <v>0</v>
      </c>
      <c r="GP64" s="294"/>
      <c r="GQ64" s="301"/>
      <c r="GR64" s="302"/>
      <c r="GS64" s="303"/>
      <c r="GT64" s="298"/>
      <c r="GU64" s="299"/>
      <c r="GV64" s="364"/>
      <c r="GW64" s="117" t="e">
        <f t="shared" si="893"/>
        <v>#N/A</v>
      </c>
      <c r="GX64" s="117" t="e">
        <f t="shared" si="894"/>
        <v>#N/A</v>
      </c>
      <c r="GY64" s="265" t="e">
        <f t="shared" si="895"/>
        <v>#N/A</v>
      </c>
      <c r="GZ64" s="265">
        <f t="shared" si="896"/>
        <v>0</v>
      </c>
      <c r="HA64" s="265">
        <f t="shared" si="897"/>
        <v>0</v>
      </c>
      <c r="HB64" s="265" t="e">
        <f t="shared" si="898"/>
        <v>#N/A</v>
      </c>
      <c r="HC64" s="361">
        <f t="shared" si="899"/>
        <v>0</v>
      </c>
      <c r="HD64" s="267">
        <f t="shared" si="900"/>
        <v>0</v>
      </c>
      <c r="HG64" s="294"/>
      <c r="HH64" s="301"/>
      <c r="HI64" s="302"/>
      <c r="HJ64" s="303"/>
      <c r="HK64" s="298"/>
      <c r="HL64" s="299"/>
      <c r="HM64" s="364"/>
      <c r="HN64" s="117" t="e">
        <f t="shared" si="901"/>
        <v>#N/A</v>
      </c>
      <c r="HO64" s="117" t="e">
        <f t="shared" si="902"/>
        <v>#N/A</v>
      </c>
      <c r="HP64" s="265" t="e">
        <f t="shared" si="903"/>
        <v>#N/A</v>
      </c>
      <c r="HQ64" s="265">
        <f t="shared" si="904"/>
        <v>0</v>
      </c>
      <c r="HR64" s="265">
        <f t="shared" si="905"/>
        <v>0</v>
      </c>
      <c r="HS64" s="265" t="e">
        <f t="shared" si="906"/>
        <v>#N/A</v>
      </c>
      <c r="HT64" s="361">
        <f t="shared" si="907"/>
        <v>0</v>
      </c>
      <c r="HU64" s="267">
        <f t="shared" si="908"/>
        <v>0</v>
      </c>
      <c r="HX64" s="294"/>
      <c r="HY64" s="301"/>
      <c r="HZ64" s="302"/>
      <c r="IA64" s="303"/>
      <c r="IB64" s="298"/>
      <c r="IC64" s="299"/>
      <c r="ID64" s="364"/>
      <c r="IE64" s="117" t="e">
        <f t="shared" si="909"/>
        <v>#N/A</v>
      </c>
      <c r="IF64" s="117" t="e">
        <f t="shared" si="910"/>
        <v>#N/A</v>
      </c>
      <c r="IG64" s="265" t="e">
        <f t="shared" si="911"/>
        <v>#N/A</v>
      </c>
      <c r="IH64" s="265">
        <f t="shared" si="912"/>
        <v>0</v>
      </c>
      <c r="II64" s="265">
        <f t="shared" si="913"/>
        <v>0</v>
      </c>
      <c r="IJ64" s="265" t="e">
        <f t="shared" si="914"/>
        <v>#N/A</v>
      </c>
      <c r="IK64" s="361">
        <f t="shared" si="915"/>
        <v>0</v>
      </c>
      <c r="IL64" s="267">
        <f t="shared" si="916"/>
        <v>0</v>
      </c>
      <c r="IO64" s="294"/>
      <c r="IP64" s="301"/>
      <c r="IQ64" s="302"/>
      <c r="IR64" s="303"/>
      <c r="IS64" s="298"/>
      <c r="IT64" s="299"/>
      <c r="IU64" s="364"/>
      <c r="IV64" s="117" t="e">
        <f t="shared" si="917"/>
        <v>#N/A</v>
      </c>
      <c r="IW64" s="117" t="e">
        <f t="shared" si="918"/>
        <v>#N/A</v>
      </c>
      <c r="IX64" s="265" t="e">
        <f t="shared" si="919"/>
        <v>#N/A</v>
      </c>
      <c r="IY64" s="265">
        <f t="shared" si="920"/>
        <v>0</v>
      </c>
      <c r="IZ64" s="265">
        <f t="shared" si="921"/>
        <v>0</v>
      </c>
      <c r="JA64" s="265" t="e">
        <f t="shared" si="922"/>
        <v>#N/A</v>
      </c>
      <c r="JB64" s="361">
        <f t="shared" si="923"/>
        <v>0</v>
      </c>
      <c r="JC64" s="267">
        <f t="shared" si="924"/>
        <v>0</v>
      </c>
      <c r="JF64" s="294"/>
      <c r="JG64" s="301"/>
      <c r="JH64" s="302"/>
      <c r="JI64" s="303"/>
      <c r="JJ64" s="298"/>
      <c r="JK64" s="299"/>
      <c r="JL64" s="364"/>
      <c r="JM64" s="117" t="e">
        <f t="shared" si="925"/>
        <v>#N/A</v>
      </c>
      <c r="JN64" s="117" t="e">
        <f t="shared" si="926"/>
        <v>#N/A</v>
      </c>
      <c r="JO64" s="265" t="e">
        <f t="shared" si="927"/>
        <v>#N/A</v>
      </c>
      <c r="JP64" s="265">
        <f t="shared" si="928"/>
        <v>0</v>
      </c>
      <c r="JQ64" s="265">
        <f t="shared" si="929"/>
        <v>0</v>
      </c>
      <c r="JR64" s="265" t="e">
        <f t="shared" si="930"/>
        <v>#N/A</v>
      </c>
      <c r="JS64" s="361">
        <f t="shared" si="931"/>
        <v>0</v>
      </c>
      <c r="JT64" s="267">
        <f t="shared" si="932"/>
        <v>0</v>
      </c>
      <c r="JW64" s="294"/>
      <c r="JX64" s="301"/>
      <c r="JY64" s="302"/>
      <c r="JZ64" s="303"/>
      <c r="KA64" s="298"/>
      <c r="KB64" s="299"/>
      <c r="KC64" s="364"/>
      <c r="KD64" s="117" t="e">
        <f t="shared" si="933"/>
        <v>#N/A</v>
      </c>
      <c r="KE64" s="117" t="e">
        <f t="shared" si="934"/>
        <v>#N/A</v>
      </c>
      <c r="KF64" s="265" t="e">
        <f t="shared" si="935"/>
        <v>#N/A</v>
      </c>
      <c r="KG64" s="265">
        <f t="shared" si="936"/>
        <v>0</v>
      </c>
      <c r="KH64" s="265">
        <f t="shared" si="937"/>
        <v>0</v>
      </c>
      <c r="KI64" s="265" t="e">
        <f t="shared" si="938"/>
        <v>#N/A</v>
      </c>
      <c r="KJ64" s="361">
        <f t="shared" si="939"/>
        <v>0</v>
      </c>
      <c r="KK64" s="267">
        <f t="shared" si="940"/>
        <v>0</v>
      </c>
    </row>
    <row r="65" spans="2:297" ht="15">
      <c r="B65" s="421" t="s">
        <v>285</v>
      </c>
      <c r="C65" s="473" t="s">
        <v>286</v>
      </c>
      <c r="D65" s="421" t="s">
        <v>166</v>
      </c>
      <c r="E65" s="423">
        <v>0.5</v>
      </c>
      <c r="F65" s="426"/>
      <c r="G65" s="425">
        <f t="shared" ref="G65:G67" si="973">ROUND(E65*F65,0)</f>
        <v>0</v>
      </c>
      <c r="H65" s="425"/>
      <c r="K65" s="421" t="s">
        <v>285</v>
      </c>
      <c r="L65" s="422" t="s">
        <v>286</v>
      </c>
      <c r="M65" s="421" t="s">
        <v>166</v>
      </c>
      <c r="N65" s="488">
        <v>0.5</v>
      </c>
      <c r="O65" s="489">
        <v>486198</v>
      </c>
      <c r="P65" s="490">
        <f t="shared" si="942"/>
        <v>243099</v>
      </c>
      <c r="Q65" s="425"/>
      <c r="R65" s="117">
        <f>IF(EXACT(VLOOKUP(K65,OFERTA_0,2,FALSE),L65),1,0)</f>
        <v>1</v>
      </c>
      <c r="S65" s="117">
        <f>IF(EXACT(VLOOKUP(K65,OFERTA_0,3,FALSE),M65),1,0)</f>
        <v>1</v>
      </c>
      <c r="T65" s="265">
        <f>IF(EXACT(VLOOKUP(K65,OFERTA_0,4,FALSE),N65),1,0)</f>
        <v>1</v>
      </c>
      <c r="U65" s="265">
        <f t="shared" si="96"/>
        <v>1</v>
      </c>
      <c r="V65" s="265">
        <f t="shared" si="97"/>
        <v>1</v>
      </c>
      <c r="W65" s="265">
        <f t="shared" si="98"/>
        <v>1</v>
      </c>
      <c r="X65" s="361">
        <f t="shared" si="99"/>
        <v>243099</v>
      </c>
      <c r="Y65" s="267">
        <f t="shared" si="100"/>
        <v>0</v>
      </c>
      <c r="Z65" s="143"/>
      <c r="AA65" s="143"/>
      <c r="AB65" s="421" t="s">
        <v>285</v>
      </c>
      <c r="AC65" s="422" t="s">
        <v>286</v>
      </c>
      <c r="AD65" s="421" t="s">
        <v>166</v>
      </c>
      <c r="AE65" s="488">
        <v>0.5</v>
      </c>
      <c r="AF65" s="491">
        <v>359871</v>
      </c>
      <c r="AG65" s="490">
        <f t="shared" si="943"/>
        <v>179936</v>
      </c>
      <c r="AH65" s="425"/>
      <c r="AI65" s="117">
        <f>IF(EXACT(VLOOKUP(AB65,OFERTA_0,2,FALSE),AC65),1,0)</f>
        <v>1</v>
      </c>
      <c r="AJ65" s="117">
        <f>IF(EXACT(VLOOKUP(AB65,OFERTA_0,3,FALSE),AD65),1,0)</f>
        <v>1</v>
      </c>
      <c r="AK65" s="265">
        <f>IF(EXACT(VLOOKUP(AB65,OFERTA_0,4,FALSE),AE65),1,0)</f>
        <v>1</v>
      </c>
      <c r="AL65" s="265">
        <f t="shared" ref="AL65:AL67" si="974">IF(AF65=0,0,1)</f>
        <v>1</v>
      </c>
      <c r="AM65" s="265">
        <f t="shared" ref="AM65:AM67" si="975">IF(AG65=0,0,1)</f>
        <v>1</v>
      </c>
      <c r="AN65" s="265">
        <f t="shared" ref="AN65:AN67" si="976">PRODUCT(AI65:AM65)</f>
        <v>1</v>
      </c>
      <c r="AO65" s="361">
        <f t="shared" ref="AO65:AO67" si="977">ROUND(AG65,0)</f>
        <v>179936</v>
      </c>
      <c r="AP65" s="267">
        <f t="shared" ref="AP65:AP67" si="978">AG65-AO65</f>
        <v>0</v>
      </c>
      <c r="AQ65" s="143"/>
      <c r="AR65" s="143"/>
      <c r="AS65" s="421" t="s">
        <v>285</v>
      </c>
      <c r="AT65" s="422" t="s">
        <v>286</v>
      </c>
      <c r="AU65" s="421" t="s">
        <v>166</v>
      </c>
      <c r="AV65" s="488">
        <v>0.5</v>
      </c>
      <c r="AW65" s="491">
        <v>650000</v>
      </c>
      <c r="AX65" s="490">
        <f t="shared" si="949"/>
        <v>325000</v>
      </c>
      <c r="AY65" s="425"/>
      <c r="AZ65" s="117">
        <f>IF(EXACT(VLOOKUP(AS65,OFERTA_0,2,FALSE),AT65),1,0)</f>
        <v>1</v>
      </c>
      <c r="BA65" s="117">
        <f>IF(EXACT(VLOOKUP(AS65,OFERTA_0,3,FALSE),AU65),1,0)</f>
        <v>1</v>
      </c>
      <c r="BB65" s="265">
        <f>IF(EXACT(VLOOKUP(AS65,OFERTA_0,4,FALSE),AV65),1,0)</f>
        <v>1</v>
      </c>
      <c r="BC65" s="265">
        <f t="shared" ref="BC65:BC67" si="979">IF(AW65=0,0,1)</f>
        <v>1</v>
      </c>
      <c r="BD65" s="265">
        <f t="shared" ref="BD65:BD67" si="980">IF(AX65=0,0,1)</f>
        <v>1</v>
      </c>
      <c r="BE65" s="265">
        <f t="shared" ref="BE65:BE67" si="981">PRODUCT(AZ65:BD65)</f>
        <v>1</v>
      </c>
      <c r="BF65" s="361">
        <f t="shared" ref="BF65:BF67" si="982">ROUND(AX65,0)</f>
        <v>325000</v>
      </c>
      <c r="BG65" s="267">
        <f t="shared" ref="BG65:BG67" si="983">AX65-BF65</f>
        <v>0</v>
      </c>
      <c r="BJ65" s="421" t="s">
        <v>285</v>
      </c>
      <c r="BK65" s="422" t="s">
        <v>286</v>
      </c>
      <c r="BL65" s="421" t="s">
        <v>166</v>
      </c>
      <c r="BM65" s="488">
        <v>0.5</v>
      </c>
      <c r="BN65" s="491">
        <v>420000</v>
      </c>
      <c r="BO65" s="490">
        <f t="shared" si="955"/>
        <v>210000</v>
      </c>
      <c r="BP65" s="425"/>
      <c r="BQ65" s="117">
        <f>IF(EXACT(VLOOKUP(BJ65,OFERTA_0,2,FALSE),BK65),1,0)</f>
        <v>1</v>
      </c>
      <c r="BR65" s="117">
        <f>IF(EXACT(VLOOKUP(BJ65,OFERTA_0,3,FALSE),BL65),1,0)</f>
        <v>1</v>
      </c>
      <c r="BS65" s="265">
        <f>IF(EXACT(VLOOKUP(BJ65,OFERTA_0,4,FALSE),BM65),1,0)</f>
        <v>1</v>
      </c>
      <c r="BT65" s="265">
        <f t="shared" ref="BT65:BT67" si="984">IF(BN65=0,0,1)</f>
        <v>1</v>
      </c>
      <c r="BU65" s="265">
        <f t="shared" ref="BU65:BU67" si="985">IF(BO65=0,0,1)</f>
        <v>1</v>
      </c>
      <c r="BV65" s="265">
        <f t="shared" ref="BV65:BV67" si="986">PRODUCT(BQ65:BU65)</f>
        <v>1</v>
      </c>
      <c r="BW65" s="361">
        <f t="shared" ref="BW65:BW67" si="987">ROUND(BO65,0)</f>
        <v>210000</v>
      </c>
      <c r="BX65" s="267">
        <f t="shared" ref="BX65:BX67" si="988">BO65-BW65</f>
        <v>0</v>
      </c>
      <c r="CA65" s="421" t="s">
        <v>285</v>
      </c>
      <c r="CB65" s="422" t="s">
        <v>286</v>
      </c>
      <c r="CC65" s="421" t="s">
        <v>166</v>
      </c>
      <c r="CD65" s="488">
        <v>0.5</v>
      </c>
      <c r="CE65" s="491">
        <v>560000</v>
      </c>
      <c r="CF65" s="522">
        <f t="shared" si="961"/>
        <v>280000</v>
      </c>
      <c r="CG65" s="425"/>
      <c r="CH65" s="117">
        <f>IF(EXACT(VLOOKUP(CA65,OFERTA_0,2,FALSE),CB65),1,0)</f>
        <v>1</v>
      </c>
      <c r="CI65" s="117">
        <f>IF(EXACT(VLOOKUP(CA65,OFERTA_0,3,FALSE),CC65),1,0)</f>
        <v>1</v>
      </c>
      <c r="CJ65" s="265">
        <f>IF(EXACT(VLOOKUP(CA65,OFERTA_0,4,FALSE),CD65),1,0)</f>
        <v>1</v>
      </c>
      <c r="CK65" s="265">
        <f t="shared" ref="CK65:CK67" si="989">IF(CE65=0,0,1)</f>
        <v>1</v>
      </c>
      <c r="CL65" s="265">
        <f t="shared" ref="CL65:CL67" si="990">IF(CF65=0,0,1)</f>
        <v>1</v>
      </c>
      <c r="CM65" s="265">
        <f t="shared" ref="CM65:CM67" si="991">PRODUCT(CH65:CL65)</f>
        <v>1</v>
      </c>
      <c r="CN65" s="361">
        <f t="shared" ref="CN65:CN67" si="992">ROUND(CF65,0)</f>
        <v>280000</v>
      </c>
      <c r="CO65" s="267">
        <f t="shared" ref="CO65:CO67" si="993">CF65-CN65</f>
        <v>0</v>
      </c>
      <c r="CR65" s="421" t="s">
        <v>285</v>
      </c>
      <c r="CS65" s="422" t="s">
        <v>286</v>
      </c>
      <c r="CT65" s="421" t="s">
        <v>166</v>
      </c>
      <c r="CU65" s="488">
        <v>0.5</v>
      </c>
      <c r="CV65" s="491">
        <f>+CV51</f>
        <v>600000</v>
      </c>
      <c r="CW65" s="490">
        <f t="shared" si="967"/>
        <v>300000</v>
      </c>
      <c r="CX65" s="425"/>
      <c r="CY65" s="117">
        <f>IF(EXACT(VLOOKUP(CR65,OFERTA_0,2,FALSE),CS65),1,0)</f>
        <v>1</v>
      </c>
      <c r="CZ65" s="117">
        <f>IF(EXACT(VLOOKUP(CR65,OFERTA_0,3,FALSE),CT65),1,0)</f>
        <v>1</v>
      </c>
      <c r="DA65" s="265">
        <f>IF(EXACT(VLOOKUP(CR65,OFERTA_0,4,FALSE),CU65),1,0)</f>
        <v>1</v>
      </c>
      <c r="DB65" s="265">
        <f t="shared" ref="DB65:DB67" si="994">IF(CV65=0,0,1)</f>
        <v>1</v>
      </c>
      <c r="DC65" s="265">
        <f t="shared" ref="DC65:DC67" si="995">IF(CW65=0,0,1)</f>
        <v>1</v>
      </c>
      <c r="DD65" s="265">
        <f t="shared" ref="DD65:DD67" si="996">PRODUCT(CY65:DC65)</f>
        <v>1</v>
      </c>
      <c r="DE65" s="361">
        <f t="shared" ref="DE65:DE67" si="997">ROUND(CW65,0)</f>
        <v>300000</v>
      </c>
      <c r="DF65" s="267">
        <f t="shared" ref="DF65:DF67" si="998">CW65-DE65</f>
        <v>0</v>
      </c>
      <c r="DI65" s="294"/>
      <c r="DJ65" s="301"/>
      <c r="DK65" s="302"/>
      <c r="DL65" s="303"/>
      <c r="DM65" s="298"/>
      <c r="DN65" s="299"/>
      <c r="DO65" s="364"/>
      <c r="DP65" s="117" t="e">
        <f t="shared" si="853"/>
        <v>#N/A</v>
      </c>
      <c r="DQ65" s="117" t="e">
        <f t="shared" si="854"/>
        <v>#N/A</v>
      </c>
      <c r="DR65" s="265" t="e">
        <f t="shared" si="855"/>
        <v>#N/A</v>
      </c>
      <c r="DS65" s="265">
        <f t="shared" si="856"/>
        <v>0</v>
      </c>
      <c r="DT65" s="265">
        <f t="shared" si="857"/>
        <v>0</v>
      </c>
      <c r="DU65" s="265" t="e">
        <f t="shared" si="858"/>
        <v>#N/A</v>
      </c>
      <c r="DV65" s="361">
        <f t="shared" si="859"/>
        <v>0</v>
      </c>
      <c r="DW65" s="267">
        <f t="shared" si="860"/>
        <v>0</v>
      </c>
      <c r="DZ65" s="294"/>
      <c r="EA65" s="301"/>
      <c r="EB65" s="302"/>
      <c r="EC65" s="303"/>
      <c r="ED65" s="298"/>
      <c r="EE65" s="299"/>
      <c r="EF65" s="364"/>
      <c r="EG65" s="117" t="e">
        <f t="shared" si="861"/>
        <v>#N/A</v>
      </c>
      <c r="EH65" s="117" t="e">
        <f t="shared" si="862"/>
        <v>#N/A</v>
      </c>
      <c r="EI65" s="265" t="e">
        <f t="shared" si="863"/>
        <v>#N/A</v>
      </c>
      <c r="EJ65" s="265">
        <f t="shared" si="864"/>
        <v>0</v>
      </c>
      <c r="EK65" s="265">
        <f t="shared" si="865"/>
        <v>0</v>
      </c>
      <c r="EL65" s="265" t="e">
        <f t="shared" si="866"/>
        <v>#N/A</v>
      </c>
      <c r="EM65" s="361">
        <f t="shared" si="867"/>
        <v>0</v>
      </c>
      <c r="EN65" s="267">
        <f t="shared" si="868"/>
        <v>0</v>
      </c>
      <c r="EQ65" s="294"/>
      <c r="ER65" s="301"/>
      <c r="ES65" s="302"/>
      <c r="ET65" s="303"/>
      <c r="EU65" s="298"/>
      <c r="EV65" s="299"/>
      <c r="EW65" s="364"/>
      <c r="EX65" s="117" t="e">
        <f t="shared" si="869"/>
        <v>#N/A</v>
      </c>
      <c r="EY65" s="117" t="e">
        <f t="shared" si="870"/>
        <v>#N/A</v>
      </c>
      <c r="EZ65" s="265" t="e">
        <f t="shared" si="871"/>
        <v>#N/A</v>
      </c>
      <c r="FA65" s="265">
        <f t="shared" si="872"/>
        <v>0</v>
      </c>
      <c r="FB65" s="265">
        <f t="shared" si="873"/>
        <v>0</v>
      </c>
      <c r="FC65" s="265" t="e">
        <f t="shared" si="874"/>
        <v>#N/A</v>
      </c>
      <c r="FD65" s="361">
        <f t="shared" si="875"/>
        <v>0</v>
      </c>
      <c r="FE65" s="267">
        <f t="shared" si="876"/>
        <v>0</v>
      </c>
      <c r="FH65" s="294"/>
      <c r="FI65" s="301"/>
      <c r="FJ65" s="302"/>
      <c r="FK65" s="303"/>
      <c r="FL65" s="298"/>
      <c r="FM65" s="299"/>
      <c r="FN65" s="364"/>
      <c r="FO65" s="117" t="e">
        <f t="shared" si="877"/>
        <v>#N/A</v>
      </c>
      <c r="FP65" s="117" t="e">
        <f t="shared" si="878"/>
        <v>#N/A</v>
      </c>
      <c r="FQ65" s="265" t="e">
        <f t="shared" si="879"/>
        <v>#N/A</v>
      </c>
      <c r="FR65" s="265">
        <f t="shared" si="880"/>
        <v>0</v>
      </c>
      <c r="FS65" s="265">
        <f t="shared" si="881"/>
        <v>0</v>
      </c>
      <c r="FT65" s="265" t="e">
        <f t="shared" si="882"/>
        <v>#N/A</v>
      </c>
      <c r="FU65" s="361">
        <f t="shared" si="883"/>
        <v>0</v>
      </c>
      <c r="FV65" s="267">
        <f t="shared" si="884"/>
        <v>0</v>
      </c>
      <c r="FY65" s="294"/>
      <c r="FZ65" s="301"/>
      <c r="GA65" s="302"/>
      <c r="GB65" s="303"/>
      <c r="GC65" s="298"/>
      <c r="GD65" s="299"/>
      <c r="GE65" s="364"/>
      <c r="GF65" s="117" t="e">
        <f t="shared" si="885"/>
        <v>#N/A</v>
      </c>
      <c r="GG65" s="117" t="e">
        <f t="shared" si="886"/>
        <v>#N/A</v>
      </c>
      <c r="GH65" s="265" t="e">
        <f t="shared" si="887"/>
        <v>#N/A</v>
      </c>
      <c r="GI65" s="265">
        <f t="shared" si="888"/>
        <v>0</v>
      </c>
      <c r="GJ65" s="265">
        <f t="shared" si="889"/>
        <v>0</v>
      </c>
      <c r="GK65" s="265" t="e">
        <f t="shared" si="890"/>
        <v>#N/A</v>
      </c>
      <c r="GL65" s="361">
        <f t="shared" si="891"/>
        <v>0</v>
      </c>
      <c r="GM65" s="267">
        <f t="shared" si="892"/>
        <v>0</v>
      </c>
      <c r="GP65" s="294"/>
      <c r="GQ65" s="301"/>
      <c r="GR65" s="302"/>
      <c r="GS65" s="303"/>
      <c r="GT65" s="298"/>
      <c r="GU65" s="299"/>
      <c r="GV65" s="364"/>
      <c r="GW65" s="117" t="e">
        <f t="shared" si="893"/>
        <v>#N/A</v>
      </c>
      <c r="GX65" s="117" t="e">
        <f t="shared" si="894"/>
        <v>#N/A</v>
      </c>
      <c r="GY65" s="265" t="e">
        <f t="shared" si="895"/>
        <v>#N/A</v>
      </c>
      <c r="GZ65" s="265">
        <f t="shared" si="896"/>
        <v>0</v>
      </c>
      <c r="HA65" s="265">
        <f t="shared" si="897"/>
        <v>0</v>
      </c>
      <c r="HB65" s="265" t="e">
        <f t="shared" si="898"/>
        <v>#N/A</v>
      </c>
      <c r="HC65" s="361">
        <f t="shared" si="899"/>
        <v>0</v>
      </c>
      <c r="HD65" s="267">
        <f t="shared" si="900"/>
        <v>0</v>
      </c>
      <c r="HG65" s="294"/>
      <c r="HH65" s="301"/>
      <c r="HI65" s="302"/>
      <c r="HJ65" s="303"/>
      <c r="HK65" s="298"/>
      <c r="HL65" s="299"/>
      <c r="HM65" s="364"/>
      <c r="HN65" s="117" t="e">
        <f t="shared" si="901"/>
        <v>#N/A</v>
      </c>
      <c r="HO65" s="117" t="e">
        <f t="shared" si="902"/>
        <v>#N/A</v>
      </c>
      <c r="HP65" s="265" t="e">
        <f t="shared" si="903"/>
        <v>#N/A</v>
      </c>
      <c r="HQ65" s="265">
        <f t="shared" si="904"/>
        <v>0</v>
      </c>
      <c r="HR65" s="265">
        <f t="shared" si="905"/>
        <v>0</v>
      </c>
      <c r="HS65" s="265" t="e">
        <f t="shared" si="906"/>
        <v>#N/A</v>
      </c>
      <c r="HT65" s="361">
        <f t="shared" si="907"/>
        <v>0</v>
      </c>
      <c r="HU65" s="267">
        <f t="shared" si="908"/>
        <v>0</v>
      </c>
      <c r="HX65" s="294"/>
      <c r="HY65" s="301"/>
      <c r="HZ65" s="302"/>
      <c r="IA65" s="303"/>
      <c r="IB65" s="298"/>
      <c r="IC65" s="299"/>
      <c r="ID65" s="364"/>
      <c r="IE65" s="117" t="e">
        <f t="shared" si="909"/>
        <v>#N/A</v>
      </c>
      <c r="IF65" s="117" t="e">
        <f t="shared" si="910"/>
        <v>#N/A</v>
      </c>
      <c r="IG65" s="265" t="e">
        <f t="shared" si="911"/>
        <v>#N/A</v>
      </c>
      <c r="IH65" s="265">
        <f t="shared" si="912"/>
        <v>0</v>
      </c>
      <c r="II65" s="265">
        <f t="shared" si="913"/>
        <v>0</v>
      </c>
      <c r="IJ65" s="265" t="e">
        <f t="shared" si="914"/>
        <v>#N/A</v>
      </c>
      <c r="IK65" s="361">
        <f t="shared" si="915"/>
        <v>0</v>
      </c>
      <c r="IL65" s="267">
        <f t="shared" si="916"/>
        <v>0</v>
      </c>
      <c r="IO65" s="294"/>
      <c r="IP65" s="301"/>
      <c r="IQ65" s="302"/>
      <c r="IR65" s="303"/>
      <c r="IS65" s="298"/>
      <c r="IT65" s="299"/>
      <c r="IU65" s="364"/>
      <c r="IV65" s="117" t="e">
        <f t="shared" si="917"/>
        <v>#N/A</v>
      </c>
      <c r="IW65" s="117" t="e">
        <f t="shared" si="918"/>
        <v>#N/A</v>
      </c>
      <c r="IX65" s="265" t="e">
        <f t="shared" si="919"/>
        <v>#N/A</v>
      </c>
      <c r="IY65" s="265">
        <f t="shared" si="920"/>
        <v>0</v>
      </c>
      <c r="IZ65" s="265">
        <f t="shared" si="921"/>
        <v>0</v>
      </c>
      <c r="JA65" s="265" t="e">
        <f t="shared" si="922"/>
        <v>#N/A</v>
      </c>
      <c r="JB65" s="361">
        <f t="shared" si="923"/>
        <v>0</v>
      </c>
      <c r="JC65" s="267">
        <f t="shared" si="924"/>
        <v>0</v>
      </c>
      <c r="JF65" s="294"/>
      <c r="JG65" s="301"/>
      <c r="JH65" s="302"/>
      <c r="JI65" s="303"/>
      <c r="JJ65" s="298"/>
      <c r="JK65" s="299"/>
      <c r="JL65" s="364"/>
      <c r="JM65" s="117" t="e">
        <f t="shared" si="925"/>
        <v>#N/A</v>
      </c>
      <c r="JN65" s="117" t="e">
        <f t="shared" si="926"/>
        <v>#N/A</v>
      </c>
      <c r="JO65" s="265" t="e">
        <f t="shared" si="927"/>
        <v>#N/A</v>
      </c>
      <c r="JP65" s="265">
        <f t="shared" si="928"/>
        <v>0</v>
      </c>
      <c r="JQ65" s="265">
        <f t="shared" si="929"/>
        <v>0</v>
      </c>
      <c r="JR65" s="265" t="e">
        <f t="shared" si="930"/>
        <v>#N/A</v>
      </c>
      <c r="JS65" s="361">
        <f t="shared" si="931"/>
        <v>0</v>
      </c>
      <c r="JT65" s="267">
        <f t="shared" si="932"/>
        <v>0</v>
      </c>
      <c r="JW65" s="294"/>
      <c r="JX65" s="301"/>
      <c r="JY65" s="302"/>
      <c r="JZ65" s="303"/>
      <c r="KA65" s="298"/>
      <c r="KB65" s="299"/>
      <c r="KC65" s="364"/>
      <c r="KD65" s="117" t="e">
        <f t="shared" si="933"/>
        <v>#N/A</v>
      </c>
      <c r="KE65" s="117" t="e">
        <f t="shared" si="934"/>
        <v>#N/A</v>
      </c>
      <c r="KF65" s="265" t="e">
        <f t="shared" si="935"/>
        <v>#N/A</v>
      </c>
      <c r="KG65" s="265">
        <f t="shared" si="936"/>
        <v>0</v>
      </c>
      <c r="KH65" s="265">
        <f t="shared" si="937"/>
        <v>0</v>
      </c>
      <c r="KI65" s="265" t="e">
        <f t="shared" si="938"/>
        <v>#N/A</v>
      </c>
      <c r="KJ65" s="361">
        <f t="shared" si="939"/>
        <v>0</v>
      </c>
      <c r="KK65" s="267">
        <f t="shared" si="940"/>
        <v>0</v>
      </c>
    </row>
    <row r="66" spans="2:297" ht="25.5">
      <c r="B66" s="421" t="s">
        <v>287</v>
      </c>
      <c r="C66" s="473" t="s">
        <v>288</v>
      </c>
      <c r="D66" s="421" t="s">
        <v>165</v>
      </c>
      <c r="E66" s="423">
        <v>4</v>
      </c>
      <c r="F66" s="426"/>
      <c r="G66" s="425">
        <f t="shared" si="973"/>
        <v>0</v>
      </c>
      <c r="H66" s="425"/>
      <c r="K66" s="421" t="s">
        <v>287</v>
      </c>
      <c r="L66" s="422" t="s">
        <v>288</v>
      </c>
      <c r="M66" s="421" t="s">
        <v>165</v>
      </c>
      <c r="N66" s="488">
        <v>4</v>
      </c>
      <c r="O66" s="489">
        <v>366407</v>
      </c>
      <c r="P66" s="490">
        <f t="shared" si="942"/>
        <v>1465628</v>
      </c>
      <c r="Q66" s="425"/>
      <c r="R66" s="117">
        <f>IF(EXACT(VLOOKUP(K66,OFERTA_0,2,FALSE),L66),1,0)</f>
        <v>1</v>
      </c>
      <c r="S66" s="117">
        <f>IF(EXACT(VLOOKUP(K66,OFERTA_0,3,FALSE),M66),1,0)</f>
        <v>1</v>
      </c>
      <c r="T66" s="265">
        <f>IF(EXACT(VLOOKUP(K66,OFERTA_0,4,FALSE),N66),1,0)</f>
        <v>1</v>
      </c>
      <c r="U66" s="265">
        <f t="shared" si="96"/>
        <v>1</v>
      </c>
      <c r="V66" s="265">
        <f t="shared" si="97"/>
        <v>1</v>
      </c>
      <c r="W66" s="265">
        <f t="shared" si="98"/>
        <v>1</v>
      </c>
      <c r="X66" s="361">
        <f t="shared" si="99"/>
        <v>1465628</v>
      </c>
      <c r="Y66" s="267">
        <f t="shared" si="100"/>
        <v>0</v>
      </c>
      <c r="Z66" s="143"/>
      <c r="AA66" s="143"/>
      <c r="AB66" s="421" t="s">
        <v>287</v>
      </c>
      <c r="AC66" s="422" t="s">
        <v>288</v>
      </c>
      <c r="AD66" s="421" t="s">
        <v>165</v>
      </c>
      <c r="AE66" s="488">
        <v>4</v>
      </c>
      <c r="AF66" s="491">
        <v>225941</v>
      </c>
      <c r="AG66" s="490">
        <f t="shared" si="943"/>
        <v>903764</v>
      </c>
      <c r="AH66" s="425"/>
      <c r="AI66" s="117">
        <f>IF(EXACT(VLOOKUP(AB66,OFERTA_0,2,FALSE),AC66),1,0)</f>
        <v>1</v>
      </c>
      <c r="AJ66" s="117">
        <f>IF(EXACT(VLOOKUP(AB66,OFERTA_0,3,FALSE),AD66),1,0)</f>
        <v>1</v>
      </c>
      <c r="AK66" s="265">
        <f>IF(EXACT(VLOOKUP(AB66,OFERTA_0,4,FALSE),AE66),1,0)</f>
        <v>1</v>
      </c>
      <c r="AL66" s="265">
        <f t="shared" si="974"/>
        <v>1</v>
      </c>
      <c r="AM66" s="265">
        <f t="shared" si="975"/>
        <v>1</v>
      </c>
      <c r="AN66" s="265">
        <f t="shared" si="976"/>
        <v>1</v>
      </c>
      <c r="AO66" s="361">
        <f t="shared" si="977"/>
        <v>903764</v>
      </c>
      <c r="AP66" s="267">
        <f t="shared" si="978"/>
        <v>0</v>
      </c>
      <c r="AQ66" s="143"/>
      <c r="AR66" s="143"/>
      <c r="AS66" s="421" t="s">
        <v>287</v>
      </c>
      <c r="AT66" s="422" t="s">
        <v>288</v>
      </c>
      <c r="AU66" s="421" t="s">
        <v>165</v>
      </c>
      <c r="AV66" s="488">
        <v>4</v>
      </c>
      <c r="AW66" s="491">
        <v>300000</v>
      </c>
      <c r="AX66" s="490">
        <f t="shared" si="949"/>
        <v>1200000</v>
      </c>
      <c r="AY66" s="425"/>
      <c r="AZ66" s="117">
        <f>IF(EXACT(VLOOKUP(AS66,OFERTA_0,2,FALSE),AT66),1,0)</f>
        <v>1</v>
      </c>
      <c r="BA66" s="117">
        <f>IF(EXACT(VLOOKUP(AS66,OFERTA_0,3,FALSE),AU66),1,0)</f>
        <v>1</v>
      </c>
      <c r="BB66" s="265">
        <f>IF(EXACT(VLOOKUP(AS66,OFERTA_0,4,FALSE),AV66),1,0)</f>
        <v>1</v>
      </c>
      <c r="BC66" s="265">
        <f t="shared" si="979"/>
        <v>1</v>
      </c>
      <c r="BD66" s="265">
        <f t="shared" si="980"/>
        <v>1</v>
      </c>
      <c r="BE66" s="265">
        <f t="shared" si="981"/>
        <v>1</v>
      </c>
      <c r="BF66" s="361">
        <f t="shared" si="982"/>
        <v>1200000</v>
      </c>
      <c r="BG66" s="267">
        <f t="shared" si="983"/>
        <v>0</v>
      </c>
      <c r="BJ66" s="421" t="s">
        <v>287</v>
      </c>
      <c r="BK66" s="422" t="s">
        <v>288</v>
      </c>
      <c r="BL66" s="421" t="s">
        <v>165</v>
      </c>
      <c r="BM66" s="488">
        <v>4</v>
      </c>
      <c r="BN66" s="491">
        <v>175000</v>
      </c>
      <c r="BO66" s="490">
        <f t="shared" si="955"/>
        <v>700000</v>
      </c>
      <c r="BP66" s="425"/>
      <c r="BQ66" s="117">
        <f>IF(EXACT(VLOOKUP(BJ66,OFERTA_0,2,FALSE),BK66),1,0)</f>
        <v>1</v>
      </c>
      <c r="BR66" s="117">
        <f>IF(EXACT(VLOOKUP(BJ66,OFERTA_0,3,FALSE),BL66),1,0)</f>
        <v>1</v>
      </c>
      <c r="BS66" s="265">
        <f>IF(EXACT(VLOOKUP(BJ66,OFERTA_0,4,FALSE),BM66),1,0)</f>
        <v>1</v>
      </c>
      <c r="BT66" s="265">
        <f t="shared" si="984"/>
        <v>1</v>
      </c>
      <c r="BU66" s="265">
        <f t="shared" si="985"/>
        <v>1</v>
      </c>
      <c r="BV66" s="265">
        <f t="shared" si="986"/>
        <v>1</v>
      </c>
      <c r="BW66" s="361">
        <f t="shared" si="987"/>
        <v>700000</v>
      </c>
      <c r="BX66" s="267">
        <f t="shared" si="988"/>
        <v>0</v>
      </c>
      <c r="CA66" s="421" t="s">
        <v>287</v>
      </c>
      <c r="CB66" s="422" t="s">
        <v>288</v>
      </c>
      <c r="CC66" s="421" t="s">
        <v>165</v>
      </c>
      <c r="CD66" s="488">
        <v>4</v>
      </c>
      <c r="CE66" s="491">
        <v>89000</v>
      </c>
      <c r="CF66" s="522">
        <f t="shared" si="961"/>
        <v>356000</v>
      </c>
      <c r="CG66" s="425"/>
      <c r="CH66" s="117">
        <f>IF(EXACT(VLOOKUP(CA66,OFERTA_0,2,FALSE),CB66),1,0)</f>
        <v>1</v>
      </c>
      <c r="CI66" s="117">
        <f>IF(EXACT(VLOOKUP(CA66,OFERTA_0,3,FALSE),CC66),1,0)</f>
        <v>1</v>
      </c>
      <c r="CJ66" s="265">
        <f>IF(EXACT(VLOOKUP(CA66,OFERTA_0,4,FALSE),CD66),1,0)</f>
        <v>1</v>
      </c>
      <c r="CK66" s="265">
        <f t="shared" si="989"/>
        <v>1</v>
      </c>
      <c r="CL66" s="265">
        <f t="shared" si="990"/>
        <v>1</v>
      </c>
      <c r="CM66" s="265">
        <f t="shared" si="991"/>
        <v>1</v>
      </c>
      <c r="CN66" s="361">
        <f t="shared" si="992"/>
        <v>356000</v>
      </c>
      <c r="CO66" s="267">
        <f t="shared" si="993"/>
        <v>0</v>
      </c>
      <c r="CR66" s="421" t="s">
        <v>287</v>
      </c>
      <c r="CS66" s="422" t="s">
        <v>288</v>
      </c>
      <c r="CT66" s="421" t="s">
        <v>165</v>
      </c>
      <c r="CU66" s="488">
        <v>4</v>
      </c>
      <c r="CV66" s="491">
        <v>165000</v>
      </c>
      <c r="CW66" s="490">
        <f t="shared" si="967"/>
        <v>660000</v>
      </c>
      <c r="CX66" s="425"/>
      <c r="CY66" s="117">
        <f>IF(EXACT(VLOOKUP(CR66,OFERTA_0,2,FALSE),CS66),1,0)</f>
        <v>1</v>
      </c>
      <c r="CZ66" s="117">
        <f>IF(EXACT(VLOOKUP(CR66,OFERTA_0,3,FALSE),CT66),1,0)</f>
        <v>1</v>
      </c>
      <c r="DA66" s="265">
        <f>IF(EXACT(VLOOKUP(CR66,OFERTA_0,4,FALSE),CU66),1,0)</f>
        <v>1</v>
      </c>
      <c r="DB66" s="265">
        <f t="shared" si="994"/>
        <v>1</v>
      </c>
      <c r="DC66" s="265">
        <f t="shared" si="995"/>
        <v>1</v>
      </c>
      <c r="DD66" s="265">
        <f t="shared" si="996"/>
        <v>1</v>
      </c>
      <c r="DE66" s="361">
        <f t="shared" si="997"/>
        <v>660000</v>
      </c>
      <c r="DF66" s="267">
        <f t="shared" si="998"/>
        <v>0</v>
      </c>
      <c r="DI66" s="294"/>
      <c r="DJ66" s="301"/>
      <c r="DK66" s="302"/>
      <c r="DL66" s="303"/>
      <c r="DM66" s="298"/>
      <c r="DN66" s="299"/>
      <c r="DO66" s="364"/>
      <c r="DP66" s="117" t="e">
        <f t="shared" si="853"/>
        <v>#N/A</v>
      </c>
      <c r="DQ66" s="117" t="e">
        <f t="shared" si="854"/>
        <v>#N/A</v>
      </c>
      <c r="DR66" s="265" t="e">
        <f t="shared" si="855"/>
        <v>#N/A</v>
      </c>
      <c r="DS66" s="265">
        <f t="shared" si="856"/>
        <v>0</v>
      </c>
      <c r="DT66" s="265">
        <f t="shared" si="857"/>
        <v>0</v>
      </c>
      <c r="DU66" s="265" t="e">
        <f t="shared" si="858"/>
        <v>#N/A</v>
      </c>
      <c r="DV66" s="361">
        <f t="shared" si="859"/>
        <v>0</v>
      </c>
      <c r="DW66" s="267">
        <f t="shared" si="860"/>
        <v>0</v>
      </c>
      <c r="DZ66" s="294"/>
      <c r="EA66" s="301"/>
      <c r="EB66" s="302"/>
      <c r="EC66" s="303"/>
      <c r="ED66" s="298"/>
      <c r="EE66" s="299"/>
      <c r="EF66" s="364"/>
      <c r="EG66" s="117" t="e">
        <f t="shared" si="861"/>
        <v>#N/A</v>
      </c>
      <c r="EH66" s="117" t="e">
        <f t="shared" si="862"/>
        <v>#N/A</v>
      </c>
      <c r="EI66" s="265" t="e">
        <f t="shared" si="863"/>
        <v>#N/A</v>
      </c>
      <c r="EJ66" s="265">
        <f t="shared" si="864"/>
        <v>0</v>
      </c>
      <c r="EK66" s="265">
        <f t="shared" si="865"/>
        <v>0</v>
      </c>
      <c r="EL66" s="265" t="e">
        <f t="shared" si="866"/>
        <v>#N/A</v>
      </c>
      <c r="EM66" s="361">
        <f t="shared" si="867"/>
        <v>0</v>
      </c>
      <c r="EN66" s="267">
        <f t="shared" si="868"/>
        <v>0</v>
      </c>
      <c r="EQ66" s="294"/>
      <c r="ER66" s="301"/>
      <c r="ES66" s="302"/>
      <c r="ET66" s="303"/>
      <c r="EU66" s="298"/>
      <c r="EV66" s="299"/>
      <c r="EW66" s="364"/>
      <c r="EX66" s="117" t="e">
        <f t="shared" si="869"/>
        <v>#N/A</v>
      </c>
      <c r="EY66" s="117" t="e">
        <f t="shared" si="870"/>
        <v>#N/A</v>
      </c>
      <c r="EZ66" s="265" t="e">
        <f t="shared" si="871"/>
        <v>#N/A</v>
      </c>
      <c r="FA66" s="265">
        <f t="shared" si="872"/>
        <v>0</v>
      </c>
      <c r="FB66" s="265">
        <f t="shared" si="873"/>
        <v>0</v>
      </c>
      <c r="FC66" s="265" t="e">
        <f t="shared" si="874"/>
        <v>#N/A</v>
      </c>
      <c r="FD66" s="361">
        <f t="shared" si="875"/>
        <v>0</v>
      </c>
      <c r="FE66" s="267">
        <f t="shared" si="876"/>
        <v>0</v>
      </c>
      <c r="FH66" s="294"/>
      <c r="FI66" s="301"/>
      <c r="FJ66" s="302"/>
      <c r="FK66" s="303"/>
      <c r="FL66" s="298"/>
      <c r="FM66" s="299"/>
      <c r="FN66" s="364"/>
      <c r="FO66" s="117" t="e">
        <f t="shared" si="877"/>
        <v>#N/A</v>
      </c>
      <c r="FP66" s="117" t="e">
        <f t="shared" si="878"/>
        <v>#N/A</v>
      </c>
      <c r="FQ66" s="265" t="e">
        <f t="shared" si="879"/>
        <v>#N/A</v>
      </c>
      <c r="FR66" s="265">
        <f t="shared" si="880"/>
        <v>0</v>
      </c>
      <c r="FS66" s="265">
        <f t="shared" si="881"/>
        <v>0</v>
      </c>
      <c r="FT66" s="265" t="e">
        <f t="shared" si="882"/>
        <v>#N/A</v>
      </c>
      <c r="FU66" s="361">
        <f t="shared" si="883"/>
        <v>0</v>
      </c>
      <c r="FV66" s="267">
        <f t="shared" si="884"/>
        <v>0</v>
      </c>
      <c r="FY66" s="294"/>
      <c r="FZ66" s="301"/>
      <c r="GA66" s="302"/>
      <c r="GB66" s="303"/>
      <c r="GC66" s="298"/>
      <c r="GD66" s="299"/>
      <c r="GE66" s="364"/>
      <c r="GF66" s="117" t="e">
        <f t="shared" si="885"/>
        <v>#N/A</v>
      </c>
      <c r="GG66" s="117" t="e">
        <f t="shared" si="886"/>
        <v>#N/A</v>
      </c>
      <c r="GH66" s="265" t="e">
        <f t="shared" si="887"/>
        <v>#N/A</v>
      </c>
      <c r="GI66" s="265">
        <f t="shared" si="888"/>
        <v>0</v>
      </c>
      <c r="GJ66" s="265">
        <f t="shared" si="889"/>
        <v>0</v>
      </c>
      <c r="GK66" s="265" t="e">
        <f t="shared" si="890"/>
        <v>#N/A</v>
      </c>
      <c r="GL66" s="361">
        <f t="shared" si="891"/>
        <v>0</v>
      </c>
      <c r="GM66" s="267">
        <f t="shared" si="892"/>
        <v>0</v>
      </c>
      <c r="GP66" s="294"/>
      <c r="GQ66" s="301"/>
      <c r="GR66" s="302"/>
      <c r="GS66" s="303"/>
      <c r="GT66" s="298"/>
      <c r="GU66" s="299"/>
      <c r="GV66" s="364"/>
      <c r="GW66" s="117" t="e">
        <f t="shared" si="893"/>
        <v>#N/A</v>
      </c>
      <c r="GX66" s="117" t="e">
        <f t="shared" si="894"/>
        <v>#N/A</v>
      </c>
      <c r="GY66" s="265" t="e">
        <f t="shared" si="895"/>
        <v>#N/A</v>
      </c>
      <c r="GZ66" s="265">
        <f t="shared" si="896"/>
        <v>0</v>
      </c>
      <c r="HA66" s="265">
        <f t="shared" si="897"/>
        <v>0</v>
      </c>
      <c r="HB66" s="265" t="e">
        <f t="shared" si="898"/>
        <v>#N/A</v>
      </c>
      <c r="HC66" s="361">
        <f t="shared" si="899"/>
        <v>0</v>
      </c>
      <c r="HD66" s="267">
        <f t="shared" si="900"/>
        <v>0</v>
      </c>
      <c r="HG66" s="294"/>
      <c r="HH66" s="301"/>
      <c r="HI66" s="302"/>
      <c r="HJ66" s="303"/>
      <c r="HK66" s="298"/>
      <c r="HL66" s="299"/>
      <c r="HM66" s="364"/>
      <c r="HN66" s="117" t="e">
        <f t="shared" si="901"/>
        <v>#N/A</v>
      </c>
      <c r="HO66" s="117" t="e">
        <f t="shared" si="902"/>
        <v>#N/A</v>
      </c>
      <c r="HP66" s="265" t="e">
        <f t="shared" si="903"/>
        <v>#N/A</v>
      </c>
      <c r="HQ66" s="265">
        <f t="shared" si="904"/>
        <v>0</v>
      </c>
      <c r="HR66" s="265">
        <f t="shared" si="905"/>
        <v>0</v>
      </c>
      <c r="HS66" s="265" t="e">
        <f t="shared" si="906"/>
        <v>#N/A</v>
      </c>
      <c r="HT66" s="361">
        <f t="shared" si="907"/>
        <v>0</v>
      </c>
      <c r="HU66" s="267">
        <f t="shared" si="908"/>
        <v>0</v>
      </c>
      <c r="HX66" s="294"/>
      <c r="HY66" s="301"/>
      <c r="HZ66" s="302"/>
      <c r="IA66" s="303"/>
      <c r="IB66" s="298"/>
      <c r="IC66" s="299"/>
      <c r="ID66" s="364"/>
      <c r="IE66" s="117" t="e">
        <f t="shared" si="909"/>
        <v>#N/A</v>
      </c>
      <c r="IF66" s="117" t="e">
        <f t="shared" si="910"/>
        <v>#N/A</v>
      </c>
      <c r="IG66" s="265" t="e">
        <f t="shared" si="911"/>
        <v>#N/A</v>
      </c>
      <c r="IH66" s="265">
        <f t="shared" si="912"/>
        <v>0</v>
      </c>
      <c r="II66" s="265">
        <f t="shared" si="913"/>
        <v>0</v>
      </c>
      <c r="IJ66" s="265" t="e">
        <f t="shared" si="914"/>
        <v>#N/A</v>
      </c>
      <c r="IK66" s="361">
        <f t="shared" si="915"/>
        <v>0</v>
      </c>
      <c r="IL66" s="267">
        <f t="shared" si="916"/>
        <v>0</v>
      </c>
      <c r="IO66" s="294"/>
      <c r="IP66" s="301"/>
      <c r="IQ66" s="302"/>
      <c r="IR66" s="303"/>
      <c r="IS66" s="298"/>
      <c r="IT66" s="299"/>
      <c r="IU66" s="364"/>
      <c r="IV66" s="117" t="e">
        <f t="shared" si="917"/>
        <v>#N/A</v>
      </c>
      <c r="IW66" s="117" t="e">
        <f t="shared" si="918"/>
        <v>#N/A</v>
      </c>
      <c r="IX66" s="265" t="e">
        <f t="shared" si="919"/>
        <v>#N/A</v>
      </c>
      <c r="IY66" s="265">
        <f t="shared" si="920"/>
        <v>0</v>
      </c>
      <c r="IZ66" s="265">
        <f t="shared" si="921"/>
        <v>0</v>
      </c>
      <c r="JA66" s="265" t="e">
        <f t="shared" si="922"/>
        <v>#N/A</v>
      </c>
      <c r="JB66" s="361">
        <f t="shared" si="923"/>
        <v>0</v>
      </c>
      <c r="JC66" s="267">
        <f t="shared" si="924"/>
        <v>0</v>
      </c>
      <c r="JF66" s="294"/>
      <c r="JG66" s="301"/>
      <c r="JH66" s="302"/>
      <c r="JI66" s="303"/>
      <c r="JJ66" s="298"/>
      <c r="JK66" s="299"/>
      <c r="JL66" s="364"/>
      <c r="JM66" s="117" t="e">
        <f t="shared" si="925"/>
        <v>#N/A</v>
      </c>
      <c r="JN66" s="117" t="e">
        <f t="shared" si="926"/>
        <v>#N/A</v>
      </c>
      <c r="JO66" s="265" t="e">
        <f t="shared" si="927"/>
        <v>#N/A</v>
      </c>
      <c r="JP66" s="265">
        <f t="shared" si="928"/>
        <v>0</v>
      </c>
      <c r="JQ66" s="265">
        <f t="shared" si="929"/>
        <v>0</v>
      </c>
      <c r="JR66" s="265" t="e">
        <f t="shared" si="930"/>
        <v>#N/A</v>
      </c>
      <c r="JS66" s="361">
        <f t="shared" si="931"/>
        <v>0</v>
      </c>
      <c r="JT66" s="267">
        <f t="shared" si="932"/>
        <v>0</v>
      </c>
      <c r="JW66" s="294"/>
      <c r="JX66" s="301"/>
      <c r="JY66" s="302"/>
      <c r="JZ66" s="303"/>
      <c r="KA66" s="298"/>
      <c r="KB66" s="299"/>
      <c r="KC66" s="364"/>
      <c r="KD66" s="117" t="e">
        <f t="shared" si="933"/>
        <v>#N/A</v>
      </c>
      <c r="KE66" s="117" t="e">
        <f t="shared" si="934"/>
        <v>#N/A</v>
      </c>
      <c r="KF66" s="265" t="e">
        <f t="shared" si="935"/>
        <v>#N/A</v>
      </c>
      <c r="KG66" s="265">
        <f t="shared" si="936"/>
        <v>0</v>
      </c>
      <c r="KH66" s="265">
        <f t="shared" si="937"/>
        <v>0</v>
      </c>
      <c r="KI66" s="265" t="e">
        <f t="shared" si="938"/>
        <v>#N/A</v>
      </c>
      <c r="KJ66" s="361">
        <f t="shared" si="939"/>
        <v>0</v>
      </c>
      <c r="KK66" s="267">
        <f t="shared" si="940"/>
        <v>0</v>
      </c>
    </row>
    <row r="67" spans="2:297" ht="26.25" thickBot="1">
      <c r="B67" s="421" t="s">
        <v>289</v>
      </c>
      <c r="C67" s="473" t="s">
        <v>290</v>
      </c>
      <c r="D67" s="421" t="s">
        <v>165</v>
      </c>
      <c r="E67" s="423">
        <v>4</v>
      </c>
      <c r="F67" s="426"/>
      <c r="G67" s="425">
        <f t="shared" si="973"/>
        <v>0</v>
      </c>
      <c r="H67" s="425"/>
      <c r="K67" s="421" t="s">
        <v>289</v>
      </c>
      <c r="L67" s="422" t="s">
        <v>290</v>
      </c>
      <c r="M67" s="421" t="s">
        <v>165</v>
      </c>
      <c r="N67" s="488">
        <v>4</v>
      </c>
      <c r="O67" s="489">
        <v>338025</v>
      </c>
      <c r="P67" s="490">
        <f t="shared" si="942"/>
        <v>1352100</v>
      </c>
      <c r="Q67" s="425"/>
      <c r="R67" s="117">
        <f>IF(EXACT(VLOOKUP(K67,OFERTA_0,2,FALSE),L67),1,0)</f>
        <v>1</v>
      </c>
      <c r="S67" s="117">
        <f>IF(EXACT(VLOOKUP(K67,OFERTA_0,3,FALSE),M67),1,0)</f>
        <v>1</v>
      </c>
      <c r="T67" s="265">
        <f>IF(EXACT(VLOOKUP(K67,OFERTA_0,4,FALSE),N67),1,0)</f>
        <v>1</v>
      </c>
      <c r="U67" s="265">
        <f t="shared" si="96"/>
        <v>1</v>
      </c>
      <c r="V67" s="265">
        <f t="shared" si="97"/>
        <v>1</v>
      </c>
      <c r="W67" s="265">
        <f t="shared" si="98"/>
        <v>1</v>
      </c>
      <c r="X67" s="361">
        <f t="shared" si="99"/>
        <v>1352100</v>
      </c>
      <c r="Y67" s="267">
        <f t="shared" si="100"/>
        <v>0</v>
      </c>
      <c r="Z67" s="143"/>
      <c r="AA67" s="143"/>
      <c r="AB67" s="421" t="s">
        <v>289</v>
      </c>
      <c r="AC67" s="422" t="s">
        <v>290</v>
      </c>
      <c r="AD67" s="421" t="s">
        <v>165</v>
      </c>
      <c r="AE67" s="488">
        <v>4</v>
      </c>
      <c r="AF67" s="491">
        <v>889348</v>
      </c>
      <c r="AG67" s="490">
        <f t="shared" si="943"/>
        <v>3557392</v>
      </c>
      <c r="AH67" s="425"/>
      <c r="AI67" s="117">
        <f>IF(EXACT(VLOOKUP(AB67,OFERTA_0,2,FALSE),AC67),1,0)</f>
        <v>1</v>
      </c>
      <c r="AJ67" s="117">
        <f>IF(EXACT(VLOOKUP(AB67,OFERTA_0,3,FALSE),AD67),1,0)</f>
        <v>1</v>
      </c>
      <c r="AK67" s="265">
        <f>IF(EXACT(VLOOKUP(AB67,OFERTA_0,4,FALSE),AE67),1,0)</f>
        <v>1</v>
      </c>
      <c r="AL67" s="265">
        <f t="shared" si="974"/>
        <v>1</v>
      </c>
      <c r="AM67" s="265">
        <f t="shared" si="975"/>
        <v>1</v>
      </c>
      <c r="AN67" s="265">
        <f t="shared" si="976"/>
        <v>1</v>
      </c>
      <c r="AO67" s="361">
        <f t="shared" si="977"/>
        <v>3557392</v>
      </c>
      <c r="AP67" s="267">
        <f t="shared" si="978"/>
        <v>0</v>
      </c>
      <c r="AQ67" s="143"/>
      <c r="AR67" s="143"/>
      <c r="AS67" s="421" t="s">
        <v>289</v>
      </c>
      <c r="AT67" s="422" t="s">
        <v>290</v>
      </c>
      <c r="AU67" s="421" t="s">
        <v>165</v>
      </c>
      <c r="AV67" s="488">
        <v>4</v>
      </c>
      <c r="AW67" s="491">
        <v>550000</v>
      </c>
      <c r="AX67" s="490">
        <f t="shared" si="949"/>
        <v>2200000</v>
      </c>
      <c r="AY67" s="425"/>
      <c r="AZ67" s="117">
        <f>IF(EXACT(VLOOKUP(AS67,OFERTA_0,2,FALSE),AT67),1,0)</f>
        <v>1</v>
      </c>
      <c r="BA67" s="117">
        <f>IF(EXACT(VLOOKUP(AS67,OFERTA_0,3,FALSE),AU67),1,0)</f>
        <v>1</v>
      </c>
      <c r="BB67" s="265">
        <f>IF(EXACT(VLOOKUP(AS67,OFERTA_0,4,FALSE),AV67),1,0)</f>
        <v>1</v>
      </c>
      <c r="BC67" s="265">
        <f t="shared" si="979"/>
        <v>1</v>
      </c>
      <c r="BD67" s="265">
        <f t="shared" si="980"/>
        <v>1</v>
      </c>
      <c r="BE67" s="265">
        <f t="shared" si="981"/>
        <v>1</v>
      </c>
      <c r="BF67" s="361">
        <f t="shared" si="982"/>
        <v>2200000</v>
      </c>
      <c r="BG67" s="267">
        <f t="shared" si="983"/>
        <v>0</v>
      </c>
      <c r="BJ67" s="421" t="s">
        <v>289</v>
      </c>
      <c r="BK67" s="422" t="s">
        <v>290</v>
      </c>
      <c r="BL67" s="421" t="s">
        <v>165</v>
      </c>
      <c r="BM67" s="488">
        <v>4</v>
      </c>
      <c r="BN67" s="491">
        <v>850000</v>
      </c>
      <c r="BO67" s="490">
        <f t="shared" si="955"/>
        <v>3400000</v>
      </c>
      <c r="BP67" s="425"/>
      <c r="BQ67" s="117">
        <f>IF(EXACT(VLOOKUP(BJ67,OFERTA_0,2,FALSE),BK67),1,0)</f>
        <v>1</v>
      </c>
      <c r="BR67" s="117">
        <f>IF(EXACT(VLOOKUP(BJ67,OFERTA_0,3,FALSE),BL67),1,0)</f>
        <v>1</v>
      </c>
      <c r="BS67" s="265">
        <f>IF(EXACT(VLOOKUP(BJ67,OFERTA_0,4,FALSE),BM67),1,0)</f>
        <v>1</v>
      </c>
      <c r="BT67" s="265">
        <f t="shared" si="984"/>
        <v>1</v>
      </c>
      <c r="BU67" s="265">
        <f t="shared" si="985"/>
        <v>1</v>
      </c>
      <c r="BV67" s="265">
        <f t="shared" si="986"/>
        <v>1</v>
      </c>
      <c r="BW67" s="361">
        <f t="shared" si="987"/>
        <v>3400000</v>
      </c>
      <c r="BX67" s="267">
        <f t="shared" si="988"/>
        <v>0</v>
      </c>
      <c r="CA67" s="421" t="s">
        <v>289</v>
      </c>
      <c r="CB67" s="422" t="s">
        <v>290</v>
      </c>
      <c r="CC67" s="421" t="s">
        <v>165</v>
      </c>
      <c r="CD67" s="488">
        <v>4</v>
      </c>
      <c r="CE67" s="491">
        <v>240000</v>
      </c>
      <c r="CF67" s="522">
        <f t="shared" si="961"/>
        <v>960000</v>
      </c>
      <c r="CG67" s="425"/>
      <c r="CH67" s="117">
        <f>IF(EXACT(VLOOKUP(CA67,OFERTA_0,2,FALSE),CB67),1,0)</f>
        <v>1</v>
      </c>
      <c r="CI67" s="117">
        <f>IF(EXACT(VLOOKUP(CA67,OFERTA_0,3,FALSE),CC67),1,0)</f>
        <v>1</v>
      </c>
      <c r="CJ67" s="265">
        <f>IF(EXACT(VLOOKUP(CA67,OFERTA_0,4,FALSE),CD67),1,0)</f>
        <v>1</v>
      </c>
      <c r="CK67" s="265">
        <f t="shared" si="989"/>
        <v>1</v>
      </c>
      <c r="CL67" s="265">
        <f t="shared" si="990"/>
        <v>1</v>
      </c>
      <c r="CM67" s="265">
        <f t="shared" si="991"/>
        <v>1</v>
      </c>
      <c r="CN67" s="361">
        <f t="shared" si="992"/>
        <v>960000</v>
      </c>
      <c r="CO67" s="267">
        <f t="shared" si="993"/>
        <v>0</v>
      </c>
      <c r="CR67" s="421" t="s">
        <v>289</v>
      </c>
      <c r="CS67" s="422" t="s">
        <v>290</v>
      </c>
      <c r="CT67" s="421" t="s">
        <v>165</v>
      </c>
      <c r="CU67" s="488">
        <v>4</v>
      </c>
      <c r="CV67" s="491">
        <v>630000</v>
      </c>
      <c r="CW67" s="490">
        <f t="shared" si="967"/>
        <v>2520000</v>
      </c>
      <c r="CX67" s="425"/>
      <c r="CY67" s="117">
        <f>IF(EXACT(VLOOKUP(CR67,OFERTA_0,2,FALSE),CS67),1,0)</f>
        <v>1</v>
      </c>
      <c r="CZ67" s="117">
        <f>IF(EXACT(VLOOKUP(CR67,OFERTA_0,3,FALSE),CT67),1,0)</f>
        <v>1</v>
      </c>
      <c r="DA67" s="265">
        <f>IF(EXACT(VLOOKUP(CR67,OFERTA_0,4,FALSE),CU67),1,0)</f>
        <v>1</v>
      </c>
      <c r="DB67" s="265">
        <f t="shared" si="994"/>
        <v>1</v>
      </c>
      <c r="DC67" s="265">
        <f t="shared" si="995"/>
        <v>1</v>
      </c>
      <c r="DD67" s="265">
        <f t="shared" si="996"/>
        <v>1</v>
      </c>
      <c r="DE67" s="361">
        <f t="shared" si="997"/>
        <v>2520000</v>
      </c>
      <c r="DF67" s="267">
        <f t="shared" si="998"/>
        <v>0</v>
      </c>
      <c r="DI67" s="294"/>
      <c r="DJ67" s="301"/>
      <c r="DK67" s="302"/>
      <c r="DL67" s="303"/>
      <c r="DM67" s="298"/>
      <c r="DN67" s="299"/>
      <c r="DO67" s="364"/>
      <c r="DP67" s="117" t="e">
        <f t="shared" si="853"/>
        <v>#N/A</v>
      </c>
      <c r="DQ67" s="117" t="e">
        <f t="shared" si="854"/>
        <v>#N/A</v>
      </c>
      <c r="DR67" s="265" t="e">
        <f t="shared" si="855"/>
        <v>#N/A</v>
      </c>
      <c r="DS67" s="265">
        <f t="shared" si="856"/>
        <v>0</v>
      </c>
      <c r="DT67" s="265">
        <f t="shared" si="857"/>
        <v>0</v>
      </c>
      <c r="DU67" s="265" t="e">
        <f t="shared" si="858"/>
        <v>#N/A</v>
      </c>
      <c r="DV67" s="361">
        <f t="shared" si="859"/>
        <v>0</v>
      </c>
      <c r="DW67" s="267">
        <f t="shared" si="860"/>
        <v>0</v>
      </c>
      <c r="DZ67" s="294"/>
      <c r="EA67" s="301"/>
      <c r="EB67" s="302"/>
      <c r="EC67" s="303"/>
      <c r="ED67" s="298"/>
      <c r="EE67" s="299"/>
      <c r="EF67" s="364"/>
      <c r="EG67" s="117" t="e">
        <f t="shared" si="861"/>
        <v>#N/A</v>
      </c>
      <c r="EH67" s="117" t="e">
        <f t="shared" si="862"/>
        <v>#N/A</v>
      </c>
      <c r="EI67" s="265" t="e">
        <f t="shared" si="863"/>
        <v>#N/A</v>
      </c>
      <c r="EJ67" s="265">
        <f t="shared" si="864"/>
        <v>0</v>
      </c>
      <c r="EK67" s="265">
        <f t="shared" si="865"/>
        <v>0</v>
      </c>
      <c r="EL67" s="265" t="e">
        <f t="shared" si="866"/>
        <v>#N/A</v>
      </c>
      <c r="EM67" s="361">
        <f t="shared" si="867"/>
        <v>0</v>
      </c>
      <c r="EN67" s="267">
        <f t="shared" si="868"/>
        <v>0</v>
      </c>
      <c r="EQ67" s="294"/>
      <c r="ER67" s="301"/>
      <c r="ES67" s="302"/>
      <c r="ET67" s="303"/>
      <c r="EU67" s="298"/>
      <c r="EV67" s="299"/>
      <c r="EW67" s="364"/>
      <c r="EX67" s="117" t="e">
        <f t="shared" si="869"/>
        <v>#N/A</v>
      </c>
      <c r="EY67" s="117" t="e">
        <f t="shared" si="870"/>
        <v>#N/A</v>
      </c>
      <c r="EZ67" s="265" t="e">
        <f t="shared" si="871"/>
        <v>#N/A</v>
      </c>
      <c r="FA67" s="265">
        <f t="shared" si="872"/>
        <v>0</v>
      </c>
      <c r="FB67" s="265">
        <f t="shared" si="873"/>
        <v>0</v>
      </c>
      <c r="FC67" s="265" t="e">
        <f t="shared" si="874"/>
        <v>#N/A</v>
      </c>
      <c r="FD67" s="361">
        <f t="shared" si="875"/>
        <v>0</v>
      </c>
      <c r="FE67" s="267">
        <f t="shared" si="876"/>
        <v>0</v>
      </c>
      <c r="FH67" s="294"/>
      <c r="FI67" s="301"/>
      <c r="FJ67" s="302"/>
      <c r="FK67" s="303"/>
      <c r="FL67" s="298"/>
      <c r="FM67" s="299"/>
      <c r="FN67" s="364"/>
      <c r="FO67" s="117" t="e">
        <f t="shared" si="877"/>
        <v>#N/A</v>
      </c>
      <c r="FP67" s="117" t="e">
        <f t="shared" si="878"/>
        <v>#N/A</v>
      </c>
      <c r="FQ67" s="265" t="e">
        <f t="shared" si="879"/>
        <v>#N/A</v>
      </c>
      <c r="FR67" s="265">
        <f t="shared" si="880"/>
        <v>0</v>
      </c>
      <c r="FS67" s="265">
        <f t="shared" si="881"/>
        <v>0</v>
      </c>
      <c r="FT67" s="265" t="e">
        <f t="shared" si="882"/>
        <v>#N/A</v>
      </c>
      <c r="FU67" s="361">
        <f t="shared" si="883"/>
        <v>0</v>
      </c>
      <c r="FV67" s="267">
        <f t="shared" si="884"/>
        <v>0</v>
      </c>
      <c r="FY67" s="294"/>
      <c r="FZ67" s="301"/>
      <c r="GA67" s="302"/>
      <c r="GB67" s="303"/>
      <c r="GC67" s="298"/>
      <c r="GD67" s="299"/>
      <c r="GE67" s="364"/>
      <c r="GF67" s="117" t="e">
        <f t="shared" si="885"/>
        <v>#N/A</v>
      </c>
      <c r="GG67" s="117" t="e">
        <f t="shared" si="886"/>
        <v>#N/A</v>
      </c>
      <c r="GH67" s="265" t="e">
        <f t="shared" si="887"/>
        <v>#N/A</v>
      </c>
      <c r="GI67" s="265">
        <f t="shared" si="888"/>
        <v>0</v>
      </c>
      <c r="GJ67" s="265">
        <f t="shared" si="889"/>
        <v>0</v>
      </c>
      <c r="GK67" s="265" t="e">
        <f t="shared" si="890"/>
        <v>#N/A</v>
      </c>
      <c r="GL67" s="361">
        <f t="shared" si="891"/>
        <v>0</v>
      </c>
      <c r="GM67" s="267">
        <f t="shared" si="892"/>
        <v>0</v>
      </c>
      <c r="GP67" s="294"/>
      <c r="GQ67" s="301"/>
      <c r="GR67" s="302"/>
      <c r="GS67" s="303"/>
      <c r="GT67" s="298"/>
      <c r="GU67" s="299"/>
      <c r="GV67" s="364"/>
      <c r="GW67" s="117" t="e">
        <f t="shared" si="893"/>
        <v>#N/A</v>
      </c>
      <c r="GX67" s="117" t="e">
        <f t="shared" si="894"/>
        <v>#N/A</v>
      </c>
      <c r="GY67" s="265" t="e">
        <f t="shared" si="895"/>
        <v>#N/A</v>
      </c>
      <c r="GZ67" s="265">
        <f t="shared" si="896"/>
        <v>0</v>
      </c>
      <c r="HA67" s="265">
        <f t="shared" si="897"/>
        <v>0</v>
      </c>
      <c r="HB67" s="265" t="e">
        <f t="shared" si="898"/>
        <v>#N/A</v>
      </c>
      <c r="HC67" s="361">
        <f t="shared" si="899"/>
        <v>0</v>
      </c>
      <c r="HD67" s="267">
        <f t="shared" si="900"/>
        <v>0</v>
      </c>
      <c r="HG67" s="294"/>
      <c r="HH67" s="301"/>
      <c r="HI67" s="302"/>
      <c r="HJ67" s="303"/>
      <c r="HK67" s="298"/>
      <c r="HL67" s="299"/>
      <c r="HM67" s="364"/>
      <c r="HN67" s="117" t="e">
        <f t="shared" si="901"/>
        <v>#N/A</v>
      </c>
      <c r="HO67" s="117" t="e">
        <f t="shared" si="902"/>
        <v>#N/A</v>
      </c>
      <c r="HP67" s="265" t="e">
        <f t="shared" si="903"/>
        <v>#N/A</v>
      </c>
      <c r="HQ67" s="265">
        <f t="shared" si="904"/>
        <v>0</v>
      </c>
      <c r="HR67" s="265">
        <f t="shared" si="905"/>
        <v>0</v>
      </c>
      <c r="HS67" s="265" t="e">
        <f t="shared" si="906"/>
        <v>#N/A</v>
      </c>
      <c r="HT67" s="361">
        <f t="shared" si="907"/>
        <v>0</v>
      </c>
      <c r="HU67" s="267">
        <f t="shared" si="908"/>
        <v>0</v>
      </c>
      <c r="HX67" s="294"/>
      <c r="HY67" s="301"/>
      <c r="HZ67" s="302"/>
      <c r="IA67" s="303"/>
      <c r="IB67" s="298"/>
      <c r="IC67" s="299"/>
      <c r="ID67" s="364"/>
      <c r="IE67" s="117" t="e">
        <f t="shared" si="909"/>
        <v>#N/A</v>
      </c>
      <c r="IF67" s="117" t="e">
        <f t="shared" si="910"/>
        <v>#N/A</v>
      </c>
      <c r="IG67" s="265" t="e">
        <f t="shared" si="911"/>
        <v>#N/A</v>
      </c>
      <c r="IH67" s="265">
        <f t="shared" si="912"/>
        <v>0</v>
      </c>
      <c r="II67" s="265">
        <f t="shared" si="913"/>
        <v>0</v>
      </c>
      <c r="IJ67" s="265" t="e">
        <f t="shared" si="914"/>
        <v>#N/A</v>
      </c>
      <c r="IK67" s="361">
        <f t="shared" si="915"/>
        <v>0</v>
      </c>
      <c r="IL67" s="267">
        <f t="shared" si="916"/>
        <v>0</v>
      </c>
      <c r="IO67" s="294"/>
      <c r="IP67" s="301"/>
      <c r="IQ67" s="302"/>
      <c r="IR67" s="303"/>
      <c r="IS67" s="298"/>
      <c r="IT67" s="299"/>
      <c r="IU67" s="364"/>
      <c r="IV67" s="117" t="e">
        <f t="shared" si="917"/>
        <v>#N/A</v>
      </c>
      <c r="IW67" s="117" t="e">
        <f t="shared" si="918"/>
        <v>#N/A</v>
      </c>
      <c r="IX67" s="265" t="e">
        <f t="shared" si="919"/>
        <v>#N/A</v>
      </c>
      <c r="IY67" s="265">
        <f t="shared" si="920"/>
        <v>0</v>
      </c>
      <c r="IZ67" s="265">
        <f t="shared" si="921"/>
        <v>0</v>
      </c>
      <c r="JA67" s="265" t="e">
        <f t="shared" si="922"/>
        <v>#N/A</v>
      </c>
      <c r="JB67" s="361">
        <f t="shared" si="923"/>
        <v>0</v>
      </c>
      <c r="JC67" s="267">
        <f t="shared" si="924"/>
        <v>0</v>
      </c>
      <c r="JF67" s="294"/>
      <c r="JG67" s="301"/>
      <c r="JH67" s="302"/>
      <c r="JI67" s="303"/>
      <c r="JJ67" s="298"/>
      <c r="JK67" s="299"/>
      <c r="JL67" s="364"/>
      <c r="JM67" s="117" t="e">
        <f t="shared" si="925"/>
        <v>#N/A</v>
      </c>
      <c r="JN67" s="117" t="e">
        <f t="shared" si="926"/>
        <v>#N/A</v>
      </c>
      <c r="JO67" s="265" t="e">
        <f t="shared" si="927"/>
        <v>#N/A</v>
      </c>
      <c r="JP67" s="265">
        <f t="shared" si="928"/>
        <v>0</v>
      </c>
      <c r="JQ67" s="265">
        <f t="shared" si="929"/>
        <v>0</v>
      </c>
      <c r="JR67" s="265" t="e">
        <f t="shared" si="930"/>
        <v>#N/A</v>
      </c>
      <c r="JS67" s="361">
        <f t="shared" si="931"/>
        <v>0</v>
      </c>
      <c r="JT67" s="267">
        <f t="shared" si="932"/>
        <v>0</v>
      </c>
      <c r="JW67" s="294"/>
      <c r="JX67" s="301"/>
      <c r="JY67" s="302"/>
      <c r="JZ67" s="303"/>
      <c r="KA67" s="298"/>
      <c r="KB67" s="299"/>
      <c r="KC67" s="364"/>
      <c r="KD67" s="117" t="e">
        <f t="shared" si="933"/>
        <v>#N/A</v>
      </c>
      <c r="KE67" s="117" t="e">
        <f t="shared" si="934"/>
        <v>#N/A</v>
      </c>
      <c r="KF67" s="265" t="e">
        <f t="shared" si="935"/>
        <v>#N/A</v>
      </c>
      <c r="KG67" s="265">
        <f t="shared" si="936"/>
        <v>0</v>
      </c>
      <c r="KH67" s="265">
        <f t="shared" si="937"/>
        <v>0</v>
      </c>
      <c r="KI67" s="265" t="e">
        <f t="shared" si="938"/>
        <v>#N/A</v>
      </c>
      <c r="KJ67" s="361">
        <f t="shared" si="939"/>
        <v>0</v>
      </c>
      <c r="KK67" s="267">
        <f t="shared" si="940"/>
        <v>0</v>
      </c>
    </row>
    <row r="68" spans="2:297" ht="18" thickTop="1" thickBot="1">
      <c r="B68" s="418">
        <v>3.4</v>
      </c>
      <c r="C68" s="474" t="s">
        <v>243</v>
      </c>
      <c r="D68" s="420"/>
      <c r="E68" s="420"/>
      <c r="F68" s="420"/>
      <c r="G68" s="420"/>
      <c r="H68" s="420"/>
      <c r="K68" s="485">
        <v>3.4</v>
      </c>
      <c r="L68" s="486" t="s">
        <v>243</v>
      </c>
      <c r="M68" s="487"/>
      <c r="N68" s="487"/>
      <c r="O68" s="487"/>
      <c r="P68" s="487"/>
      <c r="Q68" s="420"/>
      <c r="R68" s="117"/>
      <c r="S68" s="117"/>
      <c r="T68" s="265"/>
      <c r="U68" s="265"/>
      <c r="V68" s="265"/>
      <c r="W68" s="265"/>
      <c r="X68" s="361"/>
      <c r="Y68" s="267"/>
      <c r="Z68" s="143"/>
      <c r="AA68" s="143"/>
      <c r="AB68" s="485">
        <v>3.4</v>
      </c>
      <c r="AC68" s="486" t="s">
        <v>243</v>
      </c>
      <c r="AD68" s="487"/>
      <c r="AE68" s="487"/>
      <c r="AF68" s="487"/>
      <c r="AG68" s="487"/>
      <c r="AH68" s="420"/>
      <c r="AI68" s="117"/>
      <c r="AJ68" s="117"/>
      <c r="AK68" s="265"/>
      <c r="AL68" s="265"/>
      <c r="AM68" s="265"/>
      <c r="AN68" s="265"/>
      <c r="AO68" s="361"/>
      <c r="AP68" s="267"/>
      <c r="AQ68" s="143"/>
      <c r="AR68" s="143"/>
      <c r="AS68" s="485">
        <v>3.4</v>
      </c>
      <c r="AT68" s="486" t="s">
        <v>243</v>
      </c>
      <c r="AU68" s="487"/>
      <c r="AV68" s="487"/>
      <c r="AW68" s="487"/>
      <c r="AX68" s="487"/>
      <c r="AY68" s="420"/>
      <c r="AZ68" s="117"/>
      <c r="BA68" s="117"/>
      <c r="BB68" s="265"/>
      <c r="BC68" s="265"/>
      <c r="BD68" s="265"/>
      <c r="BE68" s="265"/>
      <c r="BF68" s="361"/>
      <c r="BG68" s="267"/>
      <c r="BJ68" s="485">
        <v>3.4</v>
      </c>
      <c r="BK68" s="486" t="s">
        <v>243</v>
      </c>
      <c r="BL68" s="487"/>
      <c r="BM68" s="487"/>
      <c r="BN68" s="487"/>
      <c r="BO68" s="487"/>
      <c r="BP68" s="420"/>
      <c r="BQ68" s="117"/>
      <c r="BR68" s="117"/>
      <c r="BS68" s="265"/>
      <c r="BT68" s="265"/>
      <c r="BU68" s="265"/>
      <c r="BV68" s="265"/>
      <c r="BW68" s="361"/>
      <c r="BX68" s="267"/>
      <c r="CA68" s="485">
        <v>3.4</v>
      </c>
      <c r="CB68" s="486" t="s">
        <v>243</v>
      </c>
      <c r="CC68" s="487"/>
      <c r="CD68" s="487"/>
      <c r="CE68" s="521"/>
      <c r="CF68" s="487"/>
      <c r="CG68" s="420"/>
      <c r="CH68" s="117"/>
      <c r="CI68" s="117"/>
      <c r="CJ68" s="265"/>
      <c r="CK68" s="265"/>
      <c r="CL68" s="265"/>
      <c r="CM68" s="265"/>
      <c r="CN68" s="361"/>
      <c r="CO68" s="267"/>
      <c r="CR68" s="485">
        <v>3.4</v>
      </c>
      <c r="CS68" s="486" t="s">
        <v>243</v>
      </c>
      <c r="CT68" s="487"/>
      <c r="CU68" s="487"/>
      <c r="CV68" s="487"/>
      <c r="CW68" s="487"/>
      <c r="CX68" s="420"/>
      <c r="CY68" s="117"/>
      <c r="CZ68" s="117"/>
      <c r="DA68" s="265"/>
      <c r="DB68" s="265"/>
      <c r="DC68" s="265"/>
      <c r="DD68" s="265"/>
      <c r="DE68" s="361"/>
      <c r="DF68" s="267"/>
      <c r="DI68" s="288"/>
      <c r="DJ68" s="289"/>
      <c r="DK68" s="290"/>
      <c r="DL68" s="312"/>
      <c r="DM68" s="292"/>
      <c r="DN68" s="317"/>
      <c r="DO68" s="364"/>
      <c r="DP68" s="117"/>
      <c r="DQ68" s="117"/>
      <c r="DR68" s="265"/>
      <c r="DS68" s="265"/>
      <c r="DT68" s="265"/>
      <c r="DU68" s="265"/>
      <c r="DV68" s="361"/>
      <c r="DW68" s="267"/>
      <c r="DZ68" s="288"/>
      <c r="EA68" s="289"/>
      <c r="EB68" s="290"/>
      <c r="EC68" s="312"/>
      <c r="ED68" s="292"/>
      <c r="EE68" s="317"/>
      <c r="EF68" s="364"/>
      <c r="EG68" s="117"/>
      <c r="EH68" s="117"/>
      <c r="EI68" s="265"/>
      <c r="EJ68" s="265"/>
      <c r="EK68" s="265"/>
      <c r="EL68" s="265"/>
      <c r="EM68" s="361"/>
      <c r="EN68" s="267"/>
      <c r="EQ68" s="288"/>
      <c r="ER68" s="289"/>
      <c r="ES68" s="290"/>
      <c r="ET68" s="312"/>
      <c r="EU68" s="292"/>
      <c r="EV68" s="317"/>
      <c r="EW68" s="364"/>
      <c r="EX68" s="117"/>
      <c r="EY68" s="117"/>
      <c r="EZ68" s="265"/>
      <c r="FA68" s="265"/>
      <c r="FB68" s="265"/>
      <c r="FC68" s="265"/>
      <c r="FD68" s="361"/>
      <c r="FE68" s="267"/>
      <c r="FH68" s="288"/>
      <c r="FI68" s="289"/>
      <c r="FJ68" s="290"/>
      <c r="FK68" s="312"/>
      <c r="FL68" s="292"/>
      <c r="FM68" s="317"/>
      <c r="FN68" s="364"/>
      <c r="FO68" s="117"/>
      <c r="FP68" s="117"/>
      <c r="FQ68" s="265"/>
      <c r="FR68" s="265"/>
      <c r="FS68" s="265"/>
      <c r="FT68" s="265"/>
      <c r="FU68" s="361"/>
      <c r="FV68" s="267"/>
      <c r="FY68" s="288"/>
      <c r="FZ68" s="289"/>
      <c r="GA68" s="290"/>
      <c r="GB68" s="312"/>
      <c r="GC68" s="292"/>
      <c r="GD68" s="317"/>
      <c r="GE68" s="364"/>
      <c r="GF68" s="117"/>
      <c r="GG68" s="117"/>
      <c r="GH68" s="265"/>
      <c r="GI68" s="265"/>
      <c r="GJ68" s="265"/>
      <c r="GK68" s="265"/>
      <c r="GL68" s="361"/>
      <c r="GM68" s="267"/>
      <c r="GP68" s="288"/>
      <c r="GQ68" s="289"/>
      <c r="GR68" s="290"/>
      <c r="GS68" s="312"/>
      <c r="GT68" s="292"/>
      <c r="GU68" s="317"/>
      <c r="GV68" s="364"/>
      <c r="GW68" s="117"/>
      <c r="GX68" s="117"/>
      <c r="GY68" s="265"/>
      <c r="GZ68" s="265"/>
      <c r="HA68" s="265"/>
      <c r="HB68" s="265"/>
      <c r="HC68" s="361"/>
      <c r="HD68" s="267"/>
      <c r="HG68" s="288"/>
      <c r="HH68" s="289"/>
      <c r="HI68" s="290"/>
      <c r="HJ68" s="312"/>
      <c r="HK68" s="292"/>
      <c r="HL68" s="317"/>
      <c r="HM68" s="364"/>
      <c r="HN68" s="117"/>
      <c r="HO68" s="117"/>
      <c r="HP68" s="265"/>
      <c r="HQ68" s="265"/>
      <c r="HR68" s="265"/>
      <c r="HS68" s="265"/>
      <c r="HT68" s="361"/>
      <c r="HU68" s="267"/>
      <c r="HX68" s="288"/>
      <c r="HY68" s="289"/>
      <c r="HZ68" s="290"/>
      <c r="IA68" s="312"/>
      <c r="IB68" s="292"/>
      <c r="IC68" s="317"/>
      <c r="ID68" s="364"/>
      <c r="IE68" s="117"/>
      <c r="IF68" s="117"/>
      <c r="IG68" s="265"/>
      <c r="IH68" s="265"/>
      <c r="II68" s="265"/>
      <c r="IJ68" s="265"/>
      <c r="IK68" s="361"/>
      <c r="IL68" s="267"/>
      <c r="IO68" s="288"/>
      <c r="IP68" s="289"/>
      <c r="IQ68" s="290"/>
      <c r="IR68" s="312"/>
      <c r="IS68" s="292"/>
      <c r="IT68" s="317"/>
      <c r="IU68" s="364"/>
      <c r="IV68" s="117"/>
      <c r="IW68" s="117"/>
      <c r="IX68" s="265"/>
      <c r="IY68" s="265"/>
      <c r="IZ68" s="265"/>
      <c r="JA68" s="265"/>
      <c r="JB68" s="361"/>
      <c r="JC68" s="267"/>
      <c r="JF68" s="288"/>
      <c r="JG68" s="289"/>
      <c r="JH68" s="290"/>
      <c r="JI68" s="312"/>
      <c r="JJ68" s="292"/>
      <c r="JK68" s="317"/>
      <c r="JL68" s="364"/>
      <c r="JM68" s="117"/>
      <c r="JN68" s="117"/>
      <c r="JO68" s="265"/>
      <c r="JP68" s="265"/>
      <c r="JQ68" s="265"/>
      <c r="JR68" s="265"/>
      <c r="JS68" s="361"/>
      <c r="JT68" s="267"/>
      <c r="JW68" s="288"/>
      <c r="JX68" s="289"/>
      <c r="JY68" s="290"/>
      <c r="JZ68" s="312"/>
      <c r="KA68" s="292"/>
      <c r="KB68" s="317"/>
      <c r="KC68" s="364"/>
      <c r="KD68" s="117"/>
      <c r="KE68" s="117"/>
      <c r="KF68" s="265"/>
      <c r="KG68" s="265"/>
      <c r="KH68" s="265"/>
      <c r="KI68" s="265"/>
      <c r="KJ68" s="361"/>
      <c r="KK68" s="267"/>
    </row>
    <row r="69" spans="2:297" ht="16.5" thickTop="1" thickBot="1">
      <c r="B69" s="418"/>
      <c r="C69" s="474" t="s">
        <v>275</v>
      </c>
      <c r="D69" s="420"/>
      <c r="E69" s="420"/>
      <c r="F69" s="420"/>
      <c r="G69" s="420"/>
      <c r="H69" s="420"/>
      <c r="K69" s="485"/>
      <c r="L69" s="486" t="s">
        <v>275</v>
      </c>
      <c r="M69" s="487"/>
      <c r="N69" s="487"/>
      <c r="O69" s="487"/>
      <c r="P69" s="487"/>
      <c r="Q69" s="420"/>
      <c r="R69" s="117"/>
      <c r="S69" s="117"/>
      <c r="T69" s="265"/>
      <c r="U69" s="265"/>
      <c r="V69" s="265"/>
      <c r="W69" s="265"/>
      <c r="X69" s="361"/>
      <c r="Y69" s="267"/>
      <c r="Z69" s="143"/>
      <c r="AA69" s="143"/>
      <c r="AB69" s="485"/>
      <c r="AC69" s="486" t="s">
        <v>275</v>
      </c>
      <c r="AD69" s="487"/>
      <c r="AE69" s="487"/>
      <c r="AF69" s="487"/>
      <c r="AG69" s="487"/>
      <c r="AH69" s="420"/>
      <c r="AI69" s="117"/>
      <c r="AJ69" s="117"/>
      <c r="AK69" s="265"/>
      <c r="AL69" s="265"/>
      <c r="AM69" s="265"/>
      <c r="AN69" s="265"/>
      <c r="AO69" s="361"/>
      <c r="AP69" s="267"/>
      <c r="AQ69" s="143"/>
      <c r="AR69" s="143"/>
      <c r="AS69" s="485"/>
      <c r="AT69" s="486" t="s">
        <v>275</v>
      </c>
      <c r="AU69" s="487"/>
      <c r="AV69" s="487"/>
      <c r="AW69" s="487"/>
      <c r="AX69" s="487"/>
      <c r="AY69" s="420"/>
      <c r="AZ69" s="117"/>
      <c r="BA69" s="117"/>
      <c r="BB69" s="265"/>
      <c r="BC69" s="265"/>
      <c r="BD69" s="265"/>
      <c r="BE69" s="265"/>
      <c r="BF69" s="361"/>
      <c r="BG69" s="267"/>
      <c r="BJ69" s="485"/>
      <c r="BK69" s="486" t="s">
        <v>275</v>
      </c>
      <c r="BL69" s="487"/>
      <c r="BM69" s="487"/>
      <c r="BN69" s="487"/>
      <c r="BO69" s="487"/>
      <c r="BP69" s="420"/>
      <c r="BQ69" s="117"/>
      <c r="BR69" s="117"/>
      <c r="BS69" s="265"/>
      <c r="BT69" s="265"/>
      <c r="BU69" s="265"/>
      <c r="BV69" s="265"/>
      <c r="BW69" s="361"/>
      <c r="BX69" s="267"/>
      <c r="CA69" s="485"/>
      <c r="CB69" s="486" t="s">
        <v>275</v>
      </c>
      <c r="CC69" s="487"/>
      <c r="CD69" s="487"/>
      <c r="CE69" s="521"/>
      <c r="CF69" s="487"/>
      <c r="CG69" s="420"/>
      <c r="CH69" s="117"/>
      <c r="CI69" s="117"/>
      <c r="CJ69" s="265"/>
      <c r="CK69" s="265"/>
      <c r="CL69" s="265"/>
      <c r="CM69" s="265"/>
      <c r="CN69" s="361"/>
      <c r="CO69" s="267"/>
      <c r="CR69" s="485"/>
      <c r="CS69" s="486" t="s">
        <v>275</v>
      </c>
      <c r="CT69" s="487"/>
      <c r="CU69" s="487"/>
      <c r="CV69" s="487"/>
      <c r="CW69" s="487"/>
      <c r="CX69" s="420"/>
      <c r="CY69" s="117"/>
      <c r="CZ69" s="117"/>
      <c r="DA69" s="265"/>
      <c r="DB69" s="265"/>
      <c r="DC69" s="265"/>
      <c r="DD69" s="265"/>
      <c r="DE69" s="361"/>
      <c r="DF69" s="267"/>
      <c r="DI69" s="294"/>
      <c r="DJ69" s="301"/>
      <c r="DK69" s="302"/>
      <c r="DL69" s="303"/>
      <c r="DM69" s="298"/>
      <c r="DN69" s="299"/>
      <c r="DO69" s="365"/>
      <c r="DP69" s="117" t="e">
        <f>IF(EXACT(VLOOKUP(DI69,OFERTA_0,2,FALSE),DJ69),1,0)</f>
        <v>#N/A</v>
      </c>
      <c r="DQ69" s="117" t="e">
        <f>IF(EXACT(VLOOKUP(DI69,OFERTA_0,3,FALSE),DK69),1,0)</f>
        <v>#N/A</v>
      </c>
      <c r="DR69" s="265" t="e">
        <f>IF(EXACT(VLOOKUP(DI69,OFERTA_0,4,FALSE),DL69),1,0)</f>
        <v>#N/A</v>
      </c>
      <c r="DS69" s="265">
        <f t="shared" ref="DS69" si="999">IF(DM69=0,0,1)</f>
        <v>0</v>
      </c>
      <c r="DT69" s="265">
        <f t="shared" ref="DT69" si="1000">IF(DN69=0,0,1)</f>
        <v>0</v>
      </c>
      <c r="DU69" s="265" t="e">
        <f t="shared" ref="DU69" si="1001">PRODUCT(DP69:DT69)</f>
        <v>#N/A</v>
      </c>
      <c r="DV69" s="361">
        <f t="shared" ref="DV69" si="1002">ROUND(DN69,0)</f>
        <v>0</v>
      </c>
      <c r="DW69" s="267">
        <f t="shared" ref="DW69" si="1003">DN69-DV69</f>
        <v>0</v>
      </c>
      <c r="DZ69" s="294"/>
      <c r="EA69" s="301"/>
      <c r="EB69" s="302"/>
      <c r="EC69" s="303"/>
      <c r="ED69" s="298"/>
      <c r="EE69" s="299"/>
      <c r="EF69" s="365"/>
      <c r="EG69" s="117" t="e">
        <f>IF(EXACT(VLOOKUP(DZ69,OFERTA_0,2,FALSE),EA69),1,0)</f>
        <v>#N/A</v>
      </c>
      <c r="EH69" s="117" t="e">
        <f>IF(EXACT(VLOOKUP(DZ69,OFERTA_0,3,FALSE),EB69),1,0)</f>
        <v>#N/A</v>
      </c>
      <c r="EI69" s="265" t="e">
        <f>IF(EXACT(VLOOKUP(DZ69,OFERTA_0,4,FALSE),EC69),1,0)</f>
        <v>#N/A</v>
      </c>
      <c r="EJ69" s="265">
        <f t="shared" ref="EJ69" si="1004">IF(ED69=0,0,1)</f>
        <v>0</v>
      </c>
      <c r="EK69" s="265">
        <f t="shared" ref="EK69" si="1005">IF(EE69=0,0,1)</f>
        <v>0</v>
      </c>
      <c r="EL69" s="265" t="e">
        <f t="shared" ref="EL69" si="1006">PRODUCT(EG69:EK69)</f>
        <v>#N/A</v>
      </c>
      <c r="EM69" s="361">
        <f t="shared" ref="EM69" si="1007">ROUND(EE69,0)</f>
        <v>0</v>
      </c>
      <c r="EN69" s="267">
        <f t="shared" ref="EN69" si="1008">EE69-EM69</f>
        <v>0</v>
      </c>
      <c r="EQ69" s="294"/>
      <c r="ER69" s="301"/>
      <c r="ES69" s="302"/>
      <c r="ET69" s="303"/>
      <c r="EU69" s="298"/>
      <c r="EV69" s="299"/>
      <c r="EW69" s="365"/>
      <c r="EX69" s="117" t="e">
        <f>IF(EXACT(VLOOKUP(EQ69,OFERTA_0,2,FALSE),ER69),1,0)</f>
        <v>#N/A</v>
      </c>
      <c r="EY69" s="117" t="e">
        <f>IF(EXACT(VLOOKUP(EQ69,OFERTA_0,3,FALSE),ES69),1,0)</f>
        <v>#N/A</v>
      </c>
      <c r="EZ69" s="265" t="e">
        <f>IF(EXACT(VLOOKUP(EQ69,OFERTA_0,4,FALSE),ET69),1,0)</f>
        <v>#N/A</v>
      </c>
      <c r="FA69" s="265">
        <f t="shared" ref="FA69" si="1009">IF(EU69=0,0,1)</f>
        <v>0</v>
      </c>
      <c r="FB69" s="265">
        <f t="shared" ref="FB69" si="1010">IF(EV69=0,0,1)</f>
        <v>0</v>
      </c>
      <c r="FC69" s="265" t="e">
        <f t="shared" ref="FC69" si="1011">PRODUCT(EX69:FB69)</f>
        <v>#N/A</v>
      </c>
      <c r="FD69" s="361">
        <f t="shared" ref="FD69" si="1012">ROUND(EV69,0)</f>
        <v>0</v>
      </c>
      <c r="FE69" s="267">
        <f t="shared" ref="FE69" si="1013">EV69-FD69</f>
        <v>0</v>
      </c>
      <c r="FH69" s="294"/>
      <c r="FI69" s="301"/>
      <c r="FJ69" s="302"/>
      <c r="FK69" s="303"/>
      <c r="FL69" s="298"/>
      <c r="FM69" s="299"/>
      <c r="FN69" s="365"/>
      <c r="FO69" s="117" t="e">
        <f>IF(EXACT(VLOOKUP(FH69,OFERTA_0,2,FALSE),FI69),1,0)</f>
        <v>#N/A</v>
      </c>
      <c r="FP69" s="117" t="e">
        <f>IF(EXACT(VLOOKUP(FH69,OFERTA_0,3,FALSE),FJ69),1,0)</f>
        <v>#N/A</v>
      </c>
      <c r="FQ69" s="265" t="e">
        <f>IF(EXACT(VLOOKUP(FH69,OFERTA_0,4,FALSE),FK69),1,0)</f>
        <v>#N/A</v>
      </c>
      <c r="FR69" s="265">
        <f t="shared" ref="FR69" si="1014">IF(FL69=0,0,1)</f>
        <v>0</v>
      </c>
      <c r="FS69" s="265">
        <f t="shared" ref="FS69" si="1015">IF(FM69=0,0,1)</f>
        <v>0</v>
      </c>
      <c r="FT69" s="265" t="e">
        <f t="shared" ref="FT69" si="1016">PRODUCT(FO69:FS69)</f>
        <v>#N/A</v>
      </c>
      <c r="FU69" s="361">
        <f t="shared" ref="FU69" si="1017">ROUND(FM69,0)</f>
        <v>0</v>
      </c>
      <c r="FV69" s="267">
        <f t="shared" ref="FV69" si="1018">FM69-FU69</f>
        <v>0</v>
      </c>
      <c r="FY69" s="294"/>
      <c r="FZ69" s="301"/>
      <c r="GA69" s="302"/>
      <c r="GB69" s="303"/>
      <c r="GC69" s="298"/>
      <c r="GD69" s="299"/>
      <c r="GE69" s="365"/>
      <c r="GF69" s="117" t="e">
        <f>IF(EXACT(VLOOKUP(FY69,OFERTA_0,2,FALSE),FZ69),1,0)</f>
        <v>#N/A</v>
      </c>
      <c r="GG69" s="117" t="e">
        <f>IF(EXACT(VLOOKUP(FY69,OFERTA_0,3,FALSE),GA69),1,0)</f>
        <v>#N/A</v>
      </c>
      <c r="GH69" s="265" t="e">
        <f>IF(EXACT(VLOOKUP(FY69,OFERTA_0,4,FALSE),GB69),1,0)</f>
        <v>#N/A</v>
      </c>
      <c r="GI69" s="265">
        <f t="shared" ref="GI69" si="1019">IF(GC69=0,0,1)</f>
        <v>0</v>
      </c>
      <c r="GJ69" s="265">
        <f t="shared" ref="GJ69" si="1020">IF(GD69=0,0,1)</f>
        <v>0</v>
      </c>
      <c r="GK69" s="265" t="e">
        <f t="shared" ref="GK69" si="1021">PRODUCT(GF69:GJ69)</f>
        <v>#N/A</v>
      </c>
      <c r="GL69" s="361">
        <f t="shared" ref="GL69" si="1022">ROUND(GD69,0)</f>
        <v>0</v>
      </c>
      <c r="GM69" s="267">
        <f t="shared" ref="GM69" si="1023">GD69-GL69</f>
        <v>0</v>
      </c>
      <c r="GP69" s="294"/>
      <c r="GQ69" s="301"/>
      <c r="GR69" s="302"/>
      <c r="GS69" s="303"/>
      <c r="GT69" s="298"/>
      <c r="GU69" s="299"/>
      <c r="GV69" s="365"/>
      <c r="GW69" s="117" t="e">
        <f>IF(EXACT(VLOOKUP(GP69,OFERTA_0,2,FALSE),GQ69),1,0)</f>
        <v>#N/A</v>
      </c>
      <c r="GX69" s="117" t="e">
        <f>IF(EXACT(VLOOKUP(GP69,OFERTA_0,3,FALSE),GR69),1,0)</f>
        <v>#N/A</v>
      </c>
      <c r="GY69" s="265" t="e">
        <f>IF(EXACT(VLOOKUP(GP69,OFERTA_0,4,FALSE),GS69),1,0)</f>
        <v>#N/A</v>
      </c>
      <c r="GZ69" s="265">
        <f t="shared" ref="GZ69" si="1024">IF(GT69=0,0,1)</f>
        <v>0</v>
      </c>
      <c r="HA69" s="265">
        <f t="shared" ref="HA69" si="1025">IF(GU69=0,0,1)</f>
        <v>0</v>
      </c>
      <c r="HB69" s="265" t="e">
        <f t="shared" ref="HB69" si="1026">PRODUCT(GW69:HA69)</f>
        <v>#N/A</v>
      </c>
      <c r="HC69" s="361">
        <f t="shared" ref="HC69" si="1027">ROUND(GU69,0)</f>
        <v>0</v>
      </c>
      <c r="HD69" s="267">
        <f t="shared" ref="HD69" si="1028">GU69-HC69</f>
        <v>0</v>
      </c>
      <c r="HG69" s="294"/>
      <c r="HH69" s="301"/>
      <c r="HI69" s="302"/>
      <c r="HJ69" s="303"/>
      <c r="HK69" s="298"/>
      <c r="HL69" s="299"/>
      <c r="HM69" s="365"/>
      <c r="HN69" s="117" t="e">
        <f>IF(EXACT(VLOOKUP(HG69,OFERTA_0,2,FALSE),HH69),1,0)</f>
        <v>#N/A</v>
      </c>
      <c r="HO69" s="117" t="e">
        <f>IF(EXACT(VLOOKUP(HG69,OFERTA_0,3,FALSE),HI69),1,0)</f>
        <v>#N/A</v>
      </c>
      <c r="HP69" s="265" t="e">
        <f>IF(EXACT(VLOOKUP(HG69,OFERTA_0,4,FALSE),HJ69),1,0)</f>
        <v>#N/A</v>
      </c>
      <c r="HQ69" s="265">
        <f t="shared" ref="HQ69" si="1029">IF(HK69=0,0,1)</f>
        <v>0</v>
      </c>
      <c r="HR69" s="265">
        <f t="shared" ref="HR69" si="1030">IF(HL69=0,0,1)</f>
        <v>0</v>
      </c>
      <c r="HS69" s="265" t="e">
        <f t="shared" ref="HS69" si="1031">PRODUCT(HN69:HR69)</f>
        <v>#N/A</v>
      </c>
      <c r="HT69" s="361">
        <f t="shared" ref="HT69" si="1032">ROUND(HL69,0)</f>
        <v>0</v>
      </c>
      <c r="HU69" s="267">
        <f t="shared" ref="HU69" si="1033">HL69-HT69</f>
        <v>0</v>
      </c>
      <c r="HX69" s="294"/>
      <c r="HY69" s="301"/>
      <c r="HZ69" s="302"/>
      <c r="IA69" s="303"/>
      <c r="IB69" s="298"/>
      <c r="IC69" s="299"/>
      <c r="ID69" s="365"/>
      <c r="IE69" s="117" t="e">
        <f>IF(EXACT(VLOOKUP(HX69,OFERTA_0,2,FALSE),HY69),1,0)</f>
        <v>#N/A</v>
      </c>
      <c r="IF69" s="117" t="e">
        <f>IF(EXACT(VLOOKUP(HX69,OFERTA_0,3,FALSE),HZ69),1,0)</f>
        <v>#N/A</v>
      </c>
      <c r="IG69" s="265" t="e">
        <f>IF(EXACT(VLOOKUP(HX69,OFERTA_0,4,FALSE),IA69),1,0)</f>
        <v>#N/A</v>
      </c>
      <c r="IH69" s="265">
        <f t="shared" ref="IH69" si="1034">IF(IB69=0,0,1)</f>
        <v>0</v>
      </c>
      <c r="II69" s="265">
        <f t="shared" ref="II69" si="1035">IF(IC69=0,0,1)</f>
        <v>0</v>
      </c>
      <c r="IJ69" s="265" t="e">
        <f t="shared" ref="IJ69" si="1036">PRODUCT(IE69:II69)</f>
        <v>#N/A</v>
      </c>
      <c r="IK69" s="361">
        <f t="shared" ref="IK69" si="1037">ROUND(IC69,0)</f>
        <v>0</v>
      </c>
      <c r="IL69" s="267">
        <f t="shared" ref="IL69" si="1038">IC69-IK69</f>
        <v>0</v>
      </c>
      <c r="IO69" s="294"/>
      <c r="IP69" s="301"/>
      <c r="IQ69" s="302"/>
      <c r="IR69" s="303"/>
      <c r="IS69" s="298"/>
      <c r="IT69" s="299"/>
      <c r="IU69" s="365"/>
      <c r="IV69" s="117" t="e">
        <f>IF(EXACT(VLOOKUP(IO69,OFERTA_0,2,FALSE),IP69),1,0)</f>
        <v>#N/A</v>
      </c>
      <c r="IW69" s="117" t="e">
        <f>IF(EXACT(VLOOKUP(IO69,OFERTA_0,3,FALSE),IQ69),1,0)</f>
        <v>#N/A</v>
      </c>
      <c r="IX69" s="265" t="e">
        <f>IF(EXACT(VLOOKUP(IO69,OFERTA_0,4,FALSE),IR69),1,0)</f>
        <v>#N/A</v>
      </c>
      <c r="IY69" s="265">
        <f t="shared" ref="IY69" si="1039">IF(IS69=0,0,1)</f>
        <v>0</v>
      </c>
      <c r="IZ69" s="265">
        <f t="shared" ref="IZ69" si="1040">IF(IT69=0,0,1)</f>
        <v>0</v>
      </c>
      <c r="JA69" s="265" t="e">
        <f t="shared" ref="JA69" si="1041">PRODUCT(IV69:IZ69)</f>
        <v>#N/A</v>
      </c>
      <c r="JB69" s="361">
        <f t="shared" ref="JB69" si="1042">ROUND(IT69,0)</f>
        <v>0</v>
      </c>
      <c r="JC69" s="267">
        <f t="shared" ref="JC69" si="1043">IT69-JB69</f>
        <v>0</v>
      </c>
      <c r="JF69" s="294"/>
      <c r="JG69" s="301"/>
      <c r="JH69" s="302"/>
      <c r="JI69" s="303"/>
      <c r="JJ69" s="298"/>
      <c r="JK69" s="299"/>
      <c r="JL69" s="365"/>
      <c r="JM69" s="117" t="e">
        <f>IF(EXACT(VLOOKUP(JF69,OFERTA_0,2,FALSE),JG69),1,0)</f>
        <v>#N/A</v>
      </c>
      <c r="JN69" s="117" t="e">
        <f>IF(EXACT(VLOOKUP(JF69,OFERTA_0,3,FALSE),JH69),1,0)</f>
        <v>#N/A</v>
      </c>
      <c r="JO69" s="265" t="e">
        <f>IF(EXACT(VLOOKUP(JF69,OFERTA_0,4,FALSE),JI69),1,0)</f>
        <v>#N/A</v>
      </c>
      <c r="JP69" s="265">
        <f t="shared" ref="JP69" si="1044">IF(JJ69=0,0,1)</f>
        <v>0</v>
      </c>
      <c r="JQ69" s="265">
        <f t="shared" ref="JQ69" si="1045">IF(JK69=0,0,1)</f>
        <v>0</v>
      </c>
      <c r="JR69" s="265" t="e">
        <f t="shared" ref="JR69" si="1046">PRODUCT(JM69:JQ69)</f>
        <v>#N/A</v>
      </c>
      <c r="JS69" s="361">
        <f t="shared" ref="JS69" si="1047">ROUND(JK69,0)</f>
        <v>0</v>
      </c>
      <c r="JT69" s="267">
        <f t="shared" ref="JT69" si="1048">JK69-JS69</f>
        <v>0</v>
      </c>
      <c r="JW69" s="294"/>
      <c r="JX69" s="301"/>
      <c r="JY69" s="302"/>
      <c r="JZ69" s="303"/>
      <c r="KA69" s="298"/>
      <c r="KB69" s="299"/>
      <c r="KC69" s="365"/>
      <c r="KD69" s="117" t="e">
        <f>IF(EXACT(VLOOKUP(JW69,OFERTA_0,2,FALSE),JX69),1,0)</f>
        <v>#N/A</v>
      </c>
      <c r="KE69" s="117" t="e">
        <f>IF(EXACT(VLOOKUP(JW69,OFERTA_0,3,FALSE),JY69),1,0)</f>
        <v>#N/A</v>
      </c>
      <c r="KF69" s="265" t="e">
        <f>IF(EXACT(VLOOKUP(JW69,OFERTA_0,4,FALSE),JZ69),1,0)</f>
        <v>#N/A</v>
      </c>
      <c r="KG69" s="265">
        <f t="shared" ref="KG69" si="1049">IF(KA69=0,0,1)</f>
        <v>0</v>
      </c>
      <c r="KH69" s="265">
        <f t="shared" ref="KH69" si="1050">IF(KB69=0,0,1)</f>
        <v>0</v>
      </c>
      <c r="KI69" s="265" t="e">
        <f t="shared" ref="KI69" si="1051">PRODUCT(KD69:KH69)</f>
        <v>#N/A</v>
      </c>
      <c r="KJ69" s="361">
        <f t="shared" ref="KJ69" si="1052">ROUND(KB69,0)</f>
        <v>0</v>
      </c>
      <c r="KK69" s="267">
        <f t="shared" ref="KK69" si="1053">KB69-KJ69</f>
        <v>0</v>
      </c>
    </row>
    <row r="70" spans="2:297" ht="27" thickTop="1" thickBot="1">
      <c r="B70" s="421" t="s">
        <v>291</v>
      </c>
      <c r="C70" s="473" t="s">
        <v>292</v>
      </c>
      <c r="D70" s="421" t="s">
        <v>164</v>
      </c>
      <c r="E70" s="423">
        <v>1129</v>
      </c>
      <c r="F70" s="426"/>
      <c r="G70" s="425">
        <f t="shared" ref="G70:G71" si="1054">ROUND(E70*F70,0)</f>
        <v>0</v>
      </c>
      <c r="H70" s="425"/>
      <c r="K70" s="421" t="s">
        <v>291</v>
      </c>
      <c r="L70" s="422" t="s">
        <v>292</v>
      </c>
      <c r="M70" s="421" t="s">
        <v>164</v>
      </c>
      <c r="N70" s="488">
        <v>1129</v>
      </c>
      <c r="O70" s="489">
        <v>126572</v>
      </c>
      <c r="P70" s="490">
        <f t="shared" si="942"/>
        <v>142899788</v>
      </c>
      <c r="Q70" s="425"/>
      <c r="R70" s="117">
        <f>IF(EXACT(VLOOKUP(K70,OFERTA_0,2,FALSE),L70),1,0)</f>
        <v>1</v>
      </c>
      <c r="S70" s="117">
        <f>IF(EXACT(VLOOKUP(K70,OFERTA_0,3,FALSE),M70),1,0)</f>
        <v>1</v>
      </c>
      <c r="T70" s="265">
        <f>IF(EXACT(VLOOKUP(K70,OFERTA_0,4,FALSE),N70),1,0)</f>
        <v>1</v>
      </c>
      <c r="U70" s="265">
        <f t="shared" si="96"/>
        <v>1</v>
      </c>
      <c r="V70" s="265">
        <f t="shared" si="97"/>
        <v>1</v>
      </c>
      <c r="W70" s="265">
        <f t="shared" si="98"/>
        <v>1</v>
      </c>
      <c r="X70" s="361">
        <f t="shared" si="99"/>
        <v>142899788</v>
      </c>
      <c r="Y70" s="267">
        <f t="shared" si="100"/>
        <v>0</v>
      </c>
      <c r="Z70" s="143"/>
      <c r="AA70" s="143"/>
      <c r="AB70" s="421" t="s">
        <v>291</v>
      </c>
      <c r="AC70" s="422" t="s">
        <v>292</v>
      </c>
      <c r="AD70" s="421" t="s">
        <v>164</v>
      </c>
      <c r="AE70" s="488">
        <v>1129</v>
      </c>
      <c r="AF70" s="491">
        <v>105637</v>
      </c>
      <c r="AG70" s="490">
        <f t="shared" si="943"/>
        <v>119264173</v>
      </c>
      <c r="AH70" s="425"/>
      <c r="AI70" s="117">
        <f>IF(EXACT(VLOOKUP(AB70,OFERTA_0,2,FALSE),AC70),1,0)</f>
        <v>1</v>
      </c>
      <c r="AJ70" s="117">
        <f>IF(EXACT(VLOOKUP(AB70,OFERTA_0,3,FALSE),AD70),1,0)</f>
        <v>1</v>
      </c>
      <c r="AK70" s="265">
        <f>IF(EXACT(VLOOKUP(AB70,OFERTA_0,4,FALSE),AE70),1,0)</f>
        <v>1</v>
      </c>
      <c r="AL70" s="265">
        <f t="shared" ref="AL70:AL71" si="1055">IF(AF70=0,0,1)</f>
        <v>1</v>
      </c>
      <c r="AM70" s="265">
        <f t="shared" ref="AM70:AM71" si="1056">IF(AG70=0,0,1)</f>
        <v>1</v>
      </c>
      <c r="AN70" s="265">
        <f t="shared" ref="AN70:AN71" si="1057">PRODUCT(AI70:AM70)</f>
        <v>1</v>
      </c>
      <c r="AO70" s="361">
        <f t="shared" ref="AO70:AO71" si="1058">ROUND(AG70,0)</f>
        <v>119264173</v>
      </c>
      <c r="AP70" s="267">
        <f t="shared" ref="AP70:AP71" si="1059">AG70-AO70</f>
        <v>0</v>
      </c>
      <c r="AQ70" s="143"/>
      <c r="AR70" s="143"/>
      <c r="AS70" s="421" t="s">
        <v>291</v>
      </c>
      <c r="AT70" s="422" t="s">
        <v>292</v>
      </c>
      <c r="AU70" s="421" t="s">
        <v>164</v>
      </c>
      <c r="AV70" s="488">
        <v>1129</v>
      </c>
      <c r="AW70" s="491">
        <v>120000</v>
      </c>
      <c r="AX70" s="490">
        <f t="shared" si="949"/>
        <v>135480000</v>
      </c>
      <c r="AY70" s="425"/>
      <c r="AZ70" s="117">
        <f>IF(EXACT(VLOOKUP(AS70,OFERTA_0,2,FALSE),AT70),1,0)</f>
        <v>1</v>
      </c>
      <c r="BA70" s="117">
        <f>IF(EXACT(VLOOKUP(AS70,OFERTA_0,3,FALSE),AU70),1,0)</f>
        <v>1</v>
      </c>
      <c r="BB70" s="265">
        <f>IF(EXACT(VLOOKUP(AS70,OFERTA_0,4,FALSE),AV70),1,0)</f>
        <v>1</v>
      </c>
      <c r="BC70" s="265">
        <f t="shared" ref="BC70:BC71" si="1060">IF(AW70=0,0,1)</f>
        <v>1</v>
      </c>
      <c r="BD70" s="265">
        <f t="shared" ref="BD70:BD71" si="1061">IF(AX70=0,0,1)</f>
        <v>1</v>
      </c>
      <c r="BE70" s="265">
        <f t="shared" ref="BE70:BE71" si="1062">PRODUCT(AZ70:BD70)</f>
        <v>1</v>
      </c>
      <c r="BF70" s="361">
        <f t="shared" ref="BF70:BF71" si="1063">ROUND(AX70,0)</f>
        <v>135480000</v>
      </c>
      <c r="BG70" s="267">
        <f t="shared" ref="BG70:BG71" si="1064">AX70-BF70</f>
        <v>0</v>
      </c>
      <c r="BJ70" s="421" t="s">
        <v>291</v>
      </c>
      <c r="BK70" s="422" t="s">
        <v>292</v>
      </c>
      <c r="BL70" s="421" t="s">
        <v>164</v>
      </c>
      <c r="BM70" s="488">
        <v>1129</v>
      </c>
      <c r="BN70" s="491">
        <v>103000</v>
      </c>
      <c r="BO70" s="490">
        <f t="shared" si="955"/>
        <v>116287000</v>
      </c>
      <c r="BP70" s="425"/>
      <c r="BQ70" s="117">
        <f>IF(EXACT(VLOOKUP(BJ70,OFERTA_0,2,FALSE),BK70),1,0)</f>
        <v>1</v>
      </c>
      <c r="BR70" s="117">
        <f>IF(EXACT(VLOOKUP(BJ70,OFERTA_0,3,FALSE),BL70),1,0)</f>
        <v>1</v>
      </c>
      <c r="BS70" s="265">
        <f>IF(EXACT(VLOOKUP(BJ70,OFERTA_0,4,FALSE),BM70),1,0)</f>
        <v>1</v>
      </c>
      <c r="BT70" s="265">
        <f t="shared" ref="BT70:BT71" si="1065">IF(BN70=0,0,1)</f>
        <v>1</v>
      </c>
      <c r="BU70" s="265">
        <f t="shared" ref="BU70:BU71" si="1066">IF(BO70=0,0,1)</f>
        <v>1</v>
      </c>
      <c r="BV70" s="265">
        <f t="shared" ref="BV70:BV71" si="1067">PRODUCT(BQ70:BU70)</f>
        <v>1</v>
      </c>
      <c r="BW70" s="361">
        <f t="shared" ref="BW70:BW71" si="1068">ROUND(BO70,0)</f>
        <v>116287000</v>
      </c>
      <c r="BX70" s="267">
        <f t="shared" ref="BX70:BX71" si="1069">BO70-BW70</f>
        <v>0</v>
      </c>
      <c r="CA70" s="421" t="s">
        <v>291</v>
      </c>
      <c r="CB70" s="422" t="s">
        <v>292</v>
      </c>
      <c r="CC70" s="421" t="s">
        <v>164</v>
      </c>
      <c r="CD70" s="488">
        <v>1129</v>
      </c>
      <c r="CE70" s="491">
        <v>143750</v>
      </c>
      <c r="CF70" s="522">
        <f t="shared" si="961"/>
        <v>162293750</v>
      </c>
      <c r="CG70" s="425"/>
      <c r="CH70" s="117">
        <f>IF(EXACT(VLOOKUP(CA70,OFERTA_0,2,FALSE),CB70),1,0)</f>
        <v>1</v>
      </c>
      <c r="CI70" s="117">
        <f>IF(EXACT(VLOOKUP(CA70,OFERTA_0,3,FALSE),CC70),1,0)</f>
        <v>1</v>
      </c>
      <c r="CJ70" s="265">
        <f>IF(EXACT(VLOOKUP(CA70,OFERTA_0,4,FALSE),CD70),1,0)</f>
        <v>1</v>
      </c>
      <c r="CK70" s="265">
        <f t="shared" ref="CK70:CK71" si="1070">IF(CE70=0,0,1)</f>
        <v>1</v>
      </c>
      <c r="CL70" s="265">
        <f t="shared" ref="CL70:CL71" si="1071">IF(CF70=0,0,1)</f>
        <v>1</v>
      </c>
      <c r="CM70" s="265">
        <f t="shared" ref="CM70:CM71" si="1072">PRODUCT(CH70:CL70)</f>
        <v>1</v>
      </c>
      <c r="CN70" s="361">
        <f t="shared" ref="CN70:CN71" si="1073">ROUND(CF70,0)</f>
        <v>162293750</v>
      </c>
      <c r="CO70" s="267">
        <f t="shared" ref="CO70:CO71" si="1074">CF70-CN70</f>
        <v>0</v>
      </c>
      <c r="CR70" s="421" t="s">
        <v>291</v>
      </c>
      <c r="CS70" s="422" t="s">
        <v>292</v>
      </c>
      <c r="CT70" s="421" t="s">
        <v>164</v>
      </c>
      <c r="CU70" s="488">
        <v>1129</v>
      </c>
      <c r="CV70" s="491">
        <f>16000+(690000*1.19/6*0.75)</f>
        <v>118637.5</v>
      </c>
      <c r="CW70" s="490">
        <f t="shared" si="967"/>
        <v>133941738</v>
      </c>
      <c r="CX70" s="425"/>
      <c r="CY70" s="117">
        <f>IF(EXACT(VLOOKUP(CR70,OFERTA_0,2,FALSE),CS70),1,0)</f>
        <v>1</v>
      </c>
      <c r="CZ70" s="117">
        <f>IF(EXACT(VLOOKUP(CR70,OFERTA_0,3,FALSE),CT70),1,0)</f>
        <v>1</v>
      </c>
      <c r="DA70" s="265">
        <f>IF(EXACT(VLOOKUP(CR70,OFERTA_0,4,FALSE),CU70),1,0)</f>
        <v>1</v>
      </c>
      <c r="DB70" s="265">
        <f t="shared" ref="DB70:DB71" si="1075">IF(CV70=0,0,1)</f>
        <v>1</v>
      </c>
      <c r="DC70" s="265">
        <f t="shared" ref="DC70:DC71" si="1076">IF(CW70=0,0,1)</f>
        <v>1</v>
      </c>
      <c r="DD70" s="265">
        <f t="shared" ref="DD70:DD71" si="1077">PRODUCT(CY70:DC70)</f>
        <v>1</v>
      </c>
      <c r="DE70" s="361">
        <f t="shared" ref="DE70:DE71" si="1078">ROUND(CW70,0)</f>
        <v>133941738</v>
      </c>
      <c r="DF70" s="267">
        <f t="shared" ref="DF70:DF71" si="1079">CW70-DE70</f>
        <v>0</v>
      </c>
      <c r="DI70" s="318"/>
      <c r="DJ70" s="319"/>
      <c r="DK70" s="320"/>
      <c r="DL70" s="321"/>
      <c r="DM70" s="322"/>
      <c r="DN70" s="323"/>
      <c r="DO70" s="324"/>
      <c r="DP70" s="117"/>
      <c r="DQ70" s="117"/>
      <c r="DR70" s="265"/>
      <c r="DS70" s="265"/>
      <c r="DT70" s="265"/>
      <c r="DU70" s="265"/>
      <c r="DV70" s="361"/>
      <c r="DW70" s="267"/>
      <c r="DZ70" s="318"/>
      <c r="EA70" s="319"/>
      <c r="EB70" s="320"/>
      <c r="EC70" s="321"/>
      <c r="ED70" s="322"/>
      <c r="EE70" s="323"/>
      <c r="EF70" s="324"/>
      <c r="EG70" s="117"/>
      <c r="EH70" s="117"/>
      <c r="EI70" s="265"/>
      <c r="EJ70" s="265"/>
      <c r="EK70" s="265"/>
      <c r="EL70" s="265"/>
      <c r="EM70" s="361"/>
      <c r="EN70" s="267"/>
      <c r="EQ70" s="318"/>
      <c r="ER70" s="319"/>
      <c r="ES70" s="320"/>
      <c r="ET70" s="321"/>
      <c r="EU70" s="322"/>
      <c r="EV70" s="323"/>
      <c r="EW70" s="324"/>
      <c r="EX70" s="117"/>
      <c r="EY70" s="117"/>
      <c r="EZ70" s="265"/>
      <c r="FA70" s="265"/>
      <c r="FB70" s="265"/>
      <c r="FC70" s="265"/>
      <c r="FD70" s="361"/>
      <c r="FE70" s="267"/>
      <c r="FH70" s="318"/>
      <c r="FI70" s="319"/>
      <c r="FJ70" s="320"/>
      <c r="FK70" s="321"/>
      <c r="FL70" s="322"/>
      <c r="FM70" s="323"/>
      <c r="FN70" s="324"/>
      <c r="FO70" s="117"/>
      <c r="FP70" s="117"/>
      <c r="FQ70" s="265"/>
      <c r="FR70" s="265"/>
      <c r="FS70" s="265"/>
      <c r="FT70" s="265"/>
      <c r="FU70" s="361"/>
      <c r="FV70" s="267"/>
      <c r="FY70" s="318"/>
      <c r="FZ70" s="319"/>
      <c r="GA70" s="320"/>
      <c r="GB70" s="321"/>
      <c r="GC70" s="322"/>
      <c r="GD70" s="323"/>
      <c r="GE70" s="324"/>
      <c r="GF70" s="117"/>
      <c r="GG70" s="117"/>
      <c r="GH70" s="265"/>
      <c r="GI70" s="265"/>
      <c r="GJ70" s="265"/>
      <c r="GK70" s="265"/>
      <c r="GL70" s="361"/>
      <c r="GM70" s="267"/>
      <c r="GP70" s="318"/>
      <c r="GQ70" s="319"/>
      <c r="GR70" s="320"/>
      <c r="GS70" s="321"/>
      <c r="GT70" s="322"/>
      <c r="GU70" s="323"/>
      <c r="GV70" s="324"/>
      <c r="GW70" s="117"/>
      <c r="GX70" s="117"/>
      <c r="GY70" s="265"/>
      <c r="GZ70" s="265"/>
      <c r="HA70" s="265"/>
      <c r="HB70" s="265"/>
      <c r="HC70" s="361"/>
      <c r="HD70" s="267"/>
      <c r="HG70" s="318"/>
      <c r="HH70" s="319"/>
      <c r="HI70" s="320"/>
      <c r="HJ70" s="321"/>
      <c r="HK70" s="322"/>
      <c r="HL70" s="323"/>
      <c r="HM70" s="324"/>
      <c r="HN70" s="117"/>
      <c r="HO70" s="117"/>
      <c r="HP70" s="265"/>
      <c r="HQ70" s="265"/>
      <c r="HR70" s="265"/>
      <c r="HS70" s="265"/>
      <c r="HT70" s="361"/>
      <c r="HU70" s="267"/>
      <c r="HX70" s="318"/>
      <c r="HY70" s="319"/>
      <c r="HZ70" s="320"/>
      <c r="IA70" s="321"/>
      <c r="IB70" s="322"/>
      <c r="IC70" s="323"/>
      <c r="ID70" s="324"/>
      <c r="IE70" s="117"/>
      <c r="IF70" s="117"/>
      <c r="IG70" s="265"/>
      <c r="IH70" s="265"/>
      <c r="II70" s="265"/>
      <c r="IJ70" s="265"/>
      <c r="IK70" s="361"/>
      <c r="IL70" s="267"/>
      <c r="IO70" s="318"/>
      <c r="IP70" s="319"/>
      <c r="IQ70" s="320"/>
      <c r="IR70" s="321"/>
      <c r="IS70" s="322"/>
      <c r="IT70" s="323"/>
      <c r="IU70" s="324"/>
      <c r="IV70" s="117"/>
      <c r="IW70" s="117"/>
      <c r="IX70" s="265"/>
      <c r="IY70" s="265"/>
      <c r="IZ70" s="265"/>
      <c r="JA70" s="265"/>
      <c r="JB70" s="361"/>
      <c r="JC70" s="267"/>
      <c r="JF70" s="318"/>
      <c r="JG70" s="319"/>
      <c r="JH70" s="320"/>
      <c r="JI70" s="321"/>
      <c r="JJ70" s="322"/>
      <c r="JK70" s="323"/>
      <c r="JL70" s="324"/>
      <c r="JM70" s="117"/>
      <c r="JN70" s="117"/>
      <c r="JO70" s="265"/>
      <c r="JP70" s="265"/>
      <c r="JQ70" s="265"/>
      <c r="JR70" s="265"/>
      <c r="JS70" s="361"/>
      <c r="JT70" s="267"/>
      <c r="JW70" s="318"/>
      <c r="JX70" s="319"/>
      <c r="JY70" s="320"/>
      <c r="JZ70" s="321"/>
      <c r="KA70" s="322"/>
      <c r="KB70" s="323"/>
      <c r="KC70" s="324"/>
      <c r="KD70" s="117"/>
      <c r="KE70" s="117"/>
      <c r="KF70" s="265"/>
      <c r="KG70" s="265"/>
      <c r="KH70" s="265"/>
      <c r="KI70" s="265"/>
      <c r="KJ70" s="361"/>
      <c r="KK70" s="267"/>
    </row>
    <row r="71" spans="2:297" ht="27" thickTop="1" thickBot="1">
      <c r="B71" s="421" t="s">
        <v>293</v>
      </c>
      <c r="C71" s="473" t="s">
        <v>294</v>
      </c>
      <c r="D71" s="421" t="s">
        <v>164</v>
      </c>
      <c r="E71" s="423">
        <v>928.14</v>
      </c>
      <c r="F71" s="426"/>
      <c r="G71" s="425">
        <f t="shared" si="1054"/>
        <v>0</v>
      </c>
      <c r="H71" s="425"/>
      <c r="K71" s="421" t="s">
        <v>293</v>
      </c>
      <c r="L71" s="422" t="s">
        <v>294</v>
      </c>
      <c r="M71" s="421" t="s">
        <v>164</v>
      </c>
      <c r="N71" s="488">
        <v>928.14</v>
      </c>
      <c r="O71" s="489">
        <v>77886</v>
      </c>
      <c r="P71" s="490">
        <f t="shared" si="942"/>
        <v>72289112</v>
      </c>
      <c r="Q71" s="425"/>
      <c r="R71" s="117">
        <f>IF(EXACT(VLOOKUP(K71,OFERTA_0,2,FALSE),L71),1,0)</f>
        <v>1</v>
      </c>
      <c r="S71" s="117">
        <f>IF(EXACT(VLOOKUP(K71,OFERTA_0,3,FALSE),M71),1,0)</f>
        <v>1</v>
      </c>
      <c r="T71" s="265">
        <f>IF(EXACT(VLOOKUP(K71,OFERTA_0,4,FALSE),N71),1,0)</f>
        <v>1</v>
      </c>
      <c r="U71" s="265">
        <f t="shared" si="96"/>
        <v>1</v>
      </c>
      <c r="V71" s="265">
        <f t="shared" si="97"/>
        <v>1</v>
      </c>
      <c r="W71" s="265">
        <f t="shared" si="98"/>
        <v>1</v>
      </c>
      <c r="X71" s="361">
        <f t="shared" si="99"/>
        <v>72289112</v>
      </c>
      <c r="Y71" s="267">
        <f t="shared" si="100"/>
        <v>0</v>
      </c>
      <c r="Z71" s="143"/>
      <c r="AA71" s="143"/>
      <c r="AB71" s="421" t="s">
        <v>293</v>
      </c>
      <c r="AC71" s="422" t="s">
        <v>294</v>
      </c>
      <c r="AD71" s="421" t="s">
        <v>164</v>
      </c>
      <c r="AE71" s="488">
        <v>928.14</v>
      </c>
      <c r="AF71" s="491">
        <v>72906</v>
      </c>
      <c r="AG71" s="490">
        <f t="shared" si="943"/>
        <v>67666975</v>
      </c>
      <c r="AH71" s="425"/>
      <c r="AI71" s="117">
        <f>IF(EXACT(VLOOKUP(AB71,OFERTA_0,2,FALSE),AC71),1,0)</f>
        <v>1</v>
      </c>
      <c r="AJ71" s="117">
        <f>IF(EXACT(VLOOKUP(AB71,OFERTA_0,3,FALSE),AD71),1,0)</f>
        <v>1</v>
      </c>
      <c r="AK71" s="265">
        <f>IF(EXACT(VLOOKUP(AB71,OFERTA_0,4,FALSE),AE71),1,0)</f>
        <v>1</v>
      </c>
      <c r="AL71" s="265">
        <f t="shared" si="1055"/>
        <v>1</v>
      </c>
      <c r="AM71" s="265">
        <f t="shared" si="1056"/>
        <v>1</v>
      </c>
      <c r="AN71" s="265">
        <f t="shared" si="1057"/>
        <v>1</v>
      </c>
      <c r="AO71" s="361">
        <f t="shared" si="1058"/>
        <v>67666975</v>
      </c>
      <c r="AP71" s="267">
        <f t="shared" si="1059"/>
        <v>0</v>
      </c>
      <c r="AQ71" s="143"/>
      <c r="AR71" s="143"/>
      <c r="AS71" s="421" t="s">
        <v>293</v>
      </c>
      <c r="AT71" s="422" t="s">
        <v>294</v>
      </c>
      <c r="AU71" s="421" t="s">
        <v>164</v>
      </c>
      <c r="AV71" s="488">
        <v>928.14</v>
      </c>
      <c r="AW71" s="491">
        <f>+AW34</f>
        <v>65000</v>
      </c>
      <c r="AX71" s="490">
        <f t="shared" si="949"/>
        <v>60329100</v>
      </c>
      <c r="AY71" s="425"/>
      <c r="AZ71" s="117">
        <f>IF(EXACT(VLOOKUP(AS71,OFERTA_0,2,FALSE),AT71),1,0)</f>
        <v>1</v>
      </c>
      <c r="BA71" s="117">
        <f>IF(EXACT(VLOOKUP(AS71,OFERTA_0,3,FALSE),AU71),1,0)</f>
        <v>1</v>
      </c>
      <c r="BB71" s="265">
        <f>IF(EXACT(VLOOKUP(AS71,OFERTA_0,4,FALSE),AV71),1,0)</f>
        <v>1</v>
      </c>
      <c r="BC71" s="265">
        <f t="shared" si="1060"/>
        <v>1</v>
      </c>
      <c r="BD71" s="265">
        <f t="shared" si="1061"/>
        <v>1</v>
      </c>
      <c r="BE71" s="265">
        <f t="shared" si="1062"/>
        <v>1</v>
      </c>
      <c r="BF71" s="361">
        <f t="shared" si="1063"/>
        <v>60329100</v>
      </c>
      <c r="BG71" s="267">
        <f t="shared" si="1064"/>
        <v>0</v>
      </c>
      <c r="BJ71" s="421" t="s">
        <v>293</v>
      </c>
      <c r="BK71" s="422" t="s">
        <v>294</v>
      </c>
      <c r="BL71" s="421" t="s">
        <v>164</v>
      </c>
      <c r="BM71" s="488">
        <v>928.14</v>
      </c>
      <c r="BN71" s="491">
        <v>72000</v>
      </c>
      <c r="BO71" s="490">
        <f t="shared" si="955"/>
        <v>66826080</v>
      </c>
      <c r="BP71" s="425"/>
      <c r="BQ71" s="117">
        <f>IF(EXACT(VLOOKUP(BJ71,OFERTA_0,2,FALSE),BK71),1,0)</f>
        <v>1</v>
      </c>
      <c r="BR71" s="117">
        <f>IF(EXACT(VLOOKUP(BJ71,OFERTA_0,3,FALSE),BL71),1,0)</f>
        <v>1</v>
      </c>
      <c r="BS71" s="265">
        <f>IF(EXACT(VLOOKUP(BJ71,OFERTA_0,4,FALSE),BM71),1,0)</f>
        <v>1</v>
      </c>
      <c r="BT71" s="265">
        <f t="shared" si="1065"/>
        <v>1</v>
      </c>
      <c r="BU71" s="265">
        <f t="shared" si="1066"/>
        <v>1</v>
      </c>
      <c r="BV71" s="265">
        <f t="shared" si="1067"/>
        <v>1</v>
      </c>
      <c r="BW71" s="361">
        <f t="shared" si="1068"/>
        <v>66826080</v>
      </c>
      <c r="BX71" s="267">
        <f t="shared" si="1069"/>
        <v>0</v>
      </c>
      <c r="CA71" s="421" t="s">
        <v>293</v>
      </c>
      <c r="CB71" s="422" t="s">
        <v>294</v>
      </c>
      <c r="CC71" s="421" t="s">
        <v>164</v>
      </c>
      <c r="CD71" s="488">
        <v>928.14</v>
      </c>
      <c r="CE71" s="491">
        <v>85200</v>
      </c>
      <c r="CF71" s="522">
        <f t="shared" si="961"/>
        <v>79077528</v>
      </c>
      <c r="CG71" s="425"/>
      <c r="CH71" s="117">
        <f>IF(EXACT(VLOOKUP(CA71,OFERTA_0,2,FALSE),CB71),1,0)</f>
        <v>1</v>
      </c>
      <c r="CI71" s="117">
        <f>IF(EXACT(VLOOKUP(CA71,OFERTA_0,3,FALSE),CC71),1,0)</f>
        <v>1</v>
      </c>
      <c r="CJ71" s="265">
        <f>IF(EXACT(VLOOKUP(CA71,OFERTA_0,4,FALSE),CD71),1,0)</f>
        <v>1</v>
      </c>
      <c r="CK71" s="265">
        <f t="shared" si="1070"/>
        <v>1</v>
      </c>
      <c r="CL71" s="265">
        <f t="shared" si="1071"/>
        <v>1</v>
      </c>
      <c r="CM71" s="265">
        <f t="shared" si="1072"/>
        <v>1</v>
      </c>
      <c r="CN71" s="361">
        <f t="shared" si="1073"/>
        <v>79077528</v>
      </c>
      <c r="CO71" s="267">
        <f t="shared" si="1074"/>
        <v>0</v>
      </c>
      <c r="CR71" s="421" t="s">
        <v>293</v>
      </c>
      <c r="CS71" s="422" t="s">
        <v>294</v>
      </c>
      <c r="CT71" s="421" t="s">
        <v>164</v>
      </c>
      <c r="CU71" s="488">
        <v>928.14</v>
      </c>
      <c r="CV71" s="491">
        <f>+CV54</f>
        <v>72392.5</v>
      </c>
      <c r="CW71" s="490">
        <f t="shared" si="967"/>
        <v>67190375</v>
      </c>
      <c r="CX71" s="425"/>
      <c r="CY71" s="117">
        <f>IF(EXACT(VLOOKUP(CR71,OFERTA_0,2,FALSE),CS71),1,0)</f>
        <v>1</v>
      </c>
      <c r="CZ71" s="117">
        <f>IF(EXACT(VLOOKUP(CR71,OFERTA_0,3,FALSE),CT71),1,0)</f>
        <v>1</v>
      </c>
      <c r="DA71" s="265">
        <f>IF(EXACT(VLOOKUP(CR71,OFERTA_0,4,FALSE),CU71),1,0)</f>
        <v>1</v>
      </c>
      <c r="DB71" s="265">
        <f t="shared" si="1075"/>
        <v>1</v>
      </c>
      <c r="DC71" s="265">
        <f t="shared" si="1076"/>
        <v>1</v>
      </c>
      <c r="DD71" s="265">
        <f t="shared" si="1077"/>
        <v>1</v>
      </c>
      <c r="DE71" s="361">
        <f t="shared" si="1078"/>
        <v>67190375</v>
      </c>
      <c r="DF71" s="267">
        <f t="shared" si="1079"/>
        <v>0</v>
      </c>
      <c r="DI71" s="325"/>
      <c r="DJ71" s="326"/>
      <c r="DK71" s="327"/>
      <c r="DL71" s="328"/>
      <c r="DM71" s="329"/>
      <c r="DN71" s="330"/>
      <c r="DO71" s="330"/>
      <c r="DP71" s="117"/>
      <c r="DQ71" s="117"/>
      <c r="DR71" s="265"/>
      <c r="DS71" s="265"/>
      <c r="DT71" s="265"/>
      <c r="DU71" s="265"/>
      <c r="DV71" s="361"/>
      <c r="DW71" s="267"/>
      <c r="DZ71" s="325"/>
      <c r="EA71" s="326"/>
      <c r="EB71" s="327"/>
      <c r="EC71" s="328"/>
      <c r="ED71" s="329"/>
      <c r="EE71" s="330"/>
      <c r="EF71" s="330"/>
      <c r="EG71" s="117"/>
      <c r="EH71" s="117"/>
      <c r="EI71" s="265"/>
      <c r="EJ71" s="265"/>
      <c r="EK71" s="265"/>
      <c r="EL71" s="265"/>
      <c r="EM71" s="361"/>
      <c r="EN71" s="267"/>
      <c r="EQ71" s="325"/>
      <c r="ER71" s="326"/>
      <c r="ES71" s="327"/>
      <c r="ET71" s="328"/>
      <c r="EU71" s="329"/>
      <c r="EV71" s="330"/>
      <c r="EW71" s="330"/>
      <c r="EX71" s="117"/>
      <c r="EY71" s="117"/>
      <c r="EZ71" s="265"/>
      <c r="FA71" s="265"/>
      <c r="FB71" s="265"/>
      <c r="FC71" s="265"/>
      <c r="FD71" s="361"/>
      <c r="FE71" s="267"/>
      <c r="FH71" s="325"/>
      <c r="FI71" s="326"/>
      <c r="FJ71" s="327"/>
      <c r="FK71" s="328"/>
      <c r="FL71" s="329"/>
      <c r="FM71" s="330"/>
      <c r="FN71" s="330"/>
      <c r="FO71" s="117"/>
      <c r="FP71" s="117"/>
      <c r="FQ71" s="265"/>
      <c r="FR71" s="265"/>
      <c r="FS71" s="265"/>
      <c r="FT71" s="265"/>
      <c r="FU71" s="361"/>
      <c r="FV71" s="267"/>
      <c r="FY71" s="325"/>
      <c r="FZ71" s="326"/>
      <c r="GA71" s="327"/>
      <c r="GB71" s="328"/>
      <c r="GC71" s="329"/>
      <c r="GD71" s="330"/>
      <c r="GE71" s="330"/>
      <c r="GF71" s="117"/>
      <c r="GG71" s="117"/>
      <c r="GH71" s="265"/>
      <c r="GI71" s="265"/>
      <c r="GJ71" s="265"/>
      <c r="GK71" s="265"/>
      <c r="GL71" s="361"/>
      <c r="GM71" s="267"/>
      <c r="GP71" s="325"/>
      <c r="GQ71" s="326"/>
      <c r="GR71" s="327"/>
      <c r="GS71" s="328"/>
      <c r="GT71" s="329"/>
      <c r="GU71" s="330"/>
      <c r="GV71" s="330"/>
      <c r="GW71" s="117"/>
      <c r="GX71" s="117"/>
      <c r="GY71" s="265"/>
      <c r="GZ71" s="265"/>
      <c r="HA71" s="265"/>
      <c r="HB71" s="265"/>
      <c r="HC71" s="361"/>
      <c r="HD71" s="267"/>
      <c r="HG71" s="325"/>
      <c r="HH71" s="326"/>
      <c r="HI71" s="327"/>
      <c r="HJ71" s="328"/>
      <c r="HK71" s="329"/>
      <c r="HL71" s="330"/>
      <c r="HM71" s="330"/>
      <c r="HN71" s="117"/>
      <c r="HO71" s="117"/>
      <c r="HP71" s="265"/>
      <c r="HQ71" s="265"/>
      <c r="HR71" s="265"/>
      <c r="HS71" s="265"/>
      <c r="HT71" s="361"/>
      <c r="HU71" s="267"/>
      <c r="HX71" s="325"/>
      <c r="HY71" s="326"/>
      <c r="HZ71" s="327"/>
      <c r="IA71" s="328"/>
      <c r="IB71" s="329"/>
      <c r="IC71" s="330"/>
      <c r="ID71" s="330"/>
      <c r="IE71" s="117"/>
      <c r="IF71" s="117"/>
      <c r="IG71" s="265"/>
      <c r="IH71" s="265"/>
      <c r="II71" s="265"/>
      <c r="IJ71" s="265"/>
      <c r="IK71" s="361"/>
      <c r="IL71" s="267"/>
      <c r="IO71" s="325"/>
      <c r="IP71" s="326"/>
      <c r="IQ71" s="327"/>
      <c r="IR71" s="328"/>
      <c r="IS71" s="329"/>
      <c r="IT71" s="330"/>
      <c r="IU71" s="330"/>
      <c r="IV71" s="117"/>
      <c r="IW71" s="117"/>
      <c r="IX71" s="265"/>
      <c r="IY71" s="265"/>
      <c r="IZ71" s="265"/>
      <c r="JA71" s="265"/>
      <c r="JB71" s="361"/>
      <c r="JC71" s="267"/>
      <c r="JF71" s="325"/>
      <c r="JG71" s="326"/>
      <c r="JH71" s="327"/>
      <c r="JI71" s="328"/>
      <c r="JJ71" s="329"/>
      <c r="JK71" s="330"/>
      <c r="JL71" s="330"/>
      <c r="JM71" s="117"/>
      <c r="JN71" s="117"/>
      <c r="JO71" s="265"/>
      <c r="JP71" s="265"/>
      <c r="JQ71" s="265"/>
      <c r="JR71" s="265"/>
      <c r="JS71" s="361"/>
      <c r="JT71" s="267"/>
      <c r="JW71" s="325"/>
      <c r="JX71" s="326"/>
      <c r="JY71" s="327"/>
      <c r="JZ71" s="328"/>
      <c r="KA71" s="329"/>
      <c r="KB71" s="330"/>
      <c r="KC71" s="330"/>
      <c r="KD71" s="117"/>
      <c r="KE71" s="117"/>
      <c r="KF71" s="265"/>
      <c r="KG71" s="265"/>
      <c r="KH71" s="265"/>
      <c r="KI71" s="265"/>
      <c r="KJ71" s="361"/>
      <c r="KK71" s="267"/>
    </row>
    <row r="72" spans="2:297" ht="18" thickTop="1" thickBot="1">
      <c r="B72" s="418"/>
      <c r="C72" s="474" t="s">
        <v>295</v>
      </c>
      <c r="D72" s="420"/>
      <c r="E72" s="420"/>
      <c r="F72" s="420"/>
      <c r="G72" s="420"/>
      <c r="H72" s="420"/>
      <c r="K72" s="485"/>
      <c r="L72" s="486" t="s">
        <v>295</v>
      </c>
      <c r="M72" s="487"/>
      <c r="N72" s="487"/>
      <c r="O72" s="487"/>
      <c r="P72" s="487"/>
      <c r="Q72" s="420"/>
      <c r="R72" s="117"/>
      <c r="S72" s="117"/>
      <c r="T72" s="265"/>
      <c r="U72" s="265"/>
      <c r="V72" s="265"/>
      <c r="W72" s="265"/>
      <c r="X72" s="361"/>
      <c r="Y72" s="267"/>
      <c r="Z72" s="143"/>
      <c r="AA72" s="143"/>
      <c r="AB72" s="485"/>
      <c r="AC72" s="486" t="s">
        <v>295</v>
      </c>
      <c r="AD72" s="487"/>
      <c r="AE72" s="487"/>
      <c r="AF72" s="487"/>
      <c r="AG72" s="487"/>
      <c r="AH72" s="420"/>
      <c r="AI72" s="117"/>
      <c r="AJ72" s="117"/>
      <c r="AK72" s="265"/>
      <c r="AL72" s="265"/>
      <c r="AM72" s="265"/>
      <c r="AN72" s="265"/>
      <c r="AO72" s="361"/>
      <c r="AP72" s="267"/>
      <c r="AQ72" s="143"/>
      <c r="AR72" s="143"/>
      <c r="AS72" s="485"/>
      <c r="AT72" s="486" t="s">
        <v>295</v>
      </c>
      <c r="AU72" s="487"/>
      <c r="AV72" s="487"/>
      <c r="AW72" s="487"/>
      <c r="AX72" s="487"/>
      <c r="AY72" s="420"/>
      <c r="AZ72" s="117"/>
      <c r="BA72" s="117"/>
      <c r="BB72" s="265"/>
      <c r="BC72" s="265"/>
      <c r="BD72" s="265"/>
      <c r="BE72" s="265"/>
      <c r="BF72" s="361"/>
      <c r="BG72" s="267"/>
      <c r="BJ72" s="485"/>
      <c r="BK72" s="486" t="s">
        <v>295</v>
      </c>
      <c r="BL72" s="487"/>
      <c r="BM72" s="487"/>
      <c r="BN72" s="487"/>
      <c r="BO72" s="487"/>
      <c r="BP72" s="420"/>
      <c r="BQ72" s="117"/>
      <c r="BR72" s="117"/>
      <c r="BS72" s="265"/>
      <c r="BT72" s="265"/>
      <c r="BU72" s="265"/>
      <c r="BV72" s="265"/>
      <c r="BW72" s="361"/>
      <c r="BX72" s="267"/>
      <c r="CA72" s="485"/>
      <c r="CB72" s="486" t="s">
        <v>295</v>
      </c>
      <c r="CC72" s="487"/>
      <c r="CD72" s="487"/>
      <c r="CE72" s="521"/>
      <c r="CF72" s="487"/>
      <c r="CG72" s="420"/>
      <c r="CH72" s="117"/>
      <c r="CI72" s="117"/>
      <c r="CJ72" s="265"/>
      <c r="CK72" s="265"/>
      <c r="CL72" s="265"/>
      <c r="CM72" s="265"/>
      <c r="CN72" s="361"/>
      <c r="CO72" s="267"/>
      <c r="CR72" s="485"/>
      <c r="CS72" s="486" t="s">
        <v>295</v>
      </c>
      <c r="CT72" s="487"/>
      <c r="CU72" s="487"/>
      <c r="CV72" s="487"/>
      <c r="CW72" s="487"/>
      <c r="CX72" s="420"/>
      <c r="CY72" s="117"/>
      <c r="CZ72" s="117"/>
      <c r="DA72" s="265"/>
      <c r="DB72" s="265"/>
      <c r="DC72" s="265"/>
      <c r="DD72" s="265"/>
      <c r="DE72" s="361"/>
      <c r="DF72" s="267"/>
      <c r="DI72" s="281"/>
      <c r="DJ72" s="282"/>
      <c r="DK72" s="283"/>
      <c r="DL72" s="284"/>
      <c r="DM72" s="285"/>
      <c r="DN72" s="286"/>
      <c r="DO72" s="287"/>
      <c r="DP72" s="117"/>
      <c r="DQ72" s="117"/>
      <c r="DR72" s="265"/>
      <c r="DS72" s="265"/>
      <c r="DT72" s="265"/>
      <c r="DU72" s="265"/>
      <c r="DV72" s="361"/>
      <c r="DW72" s="267"/>
      <c r="DZ72" s="281"/>
      <c r="EA72" s="282"/>
      <c r="EB72" s="283"/>
      <c r="EC72" s="284"/>
      <c r="ED72" s="285"/>
      <c r="EE72" s="286"/>
      <c r="EF72" s="287"/>
      <c r="EG72" s="117"/>
      <c r="EH72" s="117"/>
      <c r="EI72" s="265"/>
      <c r="EJ72" s="265"/>
      <c r="EK72" s="265"/>
      <c r="EL72" s="265"/>
      <c r="EM72" s="361"/>
      <c r="EN72" s="267"/>
      <c r="EQ72" s="281"/>
      <c r="ER72" s="282"/>
      <c r="ES72" s="283"/>
      <c r="ET72" s="284"/>
      <c r="EU72" s="285"/>
      <c r="EV72" s="286"/>
      <c r="EW72" s="287"/>
      <c r="EX72" s="117"/>
      <c r="EY72" s="117"/>
      <c r="EZ72" s="265"/>
      <c r="FA72" s="265"/>
      <c r="FB72" s="265"/>
      <c r="FC72" s="265"/>
      <c r="FD72" s="361"/>
      <c r="FE72" s="267"/>
      <c r="FH72" s="281"/>
      <c r="FI72" s="282"/>
      <c r="FJ72" s="283"/>
      <c r="FK72" s="284"/>
      <c r="FL72" s="285"/>
      <c r="FM72" s="286"/>
      <c r="FN72" s="287"/>
      <c r="FO72" s="117"/>
      <c r="FP72" s="117"/>
      <c r="FQ72" s="265"/>
      <c r="FR72" s="265"/>
      <c r="FS72" s="265"/>
      <c r="FT72" s="265"/>
      <c r="FU72" s="361"/>
      <c r="FV72" s="267"/>
      <c r="FY72" s="281"/>
      <c r="FZ72" s="282"/>
      <c r="GA72" s="283"/>
      <c r="GB72" s="284"/>
      <c r="GC72" s="285"/>
      <c r="GD72" s="286"/>
      <c r="GE72" s="287"/>
      <c r="GF72" s="117"/>
      <c r="GG72" s="117"/>
      <c r="GH72" s="265"/>
      <c r="GI72" s="265"/>
      <c r="GJ72" s="265"/>
      <c r="GK72" s="265"/>
      <c r="GL72" s="361"/>
      <c r="GM72" s="267"/>
      <c r="GP72" s="281"/>
      <c r="GQ72" s="282"/>
      <c r="GR72" s="283"/>
      <c r="GS72" s="284"/>
      <c r="GT72" s="285"/>
      <c r="GU72" s="286"/>
      <c r="GV72" s="287"/>
      <c r="GW72" s="117"/>
      <c r="GX72" s="117"/>
      <c r="GY72" s="265"/>
      <c r="GZ72" s="265"/>
      <c r="HA72" s="265"/>
      <c r="HB72" s="265"/>
      <c r="HC72" s="361"/>
      <c r="HD72" s="267"/>
      <c r="HG72" s="281"/>
      <c r="HH72" s="282"/>
      <c r="HI72" s="283"/>
      <c r="HJ72" s="284"/>
      <c r="HK72" s="285"/>
      <c r="HL72" s="286"/>
      <c r="HM72" s="287"/>
      <c r="HN72" s="117"/>
      <c r="HO72" s="117"/>
      <c r="HP72" s="265"/>
      <c r="HQ72" s="265"/>
      <c r="HR72" s="265"/>
      <c r="HS72" s="265"/>
      <c r="HT72" s="361"/>
      <c r="HU72" s="267"/>
      <c r="HX72" s="281"/>
      <c r="HY72" s="282"/>
      <c r="HZ72" s="283"/>
      <c r="IA72" s="284"/>
      <c r="IB72" s="285"/>
      <c r="IC72" s="286"/>
      <c r="ID72" s="287"/>
      <c r="IE72" s="117"/>
      <c r="IF72" s="117"/>
      <c r="IG72" s="265"/>
      <c r="IH72" s="265"/>
      <c r="II72" s="265"/>
      <c r="IJ72" s="265"/>
      <c r="IK72" s="361"/>
      <c r="IL72" s="267"/>
      <c r="IO72" s="281"/>
      <c r="IP72" s="282"/>
      <c r="IQ72" s="283"/>
      <c r="IR72" s="284"/>
      <c r="IS72" s="285"/>
      <c r="IT72" s="286"/>
      <c r="IU72" s="287"/>
      <c r="IV72" s="117"/>
      <c r="IW72" s="117"/>
      <c r="IX72" s="265"/>
      <c r="IY72" s="265"/>
      <c r="IZ72" s="265"/>
      <c r="JA72" s="265"/>
      <c r="JB72" s="361"/>
      <c r="JC72" s="267"/>
      <c r="JF72" s="281"/>
      <c r="JG72" s="282"/>
      <c r="JH72" s="283"/>
      <c r="JI72" s="284"/>
      <c r="JJ72" s="285"/>
      <c r="JK72" s="286"/>
      <c r="JL72" s="287"/>
      <c r="JM72" s="117"/>
      <c r="JN72" s="117"/>
      <c r="JO72" s="265"/>
      <c r="JP72" s="265"/>
      <c r="JQ72" s="265"/>
      <c r="JR72" s="265"/>
      <c r="JS72" s="361"/>
      <c r="JT72" s="267"/>
      <c r="JW72" s="281"/>
      <c r="JX72" s="282"/>
      <c r="JY72" s="283"/>
      <c r="JZ72" s="284"/>
      <c r="KA72" s="285"/>
      <c r="KB72" s="286"/>
      <c r="KC72" s="287"/>
      <c r="KD72" s="117"/>
      <c r="KE72" s="117"/>
      <c r="KF72" s="265"/>
      <c r="KG72" s="265"/>
      <c r="KH72" s="265"/>
      <c r="KI72" s="265"/>
      <c r="KJ72" s="361"/>
      <c r="KK72" s="267"/>
    </row>
    <row r="73" spans="2:297" ht="39" thickTop="1">
      <c r="B73" s="421" t="s">
        <v>296</v>
      </c>
      <c r="C73" s="473" t="s">
        <v>297</v>
      </c>
      <c r="D73" s="421" t="s">
        <v>165</v>
      </c>
      <c r="E73" s="423">
        <v>2</v>
      </c>
      <c r="F73" s="426"/>
      <c r="G73" s="425">
        <f t="shared" ref="G73:G74" si="1080">ROUND(E73*F73,0)</f>
        <v>0</v>
      </c>
      <c r="H73" s="425"/>
      <c r="K73" s="421" t="s">
        <v>296</v>
      </c>
      <c r="L73" s="422" t="s">
        <v>297</v>
      </c>
      <c r="M73" s="421" t="s">
        <v>165</v>
      </c>
      <c r="N73" s="488">
        <v>2</v>
      </c>
      <c r="O73" s="489">
        <v>974974</v>
      </c>
      <c r="P73" s="490">
        <f t="shared" si="942"/>
        <v>1949948</v>
      </c>
      <c r="Q73" s="425"/>
      <c r="R73" s="117">
        <f>IF(EXACT(VLOOKUP(K73,OFERTA_0,2,FALSE),L73),1,0)</f>
        <v>1</v>
      </c>
      <c r="S73" s="117">
        <f>IF(EXACT(VLOOKUP(K73,OFERTA_0,3,FALSE),M73),1,0)</f>
        <v>1</v>
      </c>
      <c r="T73" s="265">
        <f>IF(EXACT(VLOOKUP(K73,OFERTA_0,4,FALSE),N73),1,0)</f>
        <v>1</v>
      </c>
      <c r="U73" s="265">
        <f t="shared" si="96"/>
        <v>1</v>
      </c>
      <c r="V73" s="265">
        <f t="shared" si="97"/>
        <v>1</v>
      </c>
      <c r="W73" s="265">
        <f t="shared" si="98"/>
        <v>1</v>
      </c>
      <c r="X73" s="361">
        <f t="shared" si="99"/>
        <v>1949948</v>
      </c>
      <c r="Y73" s="267">
        <f t="shared" si="100"/>
        <v>0</v>
      </c>
      <c r="Z73" s="143"/>
      <c r="AA73" s="143"/>
      <c r="AB73" s="421" t="s">
        <v>296</v>
      </c>
      <c r="AC73" s="422" t="s">
        <v>297</v>
      </c>
      <c r="AD73" s="421" t="s">
        <v>165</v>
      </c>
      <c r="AE73" s="488">
        <v>2</v>
      </c>
      <c r="AF73" s="491">
        <v>2364514</v>
      </c>
      <c r="AG73" s="490">
        <f t="shared" si="943"/>
        <v>4729028</v>
      </c>
      <c r="AH73" s="425"/>
      <c r="AI73" s="117">
        <f>IF(EXACT(VLOOKUP(AB73,OFERTA_0,2,FALSE),AC73),1,0)</f>
        <v>1</v>
      </c>
      <c r="AJ73" s="117">
        <f>IF(EXACT(VLOOKUP(AB73,OFERTA_0,3,FALSE),AD73),1,0)</f>
        <v>1</v>
      </c>
      <c r="AK73" s="265">
        <f>IF(EXACT(VLOOKUP(AB73,OFERTA_0,4,FALSE),AE73),1,0)</f>
        <v>1</v>
      </c>
      <c r="AL73" s="265">
        <f t="shared" ref="AL73:AL74" si="1081">IF(AF73=0,0,1)</f>
        <v>1</v>
      </c>
      <c r="AM73" s="265">
        <f t="shared" ref="AM73:AM74" si="1082">IF(AG73=0,0,1)</f>
        <v>1</v>
      </c>
      <c r="AN73" s="265">
        <f t="shared" ref="AN73:AN74" si="1083">PRODUCT(AI73:AM73)</f>
        <v>1</v>
      </c>
      <c r="AO73" s="361">
        <f t="shared" ref="AO73:AO74" si="1084">ROUND(AG73,0)</f>
        <v>4729028</v>
      </c>
      <c r="AP73" s="267">
        <f t="shared" ref="AP73:AP74" si="1085">AG73-AO73</f>
        <v>0</v>
      </c>
      <c r="AQ73" s="143"/>
      <c r="AR73" s="143"/>
      <c r="AS73" s="421" t="s">
        <v>296</v>
      </c>
      <c r="AT73" s="422" t="s">
        <v>297</v>
      </c>
      <c r="AU73" s="421" t="s">
        <v>165</v>
      </c>
      <c r="AV73" s="488">
        <v>2</v>
      </c>
      <c r="AW73" s="491">
        <v>680000</v>
      </c>
      <c r="AX73" s="490">
        <f t="shared" si="949"/>
        <v>1360000</v>
      </c>
      <c r="AY73" s="425"/>
      <c r="AZ73" s="117">
        <f>IF(EXACT(VLOOKUP(AS73,OFERTA_0,2,FALSE),AT73),1,0)</f>
        <v>1</v>
      </c>
      <c r="BA73" s="117">
        <f>IF(EXACT(VLOOKUP(AS73,OFERTA_0,3,FALSE),AU73),1,0)</f>
        <v>1</v>
      </c>
      <c r="BB73" s="265">
        <f>IF(EXACT(VLOOKUP(AS73,OFERTA_0,4,FALSE),AV73),1,0)</f>
        <v>1</v>
      </c>
      <c r="BC73" s="265">
        <f t="shared" ref="BC73:BC74" si="1086">IF(AW73=0,0,1)</f>
        <v>1</v>
      </c>
      <c r="BD73" s="265">
        <f t="shared" ref="BD73:BD74" si="1087">IF(AX73=0,0,1)</f>
        <v>1</v>
      </c>
      <c r="BE73" s="265">
        <f t="shared" ref="BE73:BE74" si="1088">PRODUCT(AZ73:BD73)</f>
        <v>1</v>
      </c>
      <c r="BF73" s="361">
        <f t="shared" ref="BF73:BF74" si="1089">ROUND(AX73,0)</f>
        <v>1360000</v>
      </c>
      <c r="BG73" s="267">
        <f t="shared" ref="BG73:BG74" si="1090">AX73-BF73</f>
        <v>0</v>
      </c>
      <c r="BJ73" s="421" t="s">
        <v>296</v>
      </c>
      <c r="BK73" s="422" t="s">
        <v>297</v>
      </c>
      <c r="BL73" s="421" t="s">
        <v>165</v>
      </c>
      <c r="BM73" s="488">
        <v>2</v>
      </c>
      <c r="BN73" s="491">
        <v>320000</v>
      </c>
      <c r="BO73" s="490">
        <f t="shared" si="955"/>
        <v>640000</v>
      </c>
      <c r="BP73" s="425"/>
      <c r="BQ73" s="117">
        <f>IF(EXACT(VLOOKUP(BJ73,OFERTA_0,2,FALSE),BK73),1,0)</f>
        <v>1</v>
      </c>
      <c r="BR73" s="117">
        <f>IF(EXACT(VLOOKUP(BJ73,OFERTA_0,3,FALSE),BL73),1,0)</f>
        <v>1</v>
      </c>
      <c r="BS73" s="265">
        <f>IF(EXACT(VLOOKUP(BJ73,OFERTA_0,4,FALSE),BM73),1,0)</f>
        <v>1</v>
      </c>
      <c r="BT73" s="265">
        <f t="shared" ref="BT73:BT74" si="1091">IF(BN73=0,0,1)</f>
        <v>1</v>
      </c>
      <c r="BU73" s="265">
        <f t="shared" ref="BU73:BU74" si="1092">IF(BO73=0,0,1)</f>
        <v>1</v>
      </c>
      <c r="BV73" s="265">
        <f t="shared" ref="BV73:BV74" si="1093">PRODUCT(BQ73:BU73)</f>
        <v>1</v>
      </c>
      <c r="BW73" s="361">
        <f t="shared" ref="BW73:BW74" si="1094">ROUND(BO73,0)</f>
        <v>640000</v>
      </c>
      <c r="BX73" s="267">
        <f t="shared" ref="BX73:BX74" si="1095">BO73-BW73</f>
        <v>0</v>
      </c>
      <c r="CA73" s="421" t="s">
        <v>296</v>
      </c>
      <c r="CB73" s="524" t="s">
        <v>297</v>
      </c>
      <c r="CC73" s="421" t="s">
        <v>165</v>
      </c>
      <c r="CD73" s="488">
        <v>2</v>
      </c>
      <c r="CE73" s="491">
        <v>1335000</v>
      </c>
      <c r="CF73" s="522">
        <f t="shared" si="961"/>
        <v>2670000</v>
      </c>
      <c r="CG73" s="425"/>
      <c r="CH73" s="117">
        <f>IF(EXACT(VLOOKUP(CA73,OFERTA_0,2,FALSE),CB73),1,0)</f>
        <v>1</v>
      </c>
      <c r="CI73" s="117">
        <f>IF(EXACT(VLOOKUP(CA73,OFERTA_0,3,FALSE),CC73),1,0)</f>
        <v>1</v>
      </c>
      <c r="CJ73" s="265">
        <f>IF(EXACT(VLOOKUP(CA73,OFERTA_0,4,FALSE),CD73),1,0)</f>
        <v>1</v>
      </c>
      <c r="CK73" s="265">
        <f t="shared" ref="CK73:CK74" si="1096">IF(CE73=0,0,1)</f>
        <v>1</v>
      </c>
      <c r="CL73" s="265">
        <f t="shared" ref="CL73:CL74" si="1097">IF(CF73=0,0,1)</f>
        <v>1</v>
      </c>
      <c r="CM73" s="265">
        <f t="shared" ref="CM73:CM74" si="1098">PRODUCT(CH73:CL73)</f>
        <v>1</v>
      </c>
      <c r="CN73" s="361">
        <f t="shared" ref="CN73:CN74" si="1099">ROUND(CF73,0)</f>
        <v>2670000</v>
      </c>
      <c r="CO73" s="267">
        <f t="shared" ref="CO73:CO74" si="1100">CF73-CN73</f>
        <v>0</v>
      </c>
      <c r="CR73" s="421" t="s">
        <v>296</v>
      </c>
      <c r="CS73" s="422" t="s">
        <v>297</v>
      </c>
      <c r="CT73" s="421" t="s">
        <v>165</v>
      </c>
      <c r="CU73" s="488">
        <v>2</v>
      </c>
      <c r="CV73" s="491">
        <v>1000000</v>
      </c>
      <c r="CW73" s="490">
        <f t="shared" si="967"/>
        <v>2000000</v>
      </c>
      <c r="CX73" s="425"/>
      <c r="CY73" s="117">
        <f>IF(EXACT(VLOOKUP(CR73,OFERTA_0,2,FALSE),CS73),1,0)</f>
        <v>1</v>
      </c>
      <c r="CZ73" s="117">
        <f>IF(EXACT(VLOOKUP(CR73,OFERTA_0,3,FALSE),CT73),1,0)</f>
        <v>1</v>
      </c>
      <c r="DA73" s="265">
        <f>IF(EXACT(VLOOKUP(CR73,OFERTA_0,4,FALSE),CU73),1,0)</f>
        <v>1</v>
      </c>
      <c r="DB73" s="265">
        <f t="shared" ref="DB73:DB74" si="1101">IF(CV73=0,0,1)</f>
        <v>1</v>
      </c>
      <c r="DC73" s="265">
        <f t="shared" ref="DC73:DC74" si="1102">IF(CW73=0,0,1)</f>
        <v>1</v>
      </c>
      <c r="DD73" s="265">
        <f t="shared" ref="DD73:DD74" si="1103">PRODUCT(CY73:DC73)</f>
        <v>1</v>
      </c>
      <c r="DE73" s="361">
        <f t="shared" ref="DE73:DE74" si="1104">ROUND(CW73,0)</f>
        <v>2000000</v>
      </c>
      <c r="DF73" s="267">
        <f t="shared" ref="DF73:DF74" si="1105">CW73-DE73</f>
        <v>0</v>
      </c>
      <c r="DI73" s="331"/>
      <c r="DJ73" s="301"/>
      <c r="DK73" s="302"/>
      <c r="DL73" s="303"/>
      <c r="DM73" s="311"/>
      <c r="DN73" s="332"/>
      <c r="DO73" s="366"/>
      <c r="DP73" s="117" t="e">
        <f>IF(EXACT(VLOOKUP(DI73,OFERTA_0,2,FALSE),DJ73),1,0)</f>
        <v>#N/A</v>
      </c>
      <c r="DQ73" s="117" t="e">
        <f>IF(EXACT(VLOOKUP(DI73,OFERTA_0,3,FALSE),DK73),1,0)</f>
        <v>#N/A</v>
      </c>
      <c r="DR73" s="265" t="e">
        <f>IF(EXACT(VLOOKUP(DI73,OFERTA_0,4,FALSE),DL73),1,0)</f>
        <v>#N/A</v>
      </c>
      <c r="DS73" s="265">
        <f t="shared" ref="DS73:DS76" si="1106">IF(DM73=0,0,1)</f>
        <v>0</v>
      </c>
      <c r="DT73" s="265">
        <f t="shared" ref="DT73:DT76" si="1107">IF(DN73=0,0,1)</f>
        <v>0</v>
      </c>
      <c r="DU73" s="265" t="e">
        <f t="shared" ref="DU73:DU76" si="1108">PRODUCT(DP73:DT73)</f>
        <v>#N/A</v>
      </c>
      <c r="DV73" s="361">
        <f t="shared" ref="DV73:DV76" si="1109">ROUND(DN73,0)</f>
        <v>0</v>
      </c>
      <c r="DW73" s="267">
        <f t="shared" ref="DW73:DW76" si="1110">DN73-DV73</f>
        <v>0</v>
      </c>
      <c r="DZ73" s="331"/>
      <c r="EA73" s="301"/>
      <c r="EB73" s="302"/>
      <c r="EC73" s="303"/>
      <c r="ED73" s="311"/>
      <c r="EE73" s="332"/>
      <c r="EF73" s="366"/>
      <c r="EG73" s="117" t="e">
        <f>IF(EXACT(VLOOKUP(DZ73,OFERTA_0,2,FALSE),EA73),1,0)</f>
        <v>#N/A</v>
      </c>
      <c r="EH73" s="117" t="e">
        <f>IF(EXACT(VLOOKUP(DZ73,OFERTA_0,3,FALSE),EB73),1,0)</f>
        <v>#N/A</v>
      </c>
      <c r="EI73" s="265" t="e">
        <f>IF(EXACT(VLOOKUP(DZ73,OFERTA_0,4,FALSE),EC73),1,0)</f>
        <v>#N/A</v>
      </c>
      <c r="EJ73" s="265">
        <f t="shared" ref="EJ73:EJ76" si="1111">IF(ED73=0,0,1)</f>
        <v>0</v>
      </c>
      <c r="EK73" s="265">
        <f t="shared" ref="EK73:EK76" si="1112">IF(EE73=0,0,1)</f>
        <v>0</v>
      </c>
      <c r="EL73" s="265" t="e">
        <f t="shared" ref="EL73:EL76" si="1113">PRODUCT(EG73:EK73)</f>
        <v>#N/A</v>
      </c>
      <c r="EM73" s="361">
        <f t="shared" ref="EM73:EM76" si="1114">ROUND(EE73,0)</f>
        <v>0</v>
      </c>
      <c r="EN73" s="267">
        <f t="shared" ref="EN73:EN76" si="1115">EE73-EM73</f>
        <v>0</v>
      </c>
      <c r="EQ73" s="331"/>
      <c r="ER73" s="301"/>
      <c r="ES73" s="302"/>
      <c r="ET73" s="303"/>
      <c r="EU73" s="311"/>
      <c r="EV73" s="332"/>
      <c r="EW73" s="366"/>
      <c r="EX73" s="117" t="e">
        <f>IF(EXACT(VLOOKUP(EQ73,OFERTA_0,2,FALSE),ER73),1,0)</f>
        <v>#N/A</v>
      </c>
      <c r="EY73" s="117" t="e">
        <f>IF(EXACT(VLOOKUP(EQ73,OFERTA_0,3,FALSE),ES73),1,0)</f>
        <v>#N/A</v>
      </c>
      <c r="EZ73" s="265" t="e">
        <f>IF(EXACT(VLOOKUP(EQ73,OFERTA_0,4,FALSE),ET73),1,0)</f>
        <v>#N/A</v>
      </c>
      <c r="FA73" s="265">
        <f t="shared" ref="FA73:FA76" si="1116">IF(EU73=0,0,1)</f>
        <v>0</v>
      </c>
      <c r="FB73" s="265">
        <f t="shared" ref="FB73:FB76" si="1117">IF(EV73=0,0,1)</f>
        <v>0</v>
      </c>
      <c r="FC73" s="265" t="e">
        <f t="shared" ref="FC73:FC76" si="1118">PRODUCT(EX73:FB73)</f>
        <v>#N/A</v>
      </c>
      <c r="FD73" s="361">
        <f t="shared" ref="FD73:FD76" si="1119">ROUND(EV73,0)</f>
        <v>0</v>
      </c>
      <c r="FE73" s="267">
        <f t="shared" ref="FE73:FE76" si="1120">EV73-FD73</f>
        <v>0</v>
      </c>
      <c r="FH73" s="331"/>
      <c r="FI73" s="301"/>
      <c r="FJ73" s="302"/>
      <c r="FK73" s="303"/>
      <c r="FL73" s="311"/>
      <c r="FM73" s="332"/>
      <c r="FN73" s="366"/>
      <c r="FO73" s="117" t="e">
        <f>IF(EXACT(VLOOKUP(FH73,OFERTA_0,2,FALSE),FI73),1,0)</f>
        <v>#N/A</v>
      </c>
      <c r="FP73" s="117" t="e">
        <f>IF(EXACT(VLOOKUP(FH73,OFERTA_0,3,FALSE),FJ73),1,0)</f>
        <v>#N/A</v>
      </c>
      <c r="FQ73" s="265" t="e">
        <f>IF(EXACT(VLOOKUP(FH73,OFERTA_0,4,FALSE),FK73),1,0)</f>
        <v>#N/A</v>
      </c>
      <c r="FR73" s="265">
        <f t="shared" ref="FR73:FR76" si="1121">IF(FL73=0,0,1)</f>
        <v>0</v>
      </c>
      <c r="FS73" s="265">
        <f t="shared" ref="FS73:FS76" si="1122">IF(FM73=0,0,1)</f>
        <v>0</v>
      </c>
      <c r="FT73" s="265" t="e">
        <f t="shared" ref="FT73:FT76" si="1123">PRODUCT(FO73:FS73)</f>
        <v>#N/A</v>
      </c>
      <c r="FU73" s="361">
        <f t="shared" ref="FU73:FU76" si="1124">ROUND(FM73,0)</f>
        <v>0</v>
      </c>
      <c r="FV73" s="267">
        <f t="shared" ref="FV73:FV76" si="1125">FM73-FU73</f>
        <v>0</v>
      </c>
      <c r="FY73" s="331"/>
      <c r="FZ73" s="301"/>
      <c r="GA73" s="302"/>
      <c r="GB73" s="303"/>
      <c r="GC73" s="311"/>
      <c r="GD73" s="332"/>
      <c r="GE73" s="366"/>
      <c r="GF73" s="117" t="e">
        <f>IF(EXACT(VLOOKUP(FY73,OFERTA_0,2,FALSE),FZ73),1,0)</f>
        <v>#N/A</v>
      </c>
      <c r="GG73" s="117" t="e">
        <f>IF(EXACT(VLOOKUP(FY73,OFERTA_0,3,FALSE),GA73),1,0)</f>
        <v>#N/A</v>
      </c>
      <c r="GH73" s="265" t="e">
        <f>IF(EXACT(VLOOKUP(FY73,OFERTA_0,4,FALSE),GB73),1,0)</f>
        <v>#N/A</v>
      </c>
      <c r="GI73" s="265">
        <f t="shared" ref="GI73:GI76" si="1126">IF(GC73=0,0,1)</f>
        <v>0</v>
      </c>
      <c r="GJ73" s="265">
        <f t="shared" ref="GJ73:GJ76" si="1127">IF(GD73=0,0,1)</f>
        <v>0</v>
      </c>
      <c r="GK73" s="265" t="e">
        <f t="shared" ref="GK73:GK76" si="1128">PRODUCT(GF73:GJ73)</f>
        <v>#N/A</v>
      </c>
      <c r="GL73" s="361">
        <f t="shared" ref="GL73:GL76" si="1129">ROUND(GD73,0)</f>
        <v>0</v>
      </c>
      <c r="GM73" s="267">
        <f t="shared" ref="GM73:GM76" si="1130">GD73-GL73</f>
        <v>0</v>
      </c>
      <c r="GP73" s="331"/>
      <c r="GQ73" s="301"/>
      <c r="GR73" s="302"/>
      <c r="GS73" s="303"/>
      <c r="GT73" s="311"/>
      <c r="GU73" s="332"/>
      <c r="GV73" s="366"/>
      <c r="GW73" s="117" t="e">
        <f>IF(EXACT(VLOOKUP(GP73,OFERTA_0,2,FALSE),GQ73),1,0)</f>
        <v>#N/A</v>
      </c>
      <c r="GX73" s="117" t="e">
        <f>IF(EXACT(VLOOKUP(GP73,OFERTA_0,3,FALSE),GR73),1,0)</f>
        <v>#N/A</v>
      </c>
      <c r="GY73" s="265" t="e">
        <f>IF(EXACT(VLOOKUP(GP73,OFERTA_0,4,FALSE),GS73),1,0)</f>
        <v>#N/A</v>
      </c>
      <c r="GZ73" s="265">
        <f t="shared" ref="GZ73:GZ76" si="1131">IF(GT73=0,0,1)</f>
        <v>0</v>
      </c>
      <c r="HA73" s="265">
        <f t="shared" ref="HA73:HA76" si="1132">IF(GU73=0,0,1)</f>
        <v>0</v>
      </c>
      <c r="HB73" s="265" t="e">
        <f t="shared" ref="HB73:HB76" si="1133">PRODUCT(GW73:HA73)</f>
        <v>#N/A</v>
      </c>
      <c r="HC73" s="361">
        <f t="shared" ref="HC73:HC76" si="1134">ROUND(GU73,0)</f>
        <v>0</v>
      </c>
      <c r="HD73" s="267">
        <f t="shared" ref="HD73:HD76" si="1135">GU73-HC73</f>
        <v>0</v>
      </c>
      <c r="HG73" s="331"/>
      <c r="HH73" s="301"/>
      <c r="HI73" s="302"/>
      <c r="HJ73" s="303"/>
      <c r="HK73" s="311"/>
      <c r="HL73" s="332"/>
      <c r="HM73" s="366"/>
      <c r="HN73" s="117" t="e">
        <f>IF(EXACT(VLOOKUP(HG73,OFERTA_0,2,FALSE),HH73),1,0)</f>
        <v>#N/A</v>
      </c>
      <c r="HO73" s="117" t="e">
        <f>IF(EXACT(VLOOKUP(HG73,OFERTA_0,3,FALSE),HI73),1,0)</f>
        <v>#N/A</v>
      </c>
      <c r="HP73" s="265" t="e">
        <f>IF(EXACT(VLOOKUP(HG73,OFERTA_0,4,FALSE),HJ73),1,0)</f>
        <v>#N/A</v>
      </c>
      <c r="HQ73" s="265">
        <f t="shared" ref="HQ73:HQ76" si="1136">IF(HK73=0,0,1)</f>
        <v>0</v>
      </c>
      <c r="HR73" s="265">
        <f t="shared" ref="HR73:HR76" si="1137">IF(HL73=0,0,1)</f>
        <v>0</v>
      </c>
      <c r="HS73" s="265" t="e">
        <f t="shared" ref="HS73:HS76" si="1138">PRODUCT(HN73:HR73)</f>
        <v>#N/A</v>
      </c>
      <c r="HT73" s="361">
        <f t="shared" ref="HT73:HT76" si="1139">ROUND(HL73,0)</f>
        <v>0</v>
      </c>
      <c r="HU73" s="267">
        <f t="shared" ref="HU73:HU76" si="1140">HL73-HT73</f>
        <v>0</v>
      </c>
      <c r="HX73" s="331"/>
      <c r="HY73" s="301"/>
      <c r="HZ73" s="302"/>
      <c r="IA73" s="303"/>
      <c r="IB73" s="311"/>
      <c r="IC73" s="332"/>
      <c r="ID73" s="366"/>
      <c r="IE73" s="117" t="e">
        <f>IF(EXACT(VLOOKUP(HX73,OFERTA_0,2,FALSE),HY73),1,0)</f>
        <v>#N/A</v>
      </c>
      <c r="IF73" s="117" t="e">
        <f>IF(EXACT(VLOOKUP(HX73,OFERTA_0,3,FALSE),HZ73),1,0)</f>
        <v>#N/A</v>
      </c>
      <c r="IG73" s="265" t="e">
        <f>IF(EXACT(VLOOKUP(HX73,OFERTA_0,4,FALSE),IA73),1,0)</f>
        <v>#N/A</v>
      </c>
      <c r="IH73" s="265">
        <f t="shared" ref="IH73:IH76" si="1141">IF(IB73=0,0,1)</f>
        <v>0</v>
      </c>
      <c r="II73" s="265">
        <f t="shared" ref="II73:II76" si="1142">IF(IC73=0,0,1)</f>
        <v>0</v>
      </c>
      <c r="IJ73" s="265" t="e">
        <f t="shared" ref="IJ73:IJ76" si="1143">PRODUCT(IE73:II73)</f>
        <v>#N/A</v>
      </c>
      <c r="IK73" s="361">
        <f t="shared" ref="IK73:IK76" si="1144">ROUND(IC73,0)</f>
        <v>0</v>
      </c>
      <c r="IL73" s="267">
        <f t="shared" ref="IL73:IL76" si="1145">IC73-IK73</f>
        <v>0</v>
      </c>
      <c r="IO73" s="331"/>
      <c r="IP73" s="301"/>
      <c r="IQ73" s="302"/>
      <c r="IR73" s="303"/>
      <c r="IS73" s="311"/>
      <c r="IT73" s="332"/>
      <c r="IU73" s="366"/>
      <c r="IV73" s="117" t="e">
        <f>IF(EXACT(VLOOKUP(IO73,OFERTA_0,2,FALSE),IP73),1,0)</f>
        <v>#N/A</v>
      </c>
      <c r="IW73" s="117" t="e">
        <f>IF(EXACT(VLOOKUP(IO73,OFERTA_0,3,FALSE),IQ73),1,0)</f>
        <v>#N/A</v>
      </c>
      <c r="IX73" s="265" t="e">
        <f>IF(EXACT(VLOOKUP(IO73,OFERTA_0,4,FALSE),IR73),1,0)</f>
        <v>#N/A</v>
      </c>
      <c r="IY73" s="265">
        <f t="shared" ref="IY73:IY76" si="1146">IF(IS73=0,0,1)</f>
        <v>0</v>
      </c>
      <c r="IZ73" s="265">
        <f t="shared" ref="IZ73:IZ76" si="1147">IF(IT73=0,0,1)</f>
        <v>0</v>
      </c>
      <c r="JA73" s="265" t="e">
        <f t="shared" ref="JA73:JA76" si="1148">PRODUCT(IV73:IZ73)</f>
        <v>#N/A</v>
      </c>
      <c r="JB73" s="361">
        <f t="shared" ref="JB73:JB76" si="1149">ROUND(IT73,0)</f>
        <v>0</v>
      </c>
      <c r="JC73" s="267">
        <f t="shared" ref="JC73:JC76" si="1150">IT73-JB73</f>
        <v>0</v>
      </c>
      <c r="JF73" s="331"/>
      <c r="JG73" s="301"/>
      <c r="JH73" s="302"/>
      <c r="JI73" s="303"/>
      <c r="JJ73" s="311"/>
      <c r="JK73" s="332"/>
      <c r="JL73" s="366"/>
      <c r="JM73" s="117" t="e">
        <f>IF(EXACT(VLOOKUP(JF73,OFERTA_0,2,FALSE),JG73),1,0)</f>
        <v>#N/A</v>
      </c>
      <c r="JN73" s="117" t="e">
        <f>IF(EXACT(VLOOKUP(JF73,OFERTA_0,3,FALSE),JH73),1,0)</f>
        <v>#N/A</v>
      </c>
      <c r="JO73" s="265" t="e">
        <f>IF(EXACT(VLOOKUP(JF73,OFERTA_0,4,FALSE),JI73),1,0)</f>
        <v>#N/A</v>
      </c>
      <c r="JP73" s="265">
        <f t="shared" ref="JP73:JP76" si="1151">IF(JJ73=0,0,1)</f>
        <v>0</v>
      </c>
      <c r="JQ73" s="265">
        <f t="shared" ref="JQ73:JQ76" si="1152">IF(JK73=0,0,1)</f>
        <v>0</v>
      </c>
      <c r="JR73" s="265" t="e">
        <f t="shared" ref="JR73:JR76" si="1153">PRODUCT(JM73:JQ73)</f>
        <v>#N/A</v>
      </c>
      <c r="JS73" s="361">
        <f t="shared" ref="JS73:JS76" si="1154">ROUND(JK73,0)</f>
        <v>0</v>
      </c>
      <c r="JT73" s="267">
        <f t="shared" ref="JT73:JT76" si="1155">JK73-JS73</f>
        <v>0</v>
      </c>
      <c r="JW73" s="331"/>
      <c r="JX73" s="301"/>
      <c r="JY73" s="302"/>
      <c r="JZ73" s="303"/>
      <c r="KA73" s="311"/>
      <c r="KB73" s="332"/>
      <c r="KC73" s="366"/>
      <c r="KD73" s="117" t="e">
        <f>IF(EXACT(VLOOKUP(JW73,OFERTA_0,2,FALSE),JX73),1,0)</f>
        <v>#N/A</v>
      </c>
      <c r="KE73" s="117" t="e">
        <f>IF(EXACT(VLOOKUP(JW73,OFERTA_0,3,FALSE),JY73),1,0)</f>
        <v>#N/A</v>
      </c>
      <c r="KF73" s="265" t="e">
        <f>IF(EXACT(VLOOKUP(JW73,OFERTA_0,4,FALSE),JZ73),1,0)</f>
        <v>#N/A</v>
      </c>
      <c r="KG73" s="265">
        <f t="shared" ref="KG73:KG76" si="1156">IF(KA73=0,0,1)</f>
        <v>0</v>
      </c>
      <c r="KH73" s="265">
        <f t="shared" ref="KH73:KH76" si="1157">IF(KB73=0,0,1)</f>
        <v>0</v>
      </c>
      <c r="KI73" s="265" t="e">
        <f t="shared" ref="KI73:KI76" si="1158">PRODUCT(KD73:KH73)</f>
        <v>#N/A</v>
      </c>
      <c r="KJ73" s="361">
        <f t="shared" ref="KJ73:KJ76" si="1159">ROUND(KB73,0)</f>
        <v>0</v>
      </c>
      <c r="KK73" s="267">
        <f t="shared" ref="KK73:KK76" si="1160">KB73-KJ73</f>
        <v>0</v>
      </c>
    </row>
    <row r="74" spans="2:297" ht="39" thickBot="1">
      <c r="B74" s="421" t="s">
        <v>298</v>
      </c>
      <c r="C74" s="473" t="s">
        <v>299</v>
      </c>
      <c r="D74" s="421" t="s">
        <v>165</v>
      </c>
      <c r="E74" s="423">
        <v>10</v>
      </c>
      <c r="F74" s="426"/>
      <c r="G74" s="425">
        <f t="shared" si="1080"/>
        <v>0</v>
      </c>
      <c r="H74" s="425"/>
      <c r="K74" s="421" t="s">
        <v>298</v>
      </c>
      <c r="L74" s="422" t="s">
        <v>299</v>
      </c>
      <c r="M74" s="421" t="s">
        <v>165</v>
      </c>
      <c r="N74" s="488">
        <v>10</v>
      </c>
      <c r="O74" s="489">
        <v>284050</v>
      </c>
      <c r="P74" s="490">
        <f t="shared" si="942"/>
        <v>2840500</v>
      </c>
      <c r="Q74" s="425"/>
      <c r="R74" s="117">
        <f>IF(EXACT(VLOOKUP(K74,OFERTA_0,2,FALSE),L74),1,0)</f>
        <v>1</v>
      </c>
      <c r="S74" s="117">
        <f>IF(EXACT(VLOOKUP(K74,OFERTA_0,3,FALSE),M74),1,0)</f>
        <v>1</v>
      </c>
      <c r="T74" s="265">
        <f>IF(EXACT(VLOOKUP(K74,OFERTA_0,4,FALSE),N74),1,0)</f>
        <v>1</v>
      </c>
      <c r="U74" s="265">
        <f t="shared" si="96"/>
        <v>1</v>
      </c>
      <c r="V74" s="265">
        <f t="shared" si="97"/>
        <v>1</v>
      </c>
      <c r="W74" s="265">
        <f t="shared" si="98"/>
        <v>1</v>
      </c>
      <c r="X74" s="361">
        <f t="shared" si="99"/>
        <v>2840500</v>
      </c>
      <c r="Y74" s="267">
        <f t="shared" si="100"/>
        <v>0</v>
      </c>
      <c r="Z74" s="143"/>
      <c r="AA74" s="143"/>
      <c r="AB74" s="421" t="s">
        <v>298</v>
      </c>
      <c r="AC74" s="422" t="s">
        <v>299</v>
      </c>
      <c r="AD74" s="421" t="s">
        <v>165</v>
      </c>
      <c r="AE74" s="488">
        <v>10</v>
      </c>
      <c r="AF74" s="491">
        <v>1610745</v>
      </c>
      <c r="AG74" s="490">
        <f t="shared" si="943"/>
        <v>16107450</v>
      </c>
      <c r="AH74" s="425"/>
      <c r="AI74" s="117">
        <f>IF(EXACT(VLOOKUP(AB74,OFERTA_0,2,FALSE),AC74),1,0)</f>
        <v>1</v>
      </c>
      <c r="AJ74" s="117">
        <f>IF(EXACT(VLOOKUP(AB74,OFERTA_0,3,FALSE),AD74),1,0)</f>
        <v>1</v>
      </c>
      <c r="AK74" s="265">
        <f>IF(EXACT(VLOOKUP(AB74,OFERTA_0,4,FALSE),AE74),1,0)</f>
        <v>1</v>
      </c>
      <c r="AL74" s="265">
        <f t="shared" si="1081"/>
        <v>1</v>
      </c>
      <c r="AM74" s="265">
        <f t="shared" si="1082"/>
        <v>1</v>
      </c>
      <c r="AN74" s="265">
        <f t="shared" si="1083"/>
        <v>1</v>
      </c>
      <c r="AO74" s="361">
        <f t="shared" si="1084"/>
        <v>16107450</v>
      </c>
      <c r="AP74" s="267">
        <f t="shared" si="1085"/>
        <v>0</v>
      </c>
      <c r="AQ74" s="143"/>
      <c r="AR74" s="143"/>
      <c r="AS74" s="421" t="s">
        <v>298</v>
      </c>
      <c r="AT74" s="422" t="s">
        <v>299</v>
      </c>
      <c r="AU74" s="421" t="s">
        <v>165</v>
      </c>
      <c r="AV74" s="488">
        <v>10</v>
      </c>
      <c r="AW74" s="491">
        <v>350000</v>
      </c>
      <c r="AX74" s="490">
        <f t="shared" si="949"/>
        <v>3500000</v>
      </c>
      <c r="AY74" s="425"/>
      <c r="AZ74" s="117">
        <f>IF(EXACT(VLOOKUP(AS74,OFERTA_0,2,FALSE),AT74),1,0)</f>
        <v>1</v>
      </c>
      <c r="BA74" s="117">
        <f>IF(EXACT(VLOOKUP(AS74,OFERTA_0,3,FALSE),AU74),1,0)</f>
        <v>1</v>
      </c>
      <c r="BB74" s="265">
        <f>IF(EXACT(VLOOKUP(AS74,OFERTA_0,4,FALSE),AV74),1,0)</f>
        <v>1</v>
      </c>
      <c r="BC74" s="265">
        <f t="shared" si="1086"/>
        <v>1</v>
      </c>
      <c r="BD74" s="265">
        <f t="shared" si="1087"/>
        <v>1</v>
      </c>
      <c r="BE74" s="265">
        <f t="shared" si="1088"/>
        <v>1</v>
      </c>
      <c r="BF74" s="361">
        <f t="shared" si="1089"/>
        <v>3500000</v>
      </c>
      <c r="BG74" s="267">
        <f t="shared" si="1090"/>
        <v>0</v>
      </c>
      <c r="BJ74" s="421" t="s">
        <v>298</v>
      </c>
      <c r="BK74" s="422" t="s">
        <v>299</v>
      </c>
      <c r="BL74" s="421" t="s">
        <v>165</v>
      </c>
      <c r="BM74" s="488">
        <v>10</v>
      </c>
      <c r="BN74" s="491">
        <v>590000</v>
      </c>
      <c r="BO74" s="490">
        <f t="shared" si="955"/>
        <v>5900000</v>
      </c>
      <c r="BP74" s="425"/>
      <c r="BQ74" s="117">
        <f>IF(EXACT(VLOOKUP(BJ74,OFERTA_0,2,FALSE),BK74),1,0)</f>
        <v>1</v>
      </c>
      <c r="BR74" s="117">
        <f>IF(EXACT(VLOOKUP(BJ74,OFERTA_0,3,FALSE),BL74),1,0)</f>
        <v>1</v>
      </c>
      <c r="BS74" s="265">
        <f>IF(EXACT(VLOOKUP(BJ74,OFERTA_0,4,FALSE),BM74),1,0)</f>
        <v>1</v>
      </c>
      <c r="BT74" s="265">
        <f t="shared" si="1091"/>
        <v>1</v>
      </c>
      <c r="BU74" s="265">
        <f t="shared" si="1092"/>
        <v>1</v>
      </c>
      <c r="BV74" s="265">
        <f t="shared" si="1093"/>
        <v>1</v>
      </c>
      <c r="BW74" s="361">
        <f t="shared" si="1094"/>
        <v>5900000</v>
      </c>
      <c r="BX74" s="267">
        <f t="shared" si="1095"/>
        <v>0</v>
      </c>
      <c r="CA74" s="421" t="s">
        <v>298</v>
      </c>
      <c r="CB74" s="524" t="s">
        <v>299</v>
      </c>
      <c r="CC74" s="421" t="s">
        <v>165</v>
      </c>
      <c r="CD74" s="488">
        <v>10</v>
      </c>
      <c r="CE74" s="491">
        <v>665000</v>
      </c>
      <c r="CF74" s="522">
        <f t="shared" si="961"/>
        <v>6650000</v>
      </c>
      <c r="CG74" s="425"/>
      <c r="CH74" s="117">
        <f>IF(EXACT(VLOOKUP(CA74,OFERTA_0,2,FALSE),CB74),1,0)</f>
        <v>1</v>
      </c>
      <c r="CI74" s="117">
        <f>IF(EXACT(VLOOKUP(CA74,OFERTA_0,3,FALSE),CC74),1,0)</f>
        <v>1</v>
      </c>
      <c r="CJ74" s="265">
        <f>IF(EXACT(VLOOKUP(CA74,OFERTA_0,4,FALSE),CD74),1,0)</f>
        <v>1</v>
      </c>
      <c r="CK74" s="265">
        <f t="shared" si="1096"/>
        <v>1</v>
      </c>
      <c r="CL74" s="265">
        <f t="shared" si="1097"/>
        <v>1</v>
      </c>
      <c r="CM74" s="265">
        <f t="shared" si="1098"/>
        <v>1</v>
      </c>
      <c r="CN74" s="361">
        <f t="shared" si="1099"/>
        <v>6650000</v>
      </c>
      <c r="CO74" s="267">
        <f t="shared" si="1100"/>
        <v>0</v>
      </c>
      <c r="CR74" s="421" t="s">
        <v>298</v>
      </c>
      <c r="CS74" s="422" t="s">
        <v>299</v>
      </c>
      <c r="CT74" s="421" t="s">
        <v>165</v>
      </c>
      <c r="CU74" s="488">
        <v>10</v>
      </c>
      <c r="CV74" s="491">
        <v>430000</v>
      </c>
      <c r="CW74" s="490">
        <f t="shared" si="967"/>
        <v>4300000</v>
      </c>
      <c r="CX74" s="425"/>
      <c r="CY74" s="117">
        <f>IF(EXACT(VLOOKUP(CR74,OFERTA_0,2,FALSE),CS74),1,0)</f>
        <v>1</v>
      </c>
      <c r="CZ74" s="117">
        <f>IF(EXACT(VLOOKUP(CR74,OFERTA_0,3,FALSE),CT74),1,0)</f>
        <v>1</v>
      </c>
      <c r="DA74" s="265">
        <f>IF(EXACT(VLOOKUP(CR74,OFERTA_0,4,FALSE),CU74),1,0)</f>
        <v>1</v>
      </c>
      <c r="DB74" s="265">
        <f t="shared" si="1101"/>
        <v>1</v>
      </c>
      <c r="DC74" s="265">
        <f t="shared" si="1102"/>
        <v>1</v>
      </c>
      <c r="DD74" s="265">
        <f t="shared" si="1103"/>
        <v>1</v>
      </c>
      <c r="DE74" s="361">
        <f t="shared" si="1104"/>
        <v>4300000</v>
      </c>
      <c r="DF74" s="267">
        <f t="shared" si="1105"/>
        <v>0</v>
      </c>
      <c r="DI74" s="331"/>
      <c r="DJ74" s="301"/>
      <c r="DK74" s="302"/>
      <c r="DL74" s="303"/>
      <c r="DM74" s="311"/>
      <c r="DN74" s="332"/>
      <c r="DO74" s="367"/>
      <c r="DP74" s="117" t="e">
        <f>IF(EXACT(VLOOKUP(DI74,OFERTA_0,2,FALSE),DJ74),1,0)</f>
        <v>#N/A</v>
      </c>
      <c r="DQ74" s="117" t="e">
        <f>IF(EXACT(VLOOKUP(DI74,OFERTA_0,3,FALSE),DK74),1,0)</f>
        <v>#N/A</v>
      </c>
      <c r="DR74" s="265" t="e">
        <f>IF(EXACT(VLOOKUP(DI74,OFERTA_0,4,FALSE),DL74),1,0)</f>
        <v>#N/A</v>
      </c>
      <c r="DS74" s="265">
        <f t="shared" si="1106"/>
        <v>0</v>
      </c>
      <c r="DT74" s="265">
        <f t="shared" si="1107"/>
        <v>0</v>
      </c>
      <c r="DU74" s="265" t="e">
        <f t="shared" si="1108"/>
        <v>#N/A</v>
      </c>
      <c r="DV74" s="361">
        <f t="shared" si="1109"/>
        <v>0</v>
      </c>
      <c r="DW74" s="267">
        <f t="shared" si="1110"/>
        <v>0</v>
      </c>
      <c r="DZ74" s="331"/>
      <c r="EA74" s="301"/>
      <c r="EB74" s="302"/>
      <c r="EC74" s="303"/>
      <c r="ED74" s="311"/>
      <c r="EE74" s="332"/>
      <c r="EF74" s="367"/>
      <c r="EG74" s="117" t="e">
        <f>IF(EXACT(VLOOKUP(DZ74,OFERTA_0,2,FALSE),EA74),1,0)</f>
        <v>#N/A</v>
      </c>
      <c r="EH74" s="117" t="e">
        <f>IF(EXACT(VLOOKUP(DZ74,OFERTA_0,3,FALSE),EB74),1,0)</f>
        <v>#N/A</v>
      </c>
      <c r="EI74" s="265" t="e">
        <f>IF(EXACT(VLOOKUP(DZ74,OFERTA_0,4,FALSE),EC74),1,0)</f>
        <v>#N/A</v>
      </c>
      <c r="EJ74" s="265">
        <f t="shared" si="1111"/>
        <v>0</v>
      </c>
      <c r="EK74" s="265">
        <f t="shared" si="1112"/>
        <v>0</v>
      </c>
      <c r="EL74" s="265" t="e">
        <f t="shared" si="1113"/>
        <v>#N/A</v>
      </c>
      <c r="EM74" s="361">
        <f t="shared" si="1114"/>
        <v>0</v>
      </c>
      <c r="EN74" s="267">
        <f t="shared" si="1115"/>
        <v>0</v>
      </c>
      <c r="EQ74" s="331"/>
      <c r="ER74" s="301"/>
      <c r="ES74" s="302"/>
      <c r="ET74" s="303"/>
      <c r="EU74" s="311"/>
      <c r="EV74" s="332"/>
      <c r="EW74" s="367"/>
      <c r="EX74" s="117" t="e">
        <f>IF(EXACT(VLOOKUP(EQ74,OFERTA_0,2,FALSE),ER74),1,0)</f>
        <v>#N/A</v>
      </c>
      <c r="EY74" s="117" t="e">
        <f>IF(EXACT(VLOOKUP(EQ74,OFERTA_0,3,FALSE),ES74),1,0)</f>
        <v>#N/A</v>
      </c>
      <c r="EZ74" s="265" t="e">
        <f>IF(EXACT(VLOOKUP(EQ74,OFERTA_0,4,FALSE),ET74),1,0)</f>
        <v>#N/A</v>
      </c>
      <c r="FA74" s="265">
        <f t="shared" si="1116"/>
        <v>0</v>
      </c>
      <c r="FB74" s="265">
        <f t="shared" si="1117"/>
        <v>0</v>
      </c>
      <c r="FC74" s="265" t="e">
        <f t="shared" si="1118"/>
        <v>#N/A</v>
      </c>
      <c r="FD74" s="361">
        <f t="shared" si="1119"/>
        <v>0</v>
      </c>
      <c r="FE74" s="267">
        <f t="shared" si="1120"/>
        <v>0</v>
      </c>
      <c r="FH74" s="331"/>
      <c r="FI74" s="301"/>
      <c r="FJ74" s="302"/>
      <c r="FK74" s="303"/>
      <c r="FL74" s="311"/>
      <c r="FM74" s="332"/>
      <c r="FN74" s="367"/>
      <c r="FO74" s="117" t="e">
        <f>IF(EXACT(VLOOKUP(FH74,OFERTA_0,2,FALSE),FI74),1,0)</f>
        <v>#N/A</v>
      </c>
      <c r="FP74" s="117" t="e">
        <f>IF(EXACT(VLOOKUP(FH74,OFERTA_0,3,FALSE),FJ74),1,0)</f>
        <v>#N/A</v>
      </c>
      <c r="FQ74" s="265" t="e">
        <f>IF(EXACT(VLOOKUP(FH74,OFERTA_0,4,FALSE),FK74),1,0)</f>
        <v>#N/A</v>
      </c>
      <c r="FR74" s="265">
        <f t="shared" si="1121"/>
        <v>0</v>
      </c>
      <c r="FS74" s="265">
        <f t="shared" si="1122"/>
        <v>0</v>
      </c>
      <c r="FT74" s="265" t="e">
        <f t="shared" si="1123"/>
        <v>#N/A</v>
      </c>
      <c r="FU74" s="361">
        <f t="shared" si="1124"/>
        <v>0</v>
      </c>
      <c r="FV74" s="267">
        <f t="shared" si="1125"/>
        <v>0</v>
      </c>
      <c r="FY74" s="331"/>
      <c r="FZ74" s="301"/>
      <c r="GA74" s="302"/>
      <c r="GB74" s="303"/>
      <c r="GC74" s="311"/>
      <c r="GD74" s="332"/>
      <c r="GE74" s="367"/>
      <c r="GF74" s="117" t="e">
        <f>IF(EXACT(VLOOKUP(FY74,OFERTA_0,2,FALSE),FZ74),1,0)</f>
        <v>#N/A</v>
      </c>
      <c r="GG74" s="117" t="e">
        <f>IF(EXACT(VLOOKUP(FY74,OFERTA_0,3,FALSE),GA74),1,0)</f>
        <v>#N/A</v>
      </c>
      <c r="GH74" s="265" t="e">
        <f>IF(EXACT(VLOOKUP(FY74,OFERTA_0,4,FALSE),GB74),1,0)</f>
        <v>#N/A</v>
      </c>
      <c r="GI74" s="265">
        <f t="shared" si="1126"/>
        <v>0</v>
      </c>
      <c r="GJ74" s="265">
        <f t="shared" si="1127"/>
        <v>0</v>
      </c>
      <c r="GK74" s="265" t="e">
        <f t="shared" si="1128"/>
        <v>#N/A</v>
      </c>
      <c r="GL74" s="361">
        <f t="shared" si="1129"/>
        <v>0</v>
      </c>
      <c r="GM74" s="267">
        <f t="shared" si="1130"/>
        <v>0</v>
      </c>
      <c r="GP74" s="331"/>
      <c r="GQ74" s="301"/>
      <c r="GR74" s="302"/>
      <c r="GS74" s="303"/>
      <c r="GT74" s="311"/>
      <c r="GU74" s="332"/>
      <c r="GV74" s="367"/>
      <c r="GW74" s="117" t="e">
        <f>IF(EXACT(VLOOKUP(GP74,OFERTA_0,2,FALSE),GQ74),1,0)</f>
        <v>#N/A</v>
      </c>
      <c r="GX74" s="117" t="e">
        <f>IF(EXACT(VLOOKUP(GP74,OFERTA_0,3,FALSE),GR74),1,0)</f>
        <v>#N/A</v>
      </c>
      <c r="GY74" s="265" t="e">
        <f>IF(EXACT(VLOOKUP(GP74,OFERTA_0,4,FALSE),GS74),1,0)</f>
        <v>#N/A</v>
      </c>
      <c r="GZ74" s="265">
        <f t="shared" si="1131"/>
        <v>0</v>
      </c>
      <c r="HA74" s="265">
        <f t="shared" si="1132"/>
        <v>0</v>
      </c>
      <c r="HB74" s="265" t="e">
        <f t="shared" si="1133"/>
        <v>#N/A</v>
      </c>
      <c r="HC74" s="361">
        <f t="shared" si="1134"/>
        <v>0</v>
      </c>
      <c r="HD74" s="267">
        <f t="shared" si="1135"/>
        <v>0</v>
      </c>
      <c r="HG74" s="331"/>
      <c r="HH74" s="301"/>
      <c r="HI74" s="302"/>
      <c r="HJ74" s="303"/>
      <c r="HK74" s="311"/>
      <c r="HL74" s="332"/>
      <c r="HM74" s="367"/>
      <c r="HN74" s="117" t="e">
        <f>IF(EXACT(VLOOKUP(HG74,OFERTA_0,2,FALSE),HH74),1,0)</f>
        <v>#N/A</v>
      </c>
      <c r="HO74" s="117" t="e">
        <f>IF(EXACT(VLOOKUP(HG74,OFERTA_0,3,FALSE),HI74),1,0)</f>
        <v>#N/A</v>
      </c>
      <c r="HP74" s="265" t="e">
        <f>IF(EXACT(VLOOKUP(HG74,OFERTA_0,4,FALSE),HJ74),1,0)</f>
        <v>#N/A</v>
      </c>
      <c r="HQ74" s="265">
        <f t="shared" si="1136"/>
        <v>0</v>
      </c>
      <c r="HR74" s="265">
        <f t="shared" si="1137"/>
        <v>0</v>
      </c>
      <c r="HS74" s="265" t="e">
        <f t="shared" si="1138"/>
        <v>#N/A</v>
      </c>
      <c r="HT74" s="361">
        <f t="shared" si="1139"/>
        <v>0</v>
      </c>
      <c r="HU74" s="267">
        <f t="shared" si="1140"/>
        <v>0</v>
      </c>
      <c r="HX74" s="331"/>
      <c r="HY74" s="301"/>
      <c r="HZ74" s="302"/>
      <c r="IA74" s="303"/>
      <c r="IB74" s="311"/>
      <c r="IC74" s="332"/>
      <c r="ID74" s="367"/>
      <c r="IE74" s="117" t="e">
        <f>IF(EXACT(VLOOKUP(HX74,OFERTA_0,2,FALSE),HY74),1,0)</f>
        <v>#N/A</v>
      </c>
      <c r="IF74" s="117" t="e">
        <f>IF(EXACT(VLOOKUP(HX74,OFERTA_0,3,FALSE),HZ74),1,0)</f>
        <v>#N/A</v>
      </c>
      <c r="IG74" s="265" t="e">
        <f>IF(EXACT(VLOOKUP(HX74,OFERTA_0,4,FALSE),IA74),1,0)</f>
        <v>#N/A</v>
      </c>
      <c r="IH74" s="265">
        <f t="shared" si="1141"/>
        <v>0</v>
      </c>
      <c r="II74" s="265">
        <f t="shared" si="1142"/>
        <v>0</v>
      </c>
      <c r="IJ74" s="265" t="e">
        <f t="shared" si="1143"/>
        <v>#N/A</v>
      </c>
      <c r="IK74" s="361">
        <f t="shared" si="1144"/>
        <v>0</v>
      </c>
      <c r="IL74" s="267">
        <f t="shared" si="1145"/>
        <v>0</v>
      </c>
      <c r="IO74" s="331"/>
      <c r="IP74" s="301"/>
      <c r="IQ74" s="302"/>
      <c r="IR74" s="303"/>
      <c r="IS74" s="311"/>
      <c r="IT74" s="332"/>
      <c r="IU74" s="367"/>
      <c r="IV74" s="117" t="e">
        <f>IF(EXACT(VLOOKUP(IO74,OFERTA_0,2,FALSE),IP74),1,0)</f>
        <v>#N/A</v>
      </c>
      <c r="IW74" s="117" t="e">
        <f>IF(EXACT(VLOOKUP(IO74,OFERTA_0,3,FALSE),IQ74),1,0)</f>
        <v>#N/A</v>
      </c>
      <c r="IX74" s="265" t="e">
        <f>IF(EXACT(VLOOKUP(IO74,OFERTA_0,4,FALSE),IR74),1,0)</f>
        <v>#N/A</v>
      </c>
      <c r="IY74" s="265">
        <f t="shared" si="1146"/>
        <v>0</v>
      </c>
      <c r="IZ74" s="265">
        <f t="shared" si="1147"/>
        <v>0</v>
      </c>
      <c r="JA74" s="265" t="e">
        <f t="shared" si="1148"/>
        <v>#N/A</v>
      </c>
      <c r="JB74" s="361">
        <f t="shared" si="1149"/>
        <v>0</v>
      </c>
      <c r="JC74" s="267">
        <f t="shared" si="1150"/>
        <v>0</v>
      </c>
      <c r="JF74" s="331"/>
      <c r="JG74" s="301"/>
      <c r="JH74" s="302"/>
      <c r="JI74" s="303"/>
      <c r="JJ74" s="311"/>
      <c r="JK74" s="332"/>
      <c r="JL74" s="367"/>
      <c r="JM74" s="117" t="e">
        <f>IF(EXACT(VLOOKUP(JF74,OFERTA_0,2,FALSE),JG74),1,0)</f>
        <v>#N/A</v>
      </c>
      <c r="JN74" s="117" t="e">
        <f>IF(EXACT(VLOOKUP(JF74,OFERTA_0,3,FALSE),JH74),1,0)</f>
        <v>#N/A</v>
      </c>
      <c r="JO74" s="265" t="e">
        <f>IF(EXACT(VLOOKUP(JF74,OFERTA_0,4,FALSE),JI74),1,0)</f>
        <v>#N/A</v>
      </c>
      <c r="JP74" s="265">
        <f t="shared" si="1151"/>
        <v>0</v>
      </c>
      <c r="JQ74" s="265">
        <f t="shared" si="1152"/>
        <v>0</v>
      </c>
      <c r="JR74" s="265" t="e">
        <f t="shared" si="1153"/>
        <v>#N/A</v>
      </c>
      <c r="JS74" s="361">
        <f t="shared" si="1154"/>
        <v>0</v>
      </c>
      <c r="JT74" s="267">
        <f t="shared" si="1155"/>
        <v>0</v>
      </c>
      <c r="JW74" s="331"/>
      <c r="JX74" s="301"/>
      <c r="JY74" s="302"/>
      <c r="JZ74" s="303"/>
      <c r="KA74" s="311"/>
      <c r="KB74" s="332"/>
      <c r="KC74" s="367"/>
      <c r="KD74" s="117" t="e">
        <f>IF(EXACT(VLOOKUP(JW74,OFERTA_0,2,FALSE),JX74),1,0)</f>
        <v>#N/A</v>
      </c>
      <c r="KE74" s="117" t="e">
        <f>IF(EXACT(VLOOKUP(JW74,OFERTA_0,3,FALSE),JY74),1,0)</f>
        <v>#N/A</v>
      </c>
      <c r="KF74" s="265" t="e">
        <f>IF(EXACT(VLOOKUP(JW74,OFERTA_0,4,FALSE),JZ74),1,0)</f>
        <v>#N/A</v>
      </c>
      <c r="KG74" s="265">
        <f t="shared" si="1156"/>
        <v>0</v>
      </c>
      <c r="KH74" s="265">
        <f t="shared" si="1157"/>
        <v>0</v>
      </c>
      <c r="KI74" s="265" t="e">
        <f t="shared" si="1158"/>
        <v>#N/A</v>
      </c>
      <c r="KJ74" s="361">
        <f t="shared" si="1159"/>
        <v>0</v>
      </c>
      <c r="KK74" s="267">
        <f t="shared" si="1160"/>
        <v>0</v>
      </c>
    </row>
    <row r="75" spans="2:297" ht="16.5" customHeight="1" thickBot="1">
      <c r="B75" s="821" t="s">
        <v>300</v>
      </c>
      <c r="C75" s="822"/>
      <c r="D75" s="822"/>
      <c r="E75" s="822"/>
      <c r="F75" s="823"/>
      <c r="G75" s="448">
        <f>+SUM(G57:G74)</f>
        <v>0</v>
      </c>
      <c r="H75" s="448"/>
      <c r="K75" s="739" t="s">
        <v>300</v>
      </c>
      <c r="L75" s="740"/>
      <c r="M75" s="740"/>
      <c r="N75" s="740"/>
      <c r="O75" s="741"/>
      <c r="P75" s="506">
        <f>+SUM(P57:P74)</f>
        <v>279828089</v>
      </c>
      <c r="Q75" s="448"/>
      <c r="R75" s="117"/>
      <c r="S75" s="117"/>
      <c r="T75" s="265"/>
      <c r="U75" s="265"/>
      <c r="V75" s="265"/>
      <c r="W75" s="265"/>
      <c r="X75" s="361"/>
      <c r="Y75" s="267"/>
      <c r="Z75" s="143"/>
      <c r="AA75" s="143"/>
      <c r="AB75" s="739" t="s">
        <v>300</v>
      </c>
      <c r="AC75" s="740"/>
      <c r="AD75" s="740"/>
      <c r="AE75" s="740"/>
      <c r="AF75" s="741"/>
      <c r="AG75" s="506">
        <f>+SUM(AG57:AG74)</f>
        <v>271866274</v>
      </c>
      <c r="AH75" s="448"/>
      <c r="AI75" s="117"/>
      <c r="AJ75" s="117"/>
      <c r="AK75" s="265"/>
      <c r="AL75" s="265"/>
      <c r="AM75" s="265"/>
      <c r="AN75" s="265"/>
      <c r="AO75" s="361"/>
      <c r="AP75" s="267"/>
      <c r="AQ75" s="143"/>
      <c r="AR75" s="143"/>
      <c r="AS75" s="739" t="s">
        <v>300</v>
      </c>
      <c r="AT75" s="740"/>
      <c r="AU75" s="740"/>
      <c r="AV75" s="740"/>
      <c r="AW75" s="741"/>
      <c r="AX75" s="506">
        <f>+SUM(AX57:AX74)</f>
        <v>256417800</v>
      </c>
      <c r="AY75" s="448"/>
      <c r="AZ75" s="117"/>
      <c r="BA75" s="117"/>
      <c r="BB75" s="265"/>
      <c r="BC75" s="265"/>
      <c r="BD75" s="265"/>
      <c r="BE75" s="265"/>
      <c r="BF75" s="361"/>
      <c r="BG75" s="267"/>
      <c r="BJ75" s="739" t="s">
        <v>300</v>
      </c>
      <c r="BK75" s="740"/>
      <c r="BL75" s="740"/>
      <c r="BM75" s="740"/>
      <c r="BN75" s="741"/>
      <c r="BO75" s="506">
        <f>+SUM(BO57:BO74)</f>
        <v>274668780</v>
      </c>
      <c r="BP75" s="448"/>
      <c r="BQ75" s="117"/>
      <c r="BR75" s="117"/>
      <c r="BS75" s="265"/>
      <c r="BT75" s="265"/>
      <c r="BU75" s="265"/>
      <c r="BV75" s="265"/>
      <c r="BW75" s="361"/>
      <c r="BX75" s="267"/>
      <c r="CA75" s="739" t="s">
        <v>300</v>
      </c>
      <c r="CB75" s="740"/>
      <c r="CC75" s="740"/>
      <c r="CD75" s="740"/>
      <c r="CE75" s="741"/>
      <c r="CF75" s="532">
        <f>+SUM(CF57:CF74)</f>
        <v>279364948</v>
      </c>
      <c r="CG75" s="448"/>
      <c r="CH75" s="117"/>
      <c r="CI75" s="117"/>
      <c r="CJ75" s="265"/>
      <c r="CK75" s="265"/>
      <c r="CL75" s="265"/>
      <c r="CM75" s="265"/>
      <c r="CN75" s="361"/>
      <c r="CO75" s="267"/>
      <c r="CR75" s="739" t="s">
        <v>300</v>
      </c>
      <c r="CS75" s="740"/>
      <c r="CT75" s="740"/>
      <c r="CU75" s="740"/>
      <c r="CV75" s="741"/>
      <c r="CW75" s="506">
        <f>+SUM(CW57:CW74)</f>
        <v>277172963</v>
      </c>
      <c r="CX75" s="448"/>
      <c r="CY75" s="117"/>
      <c r="CZ75" s="117"/>
      <c r="DA75" s="265"/>
      <c r="DB75" s="265"/>
      <c r="DC75" s="265"/>
      <c r="DD75" s="265"/>
      <c r="DE75" s="361"/>
      <c r="DF75" s="267"/>
      <c r="DI75" s="331"/>
      <c r="DJ75" s="301"/>
      <c r="DK75" s="302"/>
      <c r="DL75" s="303"/>
      <c r="DM75" s="311"/>
      <c r="DN75" s="332"/>
      <c r="DO75" s="367"/>
      <c r="DP75" s="117" t="e">
        <f>IF(EXACT(VLOOKUP(DI75,OFERTA_0,2,FALSE),DJ75),1,0)</f>
        <v>#N/A</v>
      </c>
      <c r="DQ75" s="117" t="e">
        <f>IF(EXACT(VLOOKUP(DI75,OFERTA_0,3,FALSE),DK75),1,0)</f>
        <v>#N/A</v>
      </c>
      <c r="DR75" s="265" t="e">
        <f>IF(EXACT(VLOOKUP(DI75,OFERTA_0,4,FALSE),DL75),1,0)</f>
        <v>#N/A</v>
      </c>
      <c r="DS75" s="265">
        <f t="shared" si="1106"/>
        <v>0</v>
      </c>
      <c r="DT75" s="265">
        <f t="shared" si="1107"/>
        <v>0</v>
      </c>
      <c r="DU75" s="265" t="e">
        <f t="shared" si="1108"/>
        <v>#N/A</v>
      </c>
      <c r="DV75" s="361">
        <f t="shared" si="1109"/>
        <v>0</v>
      </c>
      <c r="DW75" s="267">
        <f t="shared" si="1110"/>
        <v>0</v>
      </c>
      <c r="DZ75" s="331"/>
      <c r="EA75" s="301"/>
      <c r="EB75" s="302"/>
      <c r="EC75" s="303"/>
      <c r="ED75" s="311"/>
      <c r="EE75" s="332"/>
      <c r="EF75" s="367"/>
      <c r="EG75" s="117" t="e">
        <f>IF(EXACT(VLOOKUP(DZ75,OFERTA_0,2,FALSE),EA75),1,0)</f>
        <v>#N/A</v>
      </c>
      <c r="EH75" s="117" t="e">
        <f>IF(EXACT(VLOOKUP(DZ75,OFERTA_0,3,FALSE),EB75),1,0)</f>
        <v>#N/A</v>
      </c>
      <c r="EI75" s="265" t="e">
        <f>IF(EXACT(VLOOKUP(DZ75,OFERTA_0,4,FALSE),EC75),1,0)</f>
        <v>#N/A</v>
      </c>
      <c r="EJ75" s="265">
        <f t="shared" si="1111"/>
        <v>0</v>
      </c>
      <c r="EK75" s="265">
        <f t="shared" si="1112"/>
        <v>0</v>
      </c>
      <c r="EL75" s="265" t="e">
        <f t="shared" si="1113"/>
        <v>#N/A</v>
      </c>
      <c r="EM75" s="361">
        <f t="shared" si="1114"/>
        <v>0</v>
      </c>
      <c r="EN75" s="267">
        <f t="shared" si="1115"/>
        <v>0</v>
      </c>
      <c r="EQ75" s="331"/>
      <c r="ER75" s="301"/>
      <c r="ES75" s="302"/>
      <c r="ET75" s="303"/>
      <c r="EU75" s="311"/>
      <c r="EV75" s="332"/>
      <c r="EW75" s="367"/>
      <c r="EX75" s="117" t="e">
        <f>IF(EXACT(VLOOKUP(EQ75,OFERTA_0,2,FALSE),ER75),1,0)</f>
        <v>#N/A</v>
      </c>
      <c r="EY75" s="117" t="e">
        <f>IF(EXACT(VLOOKUP(EQ75,OFERTA_0,3,FALSE),ES75),1,0)</f>
        <v>#N/A</v>
      </c>
      <c r="EZ75" s="265" t="e">
        <f>IF(EXACT(VLOOKUP(EQ75,OFERTA_0,4,FALSE),ET75),1,0)</f>
        <v>#N/A</v>
      </c>
      <c r="FA75" s="265">
        <f t="shared" si="1116"/>
        <v>0</v>
      </c>
      <c r="FB75" s="265">
        <f t="shared" si="1117"/>
        <v>0</v>
      </c>
      <c r="FC75" s="265" t="e">
        <f t="shared" si="1118"/>
        <v>#N/A</v>
      </c>
      <c r="FD75" s="361">
        <f t="shared" si="1119"/>
        <v>0</v>
      </c>
      <c r="FE75" s="267">
        <f t="shared" si="1120"/>
        <v>0</v>
      </c>
      <c r="FH75" s="331"/>
      <c r="FI75" s="301"/>
      <c r="FJ75" s="302"/>
      <c r="FK75" s="303"/>
      <c r="FL75" s="311"/>
      <c r="FM75" s="332"/>
      <c r="FN75" s="367"/>
      <c r="FO75" s="117" t="e">
        <f>IF(EXACT(VLOOKUP(FH75,OFERTA_0,2,FALSE),FI75),1,0)</f>
        <v>#N/A</v>
      </c>
      <c r="FP75" s="117" t="e">
        <f>IF(EXACT(VLOOKUP(FH75,OFERTA_0,3,FALSE),FJ75),1,0)</f>
        <v>#N/A</v>
      </c>
      <c r="FQ75" s="265" t="e">
        <f>IF(EXACT(VLOOKUP(FH75,OFERTA_0,4,FALSE),FK75),1,0)</f>
        <v>#N/A</v>
      </c>
      <c r="FR75" s="265">
        <f t="shared" si="1121"/>
        <v>0</v>
      </c>
      <c r="FS75" s="265">
        <f t="shared" si="1122"/>
        <v>0</v>
      </c>
      <c r="FT75" s="265" t="e">
        <f t="shared" si="1123"/>
        <v>#N/A</v>
      </c>
      <c r="FU75" s="361">
        <f t="shared" si="1124"/>
        <v>0</v>
      </c>
      <c r="FV75" s="267">
        <f t="shared" si="1125"/>
        <v>0</v>
      </c>
      <c r="FY75" s="331"/>
      <c r="FZ75" s="301"/>
      <c r="GA75" s="302"/>
      <c r="GB75" s="303"/>
      <c r="GC75" s="311"/>
      <c r="GD75" s="332"/>
      <c r="GE75" s="367"/>
      <c r="GF75" s="117" t="e">
        <f>IF(EXACT(VLOOKUP(FY75,OFERTA_0,2,FALSE),FZ75),1,0)</f>
        <v>#N/A</v>
      </c>
      <c r="GG75" s="117" t="e">
        <f>IF(EXACT(VLOOKUP(FY75,OFERTA_0,3,FALSE),GA75),1,0)</f>
        <v>#N/A</v>
      </c>
      <c r="GH75" s="265" t="e">
        <f>IF(EXACT(VLOOKUP(FY75,OFERTA_0,4,FALSE),GB75),1,0)</f>
        <v>#N/A</v>
      </c>
      <c r="GI75" s="265">
        <f t="shared" si="1126"/>
        <v>0</v>
      </c>
      <c r="GJ75" s="265">
        <f t="shared" si="1127"/>
        <v>0</v>
      </c>
      <c r="GK75" s="265" t="e">
        <f t="shared" si="1128"/>
        <v>#N/A</v>
      </c>
      <c r="GL75" s="361">
        <f t="shared" si="1129"/>
        <v>0</v>
      </c>
      <c r="GM75" s="267">
        <f t="shared" si="1130"/>
        <v>0</v>
      </c>
      <c r="GP75" s="331"/>
      <c r="GQ75" s="301"/>
      <c r="GR75" s="302"/>
      <c r="GS75" s="303"/>
      <c r="GT75" s="311"/>
      <c r="GU75" s="332"/>
      <c r="GV75" s="367"/>
      <c r="GW75" s="117" t="e">
        <f>IF(EXACT(VLOOKUP(GP75,OFERTA_0,2,FALSE),GQ75),1,0)</f>
        <v>#N/A</v>
      </c>
      <c r="GX75" s="117" t="e">
        <f>IF(EXACT(VLOOKUP(GP75,OFERTA_0,3,FALSE),GR75),1,0)</f>
        <v>#N/A</v>
      </c>
      <c r="GY75" s="265" t="e">
        <f>IF(EXACT(VLOOKUP(GP75,OFERTA_0,4,FALSE),GS75),1,0)</f>
        <v>#N/A</v>
      </c>
      <c r="GZ75" s="265">
        <f t="shared" si="1131"/>
        <v>0</v>
      </c>
      <c r="HA75" s="265">
        <f t="shared" si="1132"/>
        <v>0</v>
      </c>
      <c r="HB75" s="265" t="e">
        <f t="shared" si="1133"/>
        <v>#N/A</v>
      </c>
      <c r="HC75" s="361">
        <f t="shared" si="1134"/>
        <v>0</v>
      </c>
      <c r="HD75" s="267">
        <f t="shared" si="1135"/>
        <v>0</v>
      </c>
      <c r="HG75" s="331"/>
      <c r="HH75" s="301"/>
      <c r="HI75" s="302"/>
      <c r="HJ75" s="303"/>
      <c r="HK75" s="311"/>
      <c r="HL75" s="332"/>
      <c r="HM75" s="367"/>
      <c r="HN75" s="117" t="e">
        <f>IF(EXACT(VLOOKUP(HG75,OFERTA_0,2,FALSE),HH75),1,0)</f>
        <v>#N/A</v>
      </c>
      <c r="HO75" s="117" t="e">
        <f>IF(EXACT(VLOOKUP(HG75,OFERTA_0,3,FALSE),HI75),1,0)</f>
        <v>#N/A</v>
      </c>
      <c r="HP75" s="265" t="e">
        <f>IF(EXACT(VLOOKUP(HG75,OFERTA_0,4,FALSE),HJ75),1,0)</f>
        <v>#N/A</v>
      </c>
      <c r="HQ75" s="265">
        <f t="shared" si="1136"/>
        <v>0</v>
      </c>
      <c r="HR75" s="265">
        <f t="shared" si="1137"/>
        <v>0</v>
      </c>
      <c r="HS75" s="265" t="e">
        <f t="shared" si="1138"/>
        <v>#N/A</v>
      </c>
      <c r="HT75" s="361">
        <f t="shared" si="1139"/>
        <v>0</v>
      </c>
      <c r="HU75" s="267">
        <f t="shared" si="1140"/>
        <v>0</v>
      </c>
      <c r="HX75" s="331"/>
      <c r="HY75" s="301"/>
      <c r="HZ75" s="302"/>
      <c r="IA75" s="303"/>
      <c r="IB75" s="311"/>
      <c r="IC75" s="332"/>
      <c r="ID75" s="367"/>
      <c r="IE75" s="117" t="e">
        <f>IF(EXACT(VLOOKUP(HX75,OFERTA_0,2,FALSE),HY75),1,0)</f>
        <v>#N/A</v>
      </c>
      <c r="IF75" s="117" t="e">
        <f>IF(EXACT(VLOOKUP(HX75,OFERTA_0,3,FALSE),HZ75),1,0)</f>
        <v>#N/A</v>
      </c>
      <c r="IG75" s="265" t="e">
        <f>IF(EXACT(VLOOKUP(HX75,OFERTA_0,4,FALSE),IA75),1,0)</f>
        <v>#N/A</v>
      </c>
      <c r="IH75" s="265">
        <f t="shared" si="1141"/>
        <v>0</v>
      </c>
      <c r="II75" s="265">
        <f t="shared" si="1142"/>
        <v>0</v>
      </c>
      <c r="IJ75" s="265" t="e">
        <f t="shared" si="1143"/>
        <v>#N/A</v>
      </c>
      <c r="IK75" s="361">
        <f t="shared" si="1144"/>
        <v>0</v>
      </c>
      <c r="IL75" s="267">
        <f t="shared" si="1145"/>
        <v>0</v>
      </c>
      <c r="IO75" s="331"/>
      <c r="IP75" s="301"/>
      <c r="IQ75" s="302"/>
      <c r="IR75" s="303"/>
      <c r="IS75" s="311"/>
      <c r="IT75" s="332"/>
      <c r="IU75" s="367"/>
      <c r="IV75" s="117" t="e">
        <f>IF(EXACT(VLOOKUP(IO75,OFERTA_0,2,FALSE),IP75),1,0)</f>
        <v>#N/A</v>
      </c>
      <c r="IW75" s="117" t="e">
        <f>IF(EXACT(VLOOKUP(IO75,OFERTA_0,3,FALSE),IQ75),1,0)</f>
        <v>#N/A</v>
      </c>
      <c r="IX75" s="265" t="e">
        <f>IF(EXACT(VLOOKUP(IO75,OFERTA_0,4,FALSE),IR75),1,0)</f>
        <v>#N/A</v>
      </c>
      <c r="IY75" s="265">
        <f t="shared" si="1146"/>
        <v>0</v>
      </c>
      <c r="IZ75" s="265">
        <f t="shared" si="1147"/>
        <v>0</v>
      </c>
      <c r="JA75" s="265" t="e">
        <f t="shared" si="1148"/>
        <v>#N/A</v>
      </c>
      <c r="JB75" s="361">
        <f t="shared" si="1149"/>
        <v>0</v>
      </c>
      <c r="JC75" s="267">
        <f t="shared" si="1150"/>
        <v>0</v>
      </c>
      <c r="JF75" s="331"/>
      <c r="JG75" s="301"/>
      <c r="JH75" s="302"/>
      <c r="JI75" s="303"/>
      <c r="JJ75" s="311"/>
      <c r="JK75" s="332"/>
      <c r="JL75" s="367"/>
      <c r="JM75" s="117" t="e">
        <f>IF(EXACT(VLOOKUP(JF75,OFERTA_0,2,FALSE),JG75),1,0)</f>
        <v>#N/A</v>
      </c>
      <c r="JN75" s="117" t="e">
        <f>IF(EXACT(VLOOKUP(JF75,OFERTA_0,3,FALSE),JH75),1,0)</f>
        <v>#N/A</v>
      </c>
      <c r="JO75" s="265" t="e">
        <f>IF(EXACT(VLOOKUP(JF75,OFERTA_0,4,FALSE),JI75),1,0)</f>
        <v>#N/A</v>
      </c>
      <c r="JP75" s="265">
        <f t="shared" si="1151"/>
        <v>0</v>
      </c>
      <c r="JQ75" s="265">
        <f t="shared" si="1152"/>
        <v>0</v>
      </c>
      <c r="JR75" s="265" t="e">
        <f t="shared" si="1153"/>
        <v>#N/A</v>
      </c>
      <c r="JS75" s="361">
        <f t="shared" si="1154"/>
        <v>0</v>
      </c>
      <c r="JT75" s="267">
        <f t="shared" si="1155"/>
        <v>0</v>
      </c>
      <c r="JW75" s="331"/>
      <c r="JX75" s="301"/>
      <c r="JY75" s="302"/>
      <c r="JZ75" s="303"/>
      <c r="KA75" s="311"/>
      <c r="KB75" s="332"/>
      <c r="KC75" s="367"/>
      <c r="KD75" s="117" t="e">
        <f>IF(EXACT(VLOOKUP(JW75,OFERTA_0,2,FALSE),JX75),1,0)</f>
        <v>#N/A</v>
      </c>
      <c r="KE75" s="117" t="e">
        <f>IF(EXACT(VLOOKUP(JW75,OFERTA_0,3,FALSE),JY75),1,0)</f>
        <v>#N/A</v>
      </c>
      <c r="KF75" s="265" t="e">
        <f>IF(EXACT(VLOOKUP(JW75,OFERTA_0,4,FALSE),JZ75),1,0)</f>
        <v>#N/A</v>
      </c>
      <c r="KG75" s="265">
        <f t="shared" si="1156"/>
        <v>0</v>
      </c>
      <c r="KH75" s="265">
        <f t="shared" si="1157"/>
        <v>0</v>
      </c>
      <c r="KI75" s="265" t="e">
        <f t="shared" si="1158"/>
        <v>#N/A</v>
      </c>
      <c r="KJ75" s="361">
        <f t="shared" si="1159"/>
        <v>0</v>
      </c>
      <c r="KK75" s="267">
        <f t="shared" si="1160"/>
        <v>0</v>
      </c>
    </row>
    <row r="76" spans="2:297" ht="16.5" thickBot="1">
      <c r="B76" s="449" t="s">
        <v>301</v>
      </c>
      <c r="C76" s="450" t="s">
        <v>169</v>
      </c>
      <c r="D76" s="451"/>
      <c r="E76" s="452"/>
      <c r="F76" s="453"/>
      <c r="G76" s="454"/>
      <c r="H76" s="454"/>
      <c r="K76" s="335" t="s">
        <v>301</v>
      </c>
      <c r="L76" s="336" t="s">
        <v>169</v>
      </c>
      <c r="M76" s="337"/>
      <c r="N76" s="338"/>
      <c r="O76" s="339"/>
      <c r="P76" s="340"/>
      <c r="Q76" s="454"/>
      <c r="R76" s="117"/>
      <c r="S76" s="117"/>
      <c r="T76" s="265"/>
      <c r="U76" s="265"/>
      <c r="V76" s="265"/>
      <c r="W76" s="265"/>
      <c r="X76" s="361"/>
      <c r="Y76" s="267"/>
      <c r="Z76" s="143"/>
      <c r="AA76" s="143"/>
      <c r="AB76" s="335" t="s">
        <v>301</v>
      </c>
      <c r="AC76" s="336" t="s">
        <v>169</v>
      </c>
      <c r="AD76" s="337"/>
      <c r="AE76" s="338"/>
      <c r="AF76" s="339"/>
      <c r="AG76" s="340"/>
      <c r="AH76" s="454"/>
      <c r="AI76" s="117"/>
      <c r="AJ76" s="117"/>
      <c r="AK76" s="265"/>
      <c r="AL76" s="265"/>
      <c r="AM76" s="265"/>
      <c r="AN76" s="265"/>
      <c r="AO76" s="361"/>
      <c r="AP76" s="267"/>
      <c r="AQ76" s="143"/>
      <c r="AR76" s="143"/>
      <c r="AS76" s="335" t="s">
        <v>301</v>
      </c>
      <c r="AT76" s="336" t="s">
        <v>169</v>
      </c>
      <c r="AU76" s="337"/>
      <c r="AV76" s="338"/>
      <c r="AW76" s="339"/>
      <c r="AX76" s="340"/>
      <c r="AY76" s="454"/>
      <c r="AZ76" s="117"/>
      <c r="BA76" s="117"/>
      <c r="BB76" s="265"/>
      <c r="BC76" s="265"/>
      <c r="BD76" s="265"/>
      <c r="BE76" s="265"/>
      <c r="BF76" s="361"/>
      <c r="BG76" s="267"/>
      <c r="BJ76" s="335" t="s">
        <v>301</v>
      </c>
      <c r="BK76" s="336" t="s">
        <v>169</v>
      </c>
      <c r="BL76" s="337"/>
      <c r="BM76" s="338"/>
      <c r="BN76" s="339"/>
      <c r="BO76" s="340"/>
      <c r="BP76" s="454"/>
      <c r="BQ76" s="117"/>
      <c r="BR76" s="117"/>
      <c r="BS76" s="265"/>
      <c r="BT76" s="265"/>
      <c r="BU76" s="265"/>
      <c r="BV76" s="265"/>
      <c r="BW76" s="361"/>
      <c r="BX76" s="267"/>
      <c r="CA76" s="335" t="s">
        <v>301</v>
      </c>
      <c r="CB76" s="336" t="s">
        <v>169</v>
      </c>
      <c r="CC76" s="337"/>
      <c r="CD76" s="338"/>
      <c r="CE76" s="339"/>
      <c r="CF76" s="533"/>
      <c r="CG76" s="454"/>
      <c r="CH76" s="117"/>
      <c r="CI76" s="117"/>
      <c r="CJ76" s="265"/>
      <c r="CK76" s="265"/>
      <c r="CL76" s="265"/>
      <c r="CM76" s="265"/>
      <c r="CN76" s="361"/>
      <c r="CO76" s="267"/>
      <c r="CR76" s="335" t="s">
        <v>301</v>
      </c>
      <c r="CS76" s="336" t="s">
        <v>169</v>
      </c>
      <c r="CT76" s="337"/>
      <c r="CU76" s="338"/>
      <c r="CV76" s="339"/>
      <c r="CW76" s="340"/>
      <c r="CX76" s="454"/>
      <c r="CY76" s="117"/>
      <c r="CZ76" s="117"/>
      <c r="DA76" s="265"/>
      <c r="DB76" s="265"/>
      <c r="DC76" s="265"/>
      <c r="DD76" s="265"/>
      <c r="DE76" s="361"/>
      <c r="DF76" s="267"/>
      <c r="DI76" s="331"/>
      <c r="DJ76" s="301"/>
      <c r="DK76" s="302"/>
      <c r="DL76" s="303"/>
      <c r="DM76" s="311"/>
      <c r="DN76" s="332"/>
      <c r="DO76" s="367"/>
      <c r="DP76" s="117" t="e">
        <f>IF(EXACT(VLOOKUP(DI76,OFERTA_0,2,FALSE),DJ76),1,0)</f>
        <v>#N/A</v>
      </c>
      <c r="DQ76" s="117" t="e">
        <f>IF(EXACT(VLOOKUP(DI76,OFERTA_0,3,FALSE),DK76),1,0)</f>
        <v>#N/A</v>
      </c>
      <c r="DR76" s="265" t="e">
        <f>IF(EXACT(VLOOKUP(DI76,OFERTA_0,4,FALSE),DL76),1,0)</f>
        <v>#N/A</v>
      </c>
      <c r="DS76" s="265">
        <f t="shared" si="1106"/>
        <v>0</v>
      </c>
      <c r="DT76" s="265">
        <f t="shared" si="1107"/>
        <v>0</v>
      </c>
      <c r="DU76" s="265" t="e">
        <f t="shared" si="1108"/>
        <v>#N/A</v>
      </c>
      <c r="DV76" s="361">
        <f t="shared" si="1109"/>
        <v>0</v>
      </c>
      <c r="DW76" s="267">
        <f t="shared" si="1110"/>
        <v>0</v>
      </c>
      <c r="DZ76" s="331"/>
      <c r="EA76" s="301"/>
      <c r="EB76" s="302"/>
      <c r="EC76" s="303"/>
      <c r="ED76" s="311"/>
      <c r="EE76" s="332"/>
      <c r="EF76" s="367"/>
      <c r="EG76" s="117" t="e">
        <f>IF(EXACT(VLOOKUP(DZ76,OFERTA_0,2,FALSE),EA76),1,0)</f>
        <v>#N/A</v>
      </c>
      <c r="EH76" s="117" t="e">
        <f>IF(EXACT(VLOOKUP(DZ76,OFERTA_0,3,FALSE),EB76),1,0)</f>
        <v>#N/A</v>
      </c>
      <c r="EI76" s="265" t="e">
        <f>IF(EXACT(VLOOKUP(DZ76,OFERTA_0,4,FALSE),EC76),1,0)</f>
        <v>#N/A</v>
      </c>
      <c r="EJ76" s="265">
        <f t="shared" si="1111"/>
        <v>0</v>
      </c>
      <c r="EK76" s="265">
        <f t="shared" si="1112"/>
        <v>0</v>
      </c>
      <c r="EL76" s="265" t="e">
        <f t="shared" si="1113"/>
        <v>#N/A</v>
      </c>
      <c r="EM76" s="361">
        <f t="shared" si="1114"/>
        <v>0</v>
      </c>
      <c r="EN76" s="267">
        <f t="shared" si="1115"/>
        <v>0</v>
      </c>
      <c r="EQ76" s="331"/>
      <c r="ER76" s="301"/>
      <c r="ES76" s="302"/>
      <c r="ET76" s="303"/>
      <c r="EU76" s="311"/>
      <c r="EV76" s="332"/>
      <c r="EW76" s="367"/>
      <c r="EX76" s="117" t="e">
        <f>IF(EXACT(VLOOKUP(EQ76,OFERTA_0,2,FALSE),ER76),1,0)</f>
        <v>#N/A</v>
      </c>
      <c r="EY76" s="117" t="e">
        <f>IF(EXACT(VLOOKUP(EQ76,OFERTA_0,3,FALSE),ES76),1,0)</f>
        <v>#N/A</v>
      </c>
      <c r="EZ76" s="265" t="e">
        <f>IF(EXACT(VLOOKUP(EQ76,OFERTA_0,4,FALSE),ET76),1,0)</f>
        <v>#N/A</v>
      </c>
      <c r="FA76" s="265">
        <f t="shared" si="1116"/>
        <v>0</v>
      </c>
      <c r="FB76" s="265">
        <f t="shared" si="1117"/>
        <v>0</v>
      </c>
      <c r="FC76" s="265" t="e">
        <f t="shared" si="1118"/>
        <v>#N/A</v>
      </c>
      <c r="FD76" s="361">
        <f t="shared" si="1119"/>
        <v>0</v>
      </c>
      <c r="FE76" s="267">
        <f t="shared" si="1120"/>
        <v>0</v>
      </c>
      <c r="FH76" s="331"/>
      <c r="FI76" s="301"/>
      <c r="FJ76" s="302"/>
      <c r="FK76" s="303"/>
      <c r="FL76" s="311"/>
      <c r="FM76" s="332"/>
      <c r="FN76" s="367"/>
      <c r="FO76" s="117" t="e">
        <f>IF(EXACT(VLOOKUP(FH76,OFERTA_0,2,FALSE),FI76),1,0)</f>
        <v>#N/A</v>
      </c>
      <c r="FP76" s="117" t="e">
        <f>IF(EXACT(VLOOKUP(FH76,OFERTA_0,3,FALSE),FJ76),1,0)</f>
        <v>#N/A</v>
      </c>
      <c r="FQ76" s="265" t="e">
        <f>IF(EXACT(VLOOKUP(FH76,OFERTA_0,4,FALSE),FK76),1,0)</f>
        <v>#N/A</v>
      </c>
      <c r="FR76" s="265">
        <f t="shared" si="1121"/>
        <v>0</v>
      </c>
      <c r="FS76" s="265">
        <f t="shared" si="1122"/>
        <v>0</v>
      </c>
      <c r="FT76" s="265" t="e">
        <f t="shared" si="1123"/>
        <v>#N/A</v>
      </c>
      <c r="FU76" s="361">
        <f t="shared" si="1124"/>
        <v>0</v>
      </c>
      <c r="FV76" s="267">
        <f t="shared" si="1125"/>
        <v>0</v>
      </c>
      <c r="FY76" s="331"/>
      <c r="FZ76" s="301"/>
      <c r="GA76" s="302"/>
      <c r="GB76" s="303"/>
      <c r="GC76" s="311"/>
      <c r="GD76" s="332"/>
      <c r="GE76" s="367"/>
      <c r="GF76" s="117" t="e">
        <f>IF(EXACT(VLOOKUP(FY76,OFERTA_0,2,FALSE),FZ76),1,0)</f>
        <v>#N/A</v>
      </c>
      <c r="GG76" s="117" t="e">
        <f>IF(EXACT(VLOOKUP(FY76,OFERTA_0,3,FALSE),GA76),1,0)</f>
        <v>#N/A</v>
      </c>
      <c r="GH76" s="265" t="e">
        <f>IF(EXACT(VLOOKUP(FY76,OFERTA_0,4,FALSE),GB76),1,0)</f>
        <v>#N/A</v>
      </c>
      <c r="GI76" s="265">
        <f t="shared" si="1126"/>
        <v>0</v>
      </c>
      <c r="GJ76" s="265">
        <f t="shared" si="1127"/>
        <v>0</v>
      </c>
      <c r="GK76" s="265" t="e">
        <f t="shared" si="1128"/>
        <v>#N/A</v>
      </c>
      <c r="GL76" s="361">
        <f t="shared" si="1129"/>
        <v>0</v>
      </c>
      <c r="GM76" s="267">
        <f t="shared" si="1130"/>
        <v>0</v>
      </c>
      <c r="GP76" s="331"/>
      <c r="GQ76" s="301"/>
      <c r="GR76" s="302"/>
      <c r="GS76" s="303"/>
      <c r="GT76" s="311"/>
      <c r="GU76" s="332"/>
      <c r="GV76" s="367"/>
      <c r="GW76" s="117" t="e">
        <f>IF(EXACT(VLOOKUP(GP76,OFERTA_0,2,FALSE),GQ76),1,0)</f>
        <v>#N/A</v>
      </c>
      <c r="GX76" s="117" t="e">
        <f>IF(EXACT(VLOOKUP(GP76,OFERTA_0,3,FALSE),GR76),1,0)</f>
        <v>#N/A</v>
      </c>
      <c r="GY76" s="265" t="e">
        <f>IF(EXACT(VLOOKUP(GP76,OFERTA_0,4,FALSE),GS76),1,0)</f>
        <v>#N/A</v>
      </c>
      <c r="GZ76" s="265">
        <f t="shared" si="1131"/>
        <v>0</v>
      </c>
      <c r="HA76" s="265">
        <f t="shared" si="1132"/>
        <v>0</v>
      </c>
      <c r="HB76" s="265" t="e">
        <f t="shared" si="1133"/>
        <v>#N/A</v>
      </c>
      <c r="HC76" s="361">
        <f t="shared" si="1134"/>
        <v>0</v>
      </c>
      <c r="HD76" s="267">
        <f t="shared" si="1135"/>
        <v>0</v>
      </c>
      <c r="HG76" s="331"/>
      <c r="HH76" s="301"/>
      <c r="HI76" s="302"/>
      <c r="HJ76" s="303"/>
      <c r="HK76" s="311"/>
      <c r="HL76" s="332"/>
      <c r="HM76" s="367"/>
      <c r="HN76" s="117" t="e">
        <f>IF(EXACT(VLOOKUP(HG76,OFERTA_0,2,FALSE),HH76),1,0)</f>
        <v>#N/A</v>
      </c>
      <c r="HO76" s="117" t="e">
        <f>IF(EXACT(VLOOKUP(HG76,OFERTA_0,3,FALSE),HI76),1,0)</f>
        <v>#N/A</v>
      </c>
      <c r="HP76" s="265" t="e">
        <f>IF(EXACT(VLOOKUP(HG76,OFERTA_0,4,FALSE),HJ76),1,0)</f>
        <v>#N/A</v>
      </c>
      <c r="HQ76" s="265">
        <f t="shared" si="1136"/>
        <v>0</v>
      </c>
      <c r="HR76" s="265">
        <f t="shared" si="1137"/>
        <v>0</v>
      </c>
      <c r="HS76" s="265" t="e">
        <f t="shared" si="1138"/>
        <v>#N/A</v>
      </c>
      <c r="HT76" s="361">
        <f t="shared" si="1139"/>
        <v>0</v>
      </c>
      <c r="HU76" s="267">
        <f t="shared" si="1140"/>
        <v>0</v>
      </c>
      <c r="HX76" s="331"/>
      <c r="HY76" s="301"/>
      <c r="HZ76" s="302"/>
      <c r="IA76" s="303"/>
      <c r="IB76" s="311"/>
      <c r="IC76" s="332"/>
      <c r="ID76" s="367"/>
      <c r="IE76" s="117" t="e">
        <f>IF(EXACT(VLOOKUP(HX76,OFERTA_0,2,FALSE),HY76),1,0)</f>
        <v>#N/A</v>
      </c>
      <c r="IF76" s="117" t="e">
        <f>IF(EXACT(VLOOKUP(HX76,OFERTA_0,3,FALSE),HZ76),1,0)</f>
        <v>#N/A</v>
      </c>
      <c r="IG76" s="265" t="e">
        <f>IF(EXACT(VLOOKUP(HX76,OFERTA_0,4,FALSE),IA76),1,0)</f>
        <v>#N/A</v>
      </c>
      <c r="IH76" s="265">
        <f t="shared" si="1141"/>
        <v>0</v>
      </c>
      <c r="II76" s="265">
        <f t="shared" si="1142"/>
        <v>0</v>
      </c>
      <c r="IJ76" s="265" t="e">
        <f t="shared" si="1143"/>
        <v>#N/A</v>
      </c>
      <c r="IK76" s="361">
        <f t="shared" si="1144"/>
        <v>0</v>
      </c>
      <c r="IL76" s="267">
        <f t="shared" si="1145"/>
        <v>0</v>
      </c>
      <c r="IO76" s="331"/>
      <c r="IP76" s="301"/>
      <c r="IQ76" s="302"/>
      <c r="IR76" s="303"/>
      <c r="IS76" s="311"/>
      <c r="IT76" s="332"/>
      <c r="IU76" s="367"/>
      <c r="IV76" s="117" t="e">
        <f>IF(EXACT(VLOOKUP(IO76,OFERTA_0,2,FALSE),IP76),1,0)</f>
        <v>#N/A</v>
      </c>
      <c r="IW76" s="117" t="e">
        <f>IF(EXACT(VLOOKUP(IO76,OFERTA_0,3,FALSE),IQ76),1,0)</f>
        <v>#N/A</v>
      </c>
      <c r="IX76" s="265" t="e">
        <f>IF(EXACT(VLOOKUP(IO76,OFERTA_0,4,FALSE),IR76),1,0)</f>
        <v>#N/A</v>
      </c>
      <c r="IY76" s="265">
        <f t="shared" si="1146"/>
        <v>0</v>
      </c>
      <c r="IZ76" s="265">
        <f t="shared" si="1147"/>
        <v>0</v>
      </c>
      <c r="JA76" s="265" t="e">
        <f t="shared" si="1148"/>
        <v>#N/A</v>
      </c>
      <c r="JB76" s="361">
        <f t="shared" si="1149"/>
        <v>0</v>
      </c>
      <c r="JC76" s="267">
        <f t="shared" si="1150"/>
        <v>0</v>
      </c>
      <c r="JF76" s="331"/>
      <c r="JG76" s="301"/>
      <c r="JH76" s="302"/>
      <c r="JI76" s="303"/>
      <c r="JJ76" s="311"/>
      <c r="JK76" s="332"/>
      <c r="JL76" s="367"/>
      <c r="JM76" s="117" t="e">
        <f>IF(EXACT(VLOOKUP(JF76,OFERTA_0,2,FALSE),JG76),1,0)</f>
        <v>#N/A</v>
      </c>
      <c r="JN76" s="117" t="e">
        <f>IF(EXACT(VLOOKUP(JF76,OFERTA_0,3,FALSE),JH76),1,0)</f>
        <v>#N/A</v>
      </c>
      <c r="JO76" s="265" t="e">
        <f>IF(EXACT(VLOOKUP(JF76,OFERTA_0,4,FALSE),JI76),1,0)</f>
        <v>#N/A</v>
      </c>
      <c r="JP76" s="265">
        <f t="shared" si="1151"/>
        <v>0</v>
      </c>
      <c r="JQ76" s="265">
        <f t="shared" si="1152"/>
        <v>0</v>
      </c>
      <c r="JR76" s="265" t="e">
        <f t="shared" si="1153"/>
        <v>#N/A</v>
      </c>
      <c r="JS76" s="361">
        <f t="shared" si="1154"/>
        <v>0</v>
      </c>
      <c r="JT76" s="267">
        <f t="shared" si="1155"/>
        <v>0</v>
      </c>
      <c r="JW76" s="331"/>
      <c r="JX76" s="301"/>
      <c r="JY76" s="302"/>
      <c r="JZ76" s="303"/>
      <c r="KA76" s="311"/>
      <c r="KB76" s="332"/>
      <c r="KC76" s="367"/>
      <c r="KD76" s="117" t="e">
        <f>IF(EXACT(VLOOKUP(JW76,OFERTA_0,2,FALSE),JX76),1,0)</f>
        <v>#N/A</v>
      </c>
      <c r="KE76" s="117" t="e">
        <f>IF(EXACT(VLOOKUP(JW76,OFERTA_0,3,FALSE),JY76),1,0)</f>
        <v>#N/A</v>
      </c>
      <c r="KF76" s="265" t="e">
        <f>IF(EXACT(VLOOKUP(JW76,OFERTA_0,4,FALSE),JZ76),1,0)</f>
        <v>#N/A</v>
      </c>
      <c r="KG76" s="265">
        <f t="shared" si="1156"/>
        <v>0</v>
      </c>
      <c r="KH76" s="265">
        <f t="shared" si="1157"/>
        <v>0</v>
      </c>
      <c r="KI76" s="265" t="e">
        <f t="shared" si="1158"/>
        <v>#N/A</v>
      </c>
      <c r="KJ76" s="361">
        <f t="shared" si="1159"/>
        <v>0</v>
      </c>
      <c r="KK76" s="267">
        <f t="shared" si="1160"/>
        <v>0</v>
      </c>
    </row>
    <row r="77" spans="2:297" ht="17.25" customHeight="1" thickTop="1" thickBot="1">
      <c r="B77" s="455" t="s">
        <v>302</v>
      </c>
      <c r="C77" s="477" t="s">
        <v>170</v>
      </c>
      <c r="D77" s="457"/>
      <c r="E77" s="458"/>
      <c r="F77" s="459"/>
      <c r="G77" s="460"/>
      <c r="H77" s="460"/>
      <c r="K77" s="507" t="s">
        <v>302</v>
      </c>
      <c r="L77" s="508" t="s">
        <v>170</v>
      </c>
      <c r="M77" s="509"/>
      <c r="N77" s="284"/>
      <c r="O77" s="285"/>
      <c r="P77" s="286"/>
      <c r="Q77" s="460"/>
      <c r="R77" s="117"/>
      <c r="S77" s="117"/>
      <c r="T77" s="265"/>
      <c r="U77" s="265"/>
      <c r="V77" s="265"/>
      <c r="W77" s="265"/>
      <c r="X77" s="361"/>
      <c r="Y77" s="267"/>
      <c r="Z77" s="143"/>
      <c r="AA77" s="143"/>
      <c r="AB77" s="507" t="s">
        <v>302</v>
      </c>
      <c r="AC77" s="508" t="s">
        <v>170</v>
      </c>
      <c r="AD77" s="509"/>
      <c r="AE77" s="284"/>
      <c r="AF77" s="285"/>
      <c r="AG77" s="286"/>
      <c r="AH77" s="460"/>
      <c r="AI77" s="117"/>
      <c r="AJ77" s="117"/>
      <c r="AK77" s="265"/>
      <c r="AL77" s="265"/>
      <c r="AM77" s="265"/>
      <c r="AN77" s="265"/>
      <c r="AO77" s="361"/>
      <c r="AP77" s="267"/>
      <c r="AQ77" s="143"/>
      <c r="AR77" s="143"/>
      <c r="AS77" s="507" t="s">
        <v>302</v>
      </c>
      <c r="AT77" s="508" t="s">
        <v>170</v>
      </c>
      <c r="AU77" s="509"/>
      <c r="AV77" s="284"/>
      <c r="AW77" s="285"/>
      <c r="AX77" s="286"/>
      <c r="AY77" s="460"/>
      <c r="AZ77" s="117"/>
      <c r="BA77" s="117"/>
      <c r="BB77" s="265"/>
      <c r="BC77" s="265"/>
      <c r="BD77" s="265"/>
      <c r="BE77" s="265"/>
      <c r="BF77" s="361"/>
      <c r="BG77" s="267"/>
      <c r="BJ77" s="507" t="s">
        <v>302</v>
      </c>
      <c r="BK77" s="508" t="s">
        <v>170</v>
      </c>
      <c r="BL77" s="509"/>
      <c r="BM77" s="284"/>
      <c r="BN77" s="285"/>
      <c r="BO77" s="286"/>
      <c r="BP77" s="460"/>
      <c r="BQ77" s="117"/>
      <c r="BR77" s="117"/>
      <c r="BS77" s="265"/>
      <c r="BT77" s="265"/>
      <c r="BU77" s="265"/>
      <c r="BV77" s="265"/>
      <c r="BW77" s="361"/>
      <c r="BX77" s="267"/>
      <c r="CA77" s="507" t="s">
        <v>302</v>
      </c>
      <c r="CB77" s="508" t="s">
        <v>170</v>
      </c>
      <c r="CC77" s="509"/>
      <c r="CD77" s="284"/>
      <c r="CE77" s="285"/>
      <c r="CF77" s="534"/>
      <c r="CG77" s="460"/>
      <c r="CH77" s="117"/>
      <c r="CI77" s="117"/>
      <c r="CJ77" s="265"/>
      <c r="CK77" s="265"/>
      <c r="CL77" s="265"/>
      <c r="CM77" s="265"/>
      <c r="CN77" s="361"/>
      <c r="CO77" s="267"/>
      <c r="CR77" s="507" t="s">
        <v>302</v>
      </c>
      <c r="CS77" s="508" t="s">
        <v>170</v>
      </c>
      <c r="CT77" s="509"/>
      <c r="CU77" s="284"/>
      <c r="CV77" s="285"/>
      <c r="CW77" s="286"/>
      <c r="CX77" s="460"/>
      <c r="CY77" s="117"/>
      <c r="CZ77" s="117"/>
      <c r="DA77" s="265"/>
      <c r="DB77" s="265"/>
      <c r="DC77" s="265"/>
      <c r="DD77" s="265"/>
      <c r="DE77" s="361"/>
      <c r="DF77" s="267"/>
      <c r="DI77" s="318"/>
      <c r="DJ77" s="319"/>
      <c r="DK77" s="320"/>
      <c r="DL77" s="321"/>
      <c r="DM77" s="333"/>
      <c r="DN77" s="334"/>
      <c r="DO77" s="324"/>
      <c r="DP77" s="117"/>
      <c r="DQ77" s="117"/>
      <c r="DR77" s="265"/>
      <c r="DS77" s="265"/>
      <c r="DT77" s="265"/>
      <c r="DU77" s="265"/>
      <c r="DV77" s="361"/>
      <c r="DW77" s="267"/>
      <c r="DZ77" s="318"/>
      <c r="EA77" s="319"/>
      <c r="EB77" s="320"/>
      <c r="EC77" s="321"/>
      <c r="ED77" s="333"/>
      <c r="EE77" s="334"/>
      <c r="EF77" s="324"/>
      <c r="EG77" s="117"/>
      <c r="EH77" s="117"/>
      <c r="EI77" s="265"/>
      <c r="EJ77" s="265"/>
      <c r="EK77" s="265"/>
      <c r="EL77" s="265"/>
      <c r="EM77" s="361"/>
      <c r="EN77" s="267"/>
      <c r="EQ77" s="318"/>
      <c r="ER77" s="319"/>
      <c r="ES77" s="320"/>
      <c r="ET77" s="321"/>
      <c r="EU77" s="333"/>
      <c r="EV77" s="334"/>
      <c r="EW77" s="324"/>
      <c r="EX77" s="117"/>
      <c r="EY77" s="117"/>
      <c r="EZ77" s="265"/>
      <c r="FA77" s="265"/>
      <c r="FB77" s="265"/>
      <c r="FC77" s="265"/>
      <c r="FD77" s="361"/>
      <c r="FE77" s="267"/>
      <c r="FH77" s="318"/>
      <c r="FI77" s="319"/>
      <c r="FJ77" s="320"/>
      <c r="FK77" s="321"/>
      <c r="FL77" s="333"/>
      <c r="FM77" s="334"/>
      <c r="FN77" s="324"/>
      <c r="FO77" s="117"/>
      <c r="FP77" s="117"/>
      <c r="FQ77" s="265"/>
      <c r="FR77" s="265"/>
      <c r="FS77" s="265"/>
      <c r="FT77" s="265"/>
      <c r="FU77" s="361"/>
      <c r="FV77" s="267"/>
      <c r="FY77" s="318"/>
      <c r="FZ77" s="319"/>
      <c r="GA77" s="320"/>
      <c r="GB77" s="321"/>
      <c r="GC77" s="333"/>
      <c r="GD77" s="334"/>
      <c r="GE77" s="324"/>
      <c r="GF77" s="117"/>
      <c r="GG77" s="117"/>
      <c r="GH77" s="265"/>
      <c r="GI77" s="265"/>
      <c r="GJ77" s="265"/>
      <c r="GK77" s="265"/>
      <c r="GL77" s="361"/>
      <c r="GM77" s="267"/>
      <c r="GP77" s="318"/>
      <c r="GQ77" s="319"/>
      <c r="GR77" s="320"/>
      <c r="GS77" s="321"/>
      <c r="GT77" s="333"/>
      <c r="GU77" s="334"/>
      <c r="GV77" s="324"/>
      <c r="GW77" s="117"/>
      <c r="GX77" s="117"/>
      <c r="GY77" s="265"/>
      <c r="GZ77" s="265"/>
      <c r="HA77" s="265"/>
      <c r="HB77" s="265"/>
      <c r="HC77" s="361"/>
      <c r="HD77" s="267"/>
      <c r="HG77" s="318"/>
      <c r="HH77" s="319"/>
      <c r="HI77" s="320"/>
      <c r="HJ77" s="321"/>
      <c r="HK77" s="333"/>
      <c r="HL77" s="334"/>
      <c r="HM77" s="324"/>
      <c r="HN77" s="117"/>
      <c r="HO77" s="117"/>
      <c r="HP77" s="265"/>
      <c r="HQ77" s="265"/>
      <c r="HR77" s="265"/>
      <c r="HS77" s="265"/>
      <c r="HT77" s="361"/>
      <c r="HU77" s="267"/>
      <c r="HX77" s="318"/>
      <c r="HY77" s="319"/>
      <c r="HZ77" s="320"/>
      <c r="IA77" s="321"/>
      <c r="IB77" s="333"/>
      <c r="IC77" s="334"/>
      <c r="ID77" s="324"/>
      <c r="IE77" s="117"/>
      <c r="IF77" s="117"/>
      <c r="IG77" s="265"/>
      <c r="IH77" s="265"/>
      <c r="II77" s="265"/>
      <c r="IJ77" s="265"/>
      <c r="IK77" s="361"/>
      <c r="IL77" s="267"/>
      <c r="IO77" s="318"/>
      <c r="IP77" s="319"/>
      <c r="IQ77" s="320"/>
      <c r="IR77" s="321"/>
      <c r="IS77" s="333"/>
      <c r="IT77" s="334"/>
      <c r="IU77" s="324"/>
      <c r="IV77" s="117"/>
      <c r="IW77" s="117"/>
      <c r="IX77" s="265"/>
      <c r="IY77" s="265"/>
      <c r="IZ77" s="265"/>
      <c r="JA77" s="265"/>
      <c r="JB77" s="361"/>
      <c r="JC77" s="267"/>
      <c r="JF77" s="318"/>
      <c r="JG77" s="319"/>
      <c r="JH77" s="320"/>
      <c r="JI77" s="321"/>
      <c r="JJ77" s="333"/>
      <c r="JK77" s="334"/>
      <c r="JL77" s="324"/>
      <c r="JM77" s="117"/>
      <c r="JN77" s="117"/>
      <c r="JO77" s="265"/>
      <c r="JP77" s="265"/>
      <c r="JQ77" s="265"/>
      <c r="JR77" s="265"/>
      <c r="JS77" s="361"/>
      <c r="JT77" s="267"/>
      <c r="JW77" s="318"/>
      <c r="JX77" s="319"/>
      <c r="JY77" s="320"/>
      <c r="JZ77" s="321"/>
      <c r="KA77" s="333"/>
      <c r="KB77" s="334"/>
      <c r="KC77" s="324"/>
      <c r="KD77" s="117"/>
      <c r="KE77" s="117"/>
      <c r="KF77" s="265"/>
      <c r="KG77" s="265"/>
      <c r="KH77" s="265"/>
      <c r="KI77" s="265"/>
      <c r="KJ77" s="361"/>
      <c r="KK77" s="267"/>
    </row>
    <row r="78" spans="2:297" ht="27" thickTop="1" thickBot="1">
      <c r="B78" s="461" t="s">
        <v>167</v>
      </c>
      <c r="C78" s="462" t="s">
        <v>303</v>
      </c>
      <c r="D78" s="461" t="s">
        <v>165</v>
      </c>
      <c r="E78" s="463">
        <v>5</v>
      </c>
      <c r="F78" s="426"/>
      <c r="G78" s="464">
        <f>+ROUND(E78*F78,0)</f>
        <v>0</v>
      </c>
      <c r="H78" s="464"/>
      <c r="K78" s="510" t="s">
        <v>167</v>
      </c>
      <c r="L78" s="511" t="s">
        <v>303</v>
      </c>
      <c r="M78" s="510" t="s">
        <v>165</v>
      </c>
      <c r="N78" s="512">
        <v>5</v>
      </c>
      <c r="O78" s="489">
        <v>795200</v>
      </c>
      <c r="P78" s="513">
        <f>+ROUND(N78*O78,0)</f>
        <v>3976000</v>
      </c>
      <c r="Q78" s="464"/>
      <c r="R78" s="117">
        <f>IF(EXACT(VLOOKUP(K78,OFERTA_0,2,FALSE),L78),1,0)</f>
        <v>1</v>
      </c>
      <c r="S78" s="117">
        <f>IF(EXACT(VLOOKUP(K78,OFERTA_0,3,FALSE),M78),1,0)</f>
        <v>1</v>
      </c>
      <c r="T78" s="265">
        <f>IF(EXACT(VLOOKUP(K78,OFERTA_0,4,FALSE),N78),1,0)</f>
        <v>1</v>
      </c>
      <c r="U78" s="265">
        <f t="shared" ref="U78" si="1161">IF(O78=0,0,1)</f>
        <v>1</v>
      </c>
      <c r="V78" s="265">
        <f t="shared" ref="V78" si="1162">IF(P78=0,0,1)</f>
        <v>1</v>
      </c>
      <c r="W78" s="265">
        <f t="shared" ref="W78" si="1163">PRODUCT(R78:V78)</f>
        <v>1</v>
      </c>
      <c r="X78" s="361">
        <f t="shared" ref="X78" si="1164">ROUND(P78,0)</f>
        <v>3976000</v>
      </c>
      <c r="Y78" s="267">
        <f t="shared" ref="Y78" si="1165">P78-X78</f>
        <v>0</v>
      </c>
      <c r="Z78" s="143"/>
      <c r="AA78" s="143"/>
      <c r="AB78" s="510" t="s">
        <v>167</v>
      </c>
      <c r="AC78" s="511" t="s">
        <v>303</v>
      </c>
      <c r="AD78" s="510" t="s">
        <v>165</v>
      </c>
      <c r="AE78" s="512">
        <v>5</v>
      </c>
      <c r="AF78" s="491">
        <v>192290</v>
      </c>
      <c r="AG78" s="513">
        <f>+ROUND(AE78*AF78,0)</f>
        <v>961450</v>
      </c>
      <c r="AH78" s="464"/>
      <c r="AI78" s="117">
        <f>IF(EXACT(VLOOKUP(AB78,OFERTA_0,2,FALSE),AC78),1,0)</f>
        <v>1</v>
      </c>
      <c r="AJ78" s="117">
        <f>IF(EXACT(VLOOKUP(AB78,OFERTA_0,3,FALSE),AD78),1,0)</f>
        <v>1</v>
      </c>
      <c r="AK78" s="265">
        <f>IF(EXACT(VLOOKUP(AB78,OFERTA_0,4,FALSE),AE78),1,0)</f>
        <v>1</v>
      </c>
      <c r="AL78" s="265">
        <f t="shared" ref="AL78" si="1166">IF(AF78=0,0,1)</f>
        <v>1</v>
      </c>
      <c r="AM78" s="265">
        <f t="shared" ref="AM78" si="1167">IF(AG78=0,0,1)</f>
        <v>1</v>
      </c>
      <c r="AN78" s="265">
        <f t="shared" ref="AN78" si="1168">PRODUCT(AI78:AM78)</f>
        <v>1</v>
      </c>
      <c r="AO78" s="361">
        <f t="shared" ref="AO78" si="1169">ROUND(AG78,0)</f>
        <v>961450</v>
      </c>
      <c r="AP78" s="267">
        <f t="shared" ref="AP78" si="1170">AG78-AO78</f>
        <v>0</v>
      </c>
      <c r="AQ78" s="143"/>
      <c r="AR78" s="143"/>
      <c r="AS78" s="510" t="s">
        <v>167</v>
      </c>
      <c r="AT78" s="511" t="s">
        <v>303</v>
      </c>
      <c r="AU78" s="510" t="s">
        <v>165</v>
      </c>
      <c r="AV78" s="512">
        <v>5</v>
      </c>
      <c r="AW78" s="491">
        <v>1400000</v>
      </c>
      <c r="AX78" s="513">
        <f>+ROUND(AV78*AW78,0)</f>
        <v>7000000</v>
      </c>
      <c r="AY78" s="464"/>
      <c r="AZ78" s="117">
        <f>IF(EXACT(VLOOKUP(AS78,OFERTA_0,2,FALSE),AT78),1,0)</f>
        <v>1</v>
      </c>
      <c r="BA78" s="117">
        <f>IF(EXACT(VLOOKUP(AS78,OFERTA_0,3,FALSE),AU78),1,0)</f>
        <v>1</v>
      </c>
      <c r="BB78" s="265">
        <f>IF(EXACT(VLOOKUP(AS78,OFERTA_0,4,FALSE),AV78),1,0)</f>
        <v>1</v>
      </c>
      <c r="BC78" s="265">
        <f t="shared" ref="BC78" si="1171">IF(AW78=0,0,1)</f>
        <v>1</v>
      </c>
      <c r="BD78" s="265">
        <f t="shared" ref="BD78" si="1172">IF(AX78=0,0,1)</f>
        <v>1</v>
      </c>
      <c r="BE78" s="265">
        <f t="shared" ref="BE78" si="1173">PRODUCT(AZ78:BD78)</f>
        <v>1</v>
      </c>
      <c r="BF78" s="361">
        <f t="shared" ref="BF78" si="1174">ROUND(AX78,0)</f>
        <v>7000000</v>
      </c>
      <c r="BG78" s="267">
        <f t="shared" ref="BG78" si="1175">AX78-BF78</f>
        <v>0</v>
      </c>
      <c r="BJ78" s="510" t="s">
        <v>167</v>
      </c>
      <c r="BK78" s="511" t="s">
        <v>303</v>
      </c>
      <c r="BL78" s="510" t="s">
        <v>165</v>
      </c>
      <c r="BM78" s="512">
        <v>5</v>
      </c>
      <c r="BN78" s="491">
        <v>530000</v>
      </c>
      <c r="BO78" s="513">
        <f>+ROUND(BM78*BN78,0)</f>
        <v>2650000</v>
      </c>
      <c r="BP78" s="464"/>
      <c r="BQ78" s="117">
        <f>IF(EXACT(VLOOKUP(BJ78,OFERTA_0,2,FALSE),BK78),1,0)</f>
        <v>1</v>
      </c>
      <c r="BR78" s="117">
        <f>IF(EXACT(VLOOKUP(BJ78,OFERTA_0,3,FALSE),BL78),1,0)</f>
        <v>1</v>
      </c>
      <c r="BS78" s="265">
        <f>IF(EXACT(VLOOKUP(BJ78,OFERTA_0,4,FALSE),BM78),1,0)</f>
        <v>1</v>
      </c>
      <c r="BT78" s="265">
        <f t="shared" ref="BT78" si="1176">IF(BN78=0,0,1)</f>
        <v>1</v>
      </c>
      <c r="BU78" s="265">
        <f t="shared" ref="BU78" si="1177">IF(BO78=0,0,1)</f>
        <v>1</v>
      </c>
      <c r="BV78" s="265">
        <f t="shared" ref="BV78" si="1178">PRODUCT(BQ78:BU78)</f>
        <v>1</v>
      </c>
      <c r="BW78" s="361">
        <f t="shared" ref="BW78" si="1179">ROUND(BO78,0)</f>
        <v>2650000</v>
      </c>
      <c r="BX78" s="267">
        <f t="shared" ref="BX78" si="1180">BO78-BW78</f>
        <v>0</v>
      </c>
      <c r="CA78" s="535" t="s">
        <v>167</v>
      </c>
      <c r="CB78" s="524" t="s">
        <v>303</v>
      </c>
      <c r="CC78" s="535" t="s">
        <v>165</v>
      </c>
      <c r="CD78" s="488">
        <v>5</v>
      </c>
      <c r="CE78" s="491">
        <v>460000</v>
      </c>
      <c r="CF78" s="522">
        <f>+ROUND(CD78*CE78,0)</f>
        <v>2300000</v>
      </c>
      <c r="CG78" s="464"/>
      <c r="CH78" s="117">
        <f>IF(EXACT(VLOOKUP(CA78,OFERTA_0,2,FALSE),CB78),1,0)</f>
        <v>1</v>
      </c>
      <c r="CI78" s="117">
        <f>IF(EXACT(VLOOKUP(CA78,OFERTA_0,3,FALSE),CC78),1,0)</f>
        <v>1</v>
      </c>
      <c r="CJ78" s="265">
        <f>IF(EXACT(VLOOKUP(CA78,OFERTA_0,4,FALSE),CD78),1,0)</f>
        <v>1</v>
      </c>
      <c r="CK78" s="265">
        <f t="shared" ref="CK78" si="1181">IF(CE78=0,0,1)</f>
        <v>1</v>
      </c>
      <c r="CL78" s="265">
        <f t="shared" ref="CL78" si="1182">IF(CF78=0,0,1)</f>
        <v>1</v>
      </c>
      <c r="CM78" s="265">
        <f t="shared" ref="CM78" si="1183">PRODUCT(CH78:CL78)</f>
        <v>1</v>
      </c>
      <c r="CN78" s="361">
        <f t="shared" ref="CN78" si="1184">ROUND(CF78,0)</f>
        <v>2300000</v>
      </c>
      <c r="CO78" s="267">
        <f t="shared" ref="CO78" si="1185">CF78-CN78</f>
        <v>0</v>
      </c>
      <c r="CR78" s="421" t="s">
        <v>167</v>
      </c>
      <c r="CS78" s="422" t="s">
        <v>303</v>
      </c>
      <c r="CT78" s="421" t="s">
        <v>165</v>
      </c>
      <c r="CU78" s="546">
        <v>5</v>
      </c>
      <c r="CV78" s="491">
        <v>180000</v>
      </c>
      <c r="CW78" s="547">
        <f>+ROUND(CU78*CV78,0)</f>
        <v>900000</v>
      </c>
      <c r="CX78" s="464"/>
      <c r="CY78" s="117">
        <f>IF(EXACT(VLOOKUP(CR78,OFERTA_0,2,FALSE),CS78),1,0)</f>
        <v>1</v>
      </c>
      <c r="CZ78" s="117">
        <f>IF(EXACT(VLOOKUP(CR78,OFERTA_0,3,FALSE),CT78),1,0)</f>
        <v>1</v>
      </c>
      <c r="DA78" s="265">
        <f>IF(EXACT(VLOOKUP(CR78,OFERTA_0,4,FALSE),CU78),1,0)</f>
        <v>1</v>
      </c>
      <c r="DB78" s="265">
        <f t="shared" ref="DB78" si="1186">IF(CV78=0,0,1)</f>
        <v>1</v>
      </c>
      <c r="DC78" s="265">
        <f t="shared" ref="DC78" si="1187">IF(CW78=0,0,1)</f>
        <v>1</v>
      </c>
      <c r="DD78" s="265">
        <f t="shared" ref="DD78" si="1188">PRODUCT(CY78:DC78)</f>
        <v>1</v>
      </c>
      <c r="DE78" s="361">
        <f t="shared" ref="DE78" si="1189">ROUND(CW78,0)</f>
        <v>900000</v>
      </c>
      <c r="DF78" s="267">
        <f t="shared" ref="DF78" si="1190">CW78-DE78</f>
        <v>0</v>
      </c>
      <c r="DI78" s="335"/>
      <c r="DJ78" s="336"/>
      <c r="DK78" s="337"/>
      <c r="DL78" s="338"/>
      <c r="DM78" s="339"/>
      <c r="DN78" s="340"/>
      <c r="DO78" s="340"/>
      <c r="DP78" s="117"/>
      <c r="DQ78" s="117"/>
      <c r="DR78" s="265"/>
      <c r="DS78" s="265"/>
      <c r="DT78" s="265"/>
      <c r="DU78" s="265"/>
      <c r="DV78" s="361"/>
      <c r="DW78" s="267"/>
      <c r="DZ78" s="335"/>
      <c r="EA78" s="336"/>
      <c r="EB78" s="337"/>
      <c r="EC78" s="338"/>
      <c r="ED78" s="339"/>
      <c r="EE78" s="340"/>
      <c r="EF78" s="340"/>
      <c r="EG78" s="117"/>
      <c r="EH78" s="117"/>
      <c r="EI78" s="265"/>
      <c r="EJ78" s="265"/>
      <c r="EK78" s="265"/>
      <c r="EL78" s="265"/>
      <c r="EM78" s="361"/>
      <c r="EN78" s="267"/>
      <c r="EQ78" s="335"/>
      <c r="ER78" s="336"/>
      <c r="ES78" s="337"/>
      <c r="ET78" s="338"/>
      <c r="EU78" s="339"/>
      <c r="EV78" s="340"/>
      <c r="EW78" s="340"/>
      <c r="EX78" s="117"/>
      <c r="EY78" s="117"/>
      <c r="EZ78" s="265"/>
      <c r="FA78" s="265"/>
      <c r="FB78" s="265"/>
      <c r="FC78" s="265"/>
      <c r="FD78" s="361"/>
      <c r="FE78" s="267"/>
      <c r="FH78" s="335"/>
      <c r="FI78" s="336"/>
      <c r="FJ78" s="337"/>
      <c r="FK78" s="338"/>
      <c r="FL78" s="339"/>
      <c r="FM78" s="340"/>
      <c r="FN78" s="340"/>
      <c r="FO78" s="117"/>
      <c r="FP78" s="117"/>
      <c r="FQ78" s="265"/>
      <c r="FR78" s="265"/>
      <c r="FS78" s="265"/>
      <c r="FT78" s="265"/>
      <c r="FU78" s="361"/>
      <c r="FV78" s="267"/>
      <c r="FY78" s="335"/>
      <c r="FZ78" s="336"/>
      <c r="GA78" s="337"/>
      <c r="GB78" s="338"/>
      <c r="GC78" s="339"/>
      <c r="GD78" s="340"/>
      <c r="GE78" s="340"/>
      <c r="GF78" s="117"/>
      <c r="GG78" s="117"/>
      <c r="GH78" s="265"/>
      <c r="GI78" s="265"/>
      <c r="GJ78" s="265"/>
      <c r="GK78" s="265"/>
      <c r="GL78" s="361"/>
      <c r="GM78" s="267"/>
      <c r="GP78" s="335"/>
      <c r="GQ78" s="336"/>
      <c r="GR78" s="337"/>
      <c r="GS78" s="338"/>
      <c r="GT78" s="339"/>
      <c r="GU78" s="340"/>
      <c r="GV78" s="340"/>
      <c r="GW78" s="117"/>
      <c r="GX78" s="117"/>
      <c r="GY78" s="265"/>
      <c r="GZ78" s="265"/>
      <c r="HA78" s="265"/>
      <c r="HB78" s="265"/>
      <c r="HC78" s="361"/>
      <c r="HD78" s="267"/>
      <c r="HG78" s="335"/>
      <c r="HH78" s="336"/>
      <c r="HI78" s="337"/>
      <c r="HJ78" s="338"/>
      <c r="HK78" s="339"/>
      <c r="HL78" s="340"/>
      <c r="HM78" s="340"/>
      <c r="HN78" s="117"/>
      <c r="HO78" s="117"/>
      <c r="HP78" s="265"/>
      <c r="HQ78" s="265"/>
      <c r="HR78" s="265"/>
      <c r="HS78" s="265"/>
      <c r="HT78" s="361"/>
      <c r="HU78" s="267"/>
      <c r="HX78" s="335"/>
      <c r="HY78" s="336"/>
      <c r="HZ78" s="337"/>
      <c r="IA78" s="338"/>
      <c r="IB78" s="339"/>
      <c r="IC78" s="340"/>
      <c r="ID78" s="340"/>
      <c r="IE78" s="117"/>
      <c r="IF78" s="117"/>
      <c r="IG78" s="265"/>
      <c r="IH78" s="265"/>
      <c r="II78" s="265"/>
      <c r="IJ78" s="265"/>
      <c r="IK78" s="361"/>
      <c r="IL78" s="267"/>
      <c r="IO78" s="335"/>
      <c r="IP78" s="336"/>
      <c r="IQ78" s="337"/>
      <c r="IR78" s="338"/>
      <c r="IS78" s="339"/>
      <c r="IT78" s="340"/>
      <c r="IU78" s="340"/>
      <c r="IV78" s="117"/>
      <c r="IW78" s="117"/>
      <c r="IX78" s="265"/>
      <c r="IY78" s="265"/>
      <c r="IZ78" s="265"/>
      <c r="JA78" s="265"/>
      <c r="JB78" s="361"/>
      <c r="JC78" s="267"/>
      <c r="JF78" s="335"/>
      <c r="JG78" s="336"/>
      <c r="JH78" s="337"/>
      <c r="JI78" s="338"/>
      <c r="JJ78" s="339"/>
      <c r="JK78" s="340"/>
      <c r="JL78" s="340"/>
      <c r="JM78" s="117"/>
      <c r="JN78" s="117"/>
      <c r="JO78" s="265"/>
      <c r="JP78" s="265"/>
      <c r="JQ78" s="265"/>
      <c r="JR78" s="265"/>
      <c r="JS78" s="361"/>
      <c r="JT78" s="267"/>
      <c r="JW78" s="335"/>
      <c r="JX78" s="336"/>
      <c r="JY78" s="337"/>
      <c r="JZ78" s="338"/>
      <c r="KA78" s="339"/>
      <c r="KB78" s="340"/>
      <c r="KC78" s="340"/>
      <c r="KD78" s="117"/>
      <c r="KE78" s="117"/>
      <c r="KF78" s="265"/>
      <c r="KG78" s="265"/>
      <c r="KH78" s="265"/>
      <c r="KI78" s="265"/>
      <c r="KJ78" s="361"/>
      <c r="KK78" s="267"/>
    </row>
    <row r="79" spans="2:297" ht="18" thickTop="1" thickBot="1">
      <c r="B79" s="455" t="s">
        <v>304</v>
      </c>
      <c r="C79" s="477" t="s">
        <v>305</v>
      </c>
      <c r="D79" s="457"/>
      <c r="E79" s="458"/>
      <c r="F79" s="459"/>
      <c r="G79" s="460"/>
      <c r="H79" s="460"/>
      <c r="K79" s="507" t="s">
        <v>304</v>
      </c>
      <c r="L79" s="508" t="s">
        <v>305</v>
      </c>
      <c r="M79" s="509"/>
      <c r="N79" s="284"/>
      <c r="O79" s="285"/>
      <c r="P79" s="286"/>
      <c r="Q79" s="460"/>
      <c r="R79" s="117"/>
      <c r="S79" s="117"/>
      <c r="T79" s="265"/>
      <c r="U79" s="265"/>
      <c r="V79" s="265"/>
      <c r="W79" s="265"/>
      <c r="X79" s="361"/>
      <c r="Y79" s="267"/>
      <c r="Z79" s="143"/>
      <c r="AA79" s="143"/>
      <c r="AB79" s="507" t="s">
        <v>304</v>
      </c>
      <c r="AC79" s="508" t="s">
        <v>305</v>
      </c>
      <c r="AD79" s="509"/>
      <c r="AE79" s="284"/>
      <c r="AF79" s="285"/>
      <c r="AG79" s="286"/>
      <c r="AH79" s="460"/>
      <c r="AI79" s="117"/>
      <c r="AJ79" s="117"/>
      <c r="AK79" s="265"/>
      <c r="AL79" s="265"/>
      <c r="AM79" s="265"/>
      <c r="AN79" s="265"/>
      <c r="AO79" s="361"/>
      <c r="AP79" s="267"/>
      <c r="AQ79" s="143"/>
      <c r="AR79" s="143"/>
      <c r="AS79" s="507" t="s">
        <v>304</v>
      </c>
      <c r="AT79" s="508" t="s">
        <v>305</v>
      </c>
      <c r="AU79" s="509"/>
      <c r="AV79" s="284"/>
      <c r="AW79" s="285"/>
      <c r="AX79" s="286"/>
      <c r="AY79" s="460"/>
      <c r="AZ79" s="117"/>
      <c r="BA79" s="117"/>
      <c r="BB79" s="265"/>
      <c r="BC79" s="265"/>
      <c r="BD79" s="265"/>
      <c r="BE79" s="265"/>
      <c r="BF79" s="361"/>
      <c r="BG79" s="267"/>
      <c r="BJ79" s="507" t="s">
        <v>304</v>
      </c>
      <c r="BK79" s="508" t="s">
        <v>305</v>
      </c>
      <c r="BL79" s="509"/>
      <c r="BM79" s="284"/>
      <c r="BN79" s="285"/>
      <c r="BO79" s="286"/>
      <c r="BP79" s="460"/>
      <c r="BQ79" s="117"/>
      <c r="BR79" s="117"/>
      <c r="BS79" s="265"/>
      <c r="BT79" s="265"/>
      <c r="BU79" s="265"/>
      <c r="BV79" s="265"/>
      <c r="BW79" s="361"/>
      <c r="BX79" s="267"/>
      <c r="CA79" s="507" t="s">
        <v>304</v>
      </c>
      <c r="CB79" s="508" t="s">
        <v>305</v>
      </c>
      <c r="CC79" s="509"/>
      <c r="CD79" s="284"/>
      <c r="CE79" s="285"/>
      <c r="CF79" s="534"/>
      <c r="CG79" s="460"/>
      <c r="CH79" s="117"/>
      <c r="CI79" s="117"/>
      <c r="CJ79" s="265"/>
      <c r="CK79" s="265"/>
      <c r="CL79" s="265"/>
      <c r="CM79" s="265"/>
      <c r="CN79" s="361"/>
      <c r="CO79" s="267"/>
      <c r="CR79" s="507" t="s">
        <v>304</v>
      </c>
      <c r="CS79" s="508" t="s">
        <v>305</v>
      </c>
      <c r="CT79" s="509"/>
      <c r="CU79" s="284"/>
      <c r="CV79" s="285"/>
      <c r="CW79" s="286"/>
      <c r="CX79" s="460"/>
      <c r="CY79" s="117"/>
      <c r="CZ79" s="117"/>
      <c r="DA79" s="265"/>
      <c r="DB79" s="265"/>
      <c r="DC79" s="265"/>
      <c r="DD79" s="265"/>
      <c r="DE79" s="361"/>
      <c r="DF79" s="267"/>
      <c r="DI79" s="281"/>
      <c r="DJ79" s="282"/>
      <c r="DK79" s="283"/>
      <c r="DL79" s="284"/>
      <c r="DM79" s="285"/>
      <c r="DN79" s="286"/>
      <c r="DO79" s="287"/>
      <c r="DP79" s="117"/>
      <c r="DQ79" s="117"/>
      <c r="DR79" s="265"/>
      <c r="DS79" s="265"/>
      <c r="DT79" s="265"/>
      <c r="DU79" s="265"/>
      <c r="DV79" s="361"/>
      <c r="DW79" s="267"/>
      <c r="DZ79" s="281"/>
      <c r="EA79" s="282"/>
      <c r="EB79" s="283"/>
      <c r="EC79" s="284"/>
      <c r="ED79" s="285"/>
      <c r="EE79" s="286"/>
      <c r="EF79" s="287"/>
      <c r="EG79" s="117"/>
      <c r="EH79" s="117"/>
      <c r="EI79" s="265"/>
      <c r="EJ79" s="265"/>
      <c r="EK79" s="265"/>
      <c r="EL79" s="265"/>
      <c r="EM79" s="361"/>
      <c r="EN79" s="267"/>
      <c r="EQ79" s="281"/>
      <c r="ER79" s="282"/>
      <c r="ES79" s="283"/>
      <c r="ET79" s="284"/>
      <c r="EU79" s="285"/>
      <c r="EV79" s="286"/>
      <c r="EW79" s="287"/>
      <c r="EX79" s="117"/>
      <c r="EY79" s="117"/>
      <c r="EZ79" s="265"/>
      <c r="FA79" s="265"/>
      <c r="FB79" s="265"/>
      <c r="FC79" s="265"/>
      <c r="FD79" s="361"/>
      <c r="FE79" s="267"/>
      <c r="FH79" s="281"/>
      <c r="FI79" s="282"/>
      <c r="FJ79" s="283"/>
      <c r="FK79" s="284"/>
      <c r="FL79" s="285"/>
      <c r="FM79" s="286"/>
      <c r="FN79" s="287"/>
      <c r="FO79" s="117"/>
      <c r="FP79" s="117"/>
      <c r="FQ79" s="265"/>
      <c r="FR79" s="265"/>
      <c r="FS79" s="265"/>
      <c r="FT79" s="265"/>
      <c r="FU79" s="361"/>
      <c r="FV79" s="267"/>
      <c r="FY79" s="281"/>
      <c r="FZ79" s="282"/>
      <c r="GA79" s="283"/>
      <c r="GB79" s="284"/>
      <c r="GC79" s="285"/>
      <c r="GD79" s="286"/>
      <c r="GE79" s="287"/>
      <c r="GF79" s="117"/>
      <c r="GG79" s="117"/>
      <c r="GH79" s="265"/>
      <c r="GI79" s="265"/>
      <c r="GJ79" s="265"/>
      <c r="GK79" s="265"/>
      <c r="GL79" s="361"/>
      <c r="GM79" s="267"/>
      <c r="GP79" s="281"/>
      <c r="GQ79" s="282"/>
      <c r="GR79" s="283"/>
      <c r="GS79" s="284"/>
      <c r="GT79" s="285"/>
      <c r="GU79" s="286"/>
      <c r="GV79" s="287"/>
      <c r="GW79" s="117"/>
      <c r="GX79" s="117"/>
      <c r="GY79" s="265"/>
      <c r="GZ79" s="265"/>
      <c r="HA79" s="265"/>
      <c r="HB79" s="265"/>
      <c r="HC79" s="361"/>
      <c r="HD79" s="267"/>
      <c r="HG79" s="281"/>
      <c r="HH79" s="282"/>
      <c r="HI79" s="283"/>
      <c r="HJ79" s="284"/>
      <c r="HK79" s="285"/>
      <c r="HL79" s="286"/>
      <c r="HM79" s="287"/>
      <c r="HN79" s="117"/>
      <c r="HO79" s="117"/>
      <c r="HP79" s="265"/>
      <c r="HQ79" s="265"/>
      <c r="HR79" s="265"/>
      <c r="HS79" s="265"/>
      <c r="HT79" s="361"/>
      <c r="HU79" s="267"/>
      <c r="HX79" s="281"/>
      <c r="HY79" s="282"/>
      <c r="HZ79" s="283"/>
      <c r="IA79" s="284"/>
      <c r="IB79" s="285"/>
      <c r="IC79" s="286"/>
      <c r="ID79" s="287"/>
      <c r="IE79" s="117"/>
      <c r="IF79" s="117"/>
      <c r="IG79" s="265"/>
      <c r="IH79" s="265"/>
      <c r="II79" s="265"/>
      <c r="IJ79" s="265"/>
      <c r="IK79" s="361"/>
      <c r="IL79" s="267"/>
      <c r="IO79" s="281"/>
      <c r="IP79" s="282"/>
      <c r="IQ79" s="283"/>
      <c r="IR79" s="284"/>
      <c r="IS79" s="285"/>
      <c r="IT79" s="286"/>
      <c r="IU79" s="287"/>
      <c r="IV79" s="117"/>
      <c r="IW79" s="117"/>
      <c r="IX79" s="265"/>
      <c r="IY79" s="265"/>
      <c r="IZ79" s="265"/>
      <c r="JA79" s="265"/>
      <c r="JB79" s="361"/>
      <c r="JC79" s="267"/>
      <c r="JF79" s="281"/>
      <c r="JG79" s="282"/>
      <c r="JH79" s="283"/>
      <c r="JI79" s="284"/>
      <c r="JJ79" s="285"/>
      <c r="JK79" s="286"/>
      <c r="JL79" s="287"/>
      <c r="JM79" s="117"/>
      <c r="JN79" s="117"/>
      <c r="JO79" s="265"/>
      <c r="JP79" s="265"/>
      <c r="JQ79" s="265"/>
      <c r="JR79" s="265"/>
      <c r="JS79" s="361"/>
      <c r="JT79" s="267"/>
      <c r="JW79" s="281"/>
      <c r="JX79" s="282"/>
      <c r="JY79" s="283"/>
      <c r="JZ79" s="284"/>
      <c r="KA79" s="285"/>
      <c r="KB79" s="286"/>
      <c r="KC79" s="287"/>
      <c r="KD79" s="117"/>
      <c r="KE79" s="117"/>
      <c r="KF79" s="265"/>
      <c r="KG79" s="265"/>
      <c r="KH79" s="265"/>
      <c r="KI79" s="265"/>
      <c r="KJ79" s="361"/>
      <c r="KK79" s="267"/>
    </row>
    <row r="80" spans="2:297" ht="78" thickTop="1" thickBot="1">
      <c r="B80" s="421" t="s">
        <v>168</v>
      </c>
      <c r="C80" s="422" t="s">
        <v>306</v>
      </c>
      <c r="D80" s="421" t="s">
        <v>165</v>
      </c>
      <c r="E80" s="423">
        <v>2</v>
      </c>
      <c r="F80" s="426"/>
      <c r="G80" s="425">
        <f>+ROUND(E80*F80,0)</f>
        <v>0</v>
      </c>
      <c r="H80" s="425"/>
      <c r="K80" s="421" t="s">
        <v>168</v>
      </c>
      <c r="L80" s="422" t="s">
        <v>306</v>
      </c>
      <c r="M80" s="421" t="s">
        <v>165</v>
      </c>
      <c r="N80" s="488">
        <v>2</v>
      </c>
      <c r="O80" s="489">
        <v>397600</v>
      </c>
      <c r="P80" s="490">
        <f>+ROUND(N80*O80,0)</f>
        <v>795200</v>
      </c>
      <c r="Q80" s="425"/>
      <c r="R80" s="117">
        <f>IF(EXACT(VLOOKUP(K80,OFERTA_0,2,FALSE),L80),1,0)</f>
        <v>1</v>
      </c>
      <c r="S80" s="117">
        <f>IF(EXACT(VLOOKUP(K80,OFERTA_0,3,FALSE),M80),1,0)</f>
        <v>1</v>
      </c>
      <c r="T80" s="265">
        <f>IF(EXACT(VLOOKUP(K80,OFERTA_0,4,FALSE),N80),1,0)</f>
        <v>1</v>
      </c>
      <c r="U80" s="265">
        <f t="shared" ref="U80" si="1191">IF(O80=0,0,1)</f>
        <v>1</v>
      </c>
      <c r="V80" s="265">
        <f t="shared" ref="V80" si="1192">IF(P80=0,0,1)</f>
        <v>1</v>
      </c>
      <c r="W80" s="265">
        <f t="shared" ref="W80" si="1193">PRODUCT(R80:V80)</f>
        <v>1</v>
      </c>
      <c r="X80" s="361">
        <f t="shared" ref="X80" si="1194">ROUND(P80,0)</f>
        <v>795200</v>
      </c>
      <c r="Y80" s="267">
        <f t="shared" ref="Y80" si="1195">P80-X80</f>
        <v>0</v>
      </c>
      <c r="Z80" s="143"/>
      <c r="AA80" s="143"/>
      <c r="AB80" s="421" t="s">
        <v>168</v>
      </c>
      <c r="AC80" s="422" t="s">
        <v>306</v>
      </c>
      <c r="AD80" s="421" t="s">
        <v>165</v>
      </c>
      <c r="AE80" s="488">
        <v>2</v>
      </c>
      <c r="AF80" s="491">
        <v>331700</v>
      </c>
      <c r="AG80" s="490">
        <f>+ROUND(AE80*AF80,0)</f>
        <v>663400</v>
      </c>
      <c r="AH80" s="425"/>
      <c r="AI80" s="117">
        <f>IF(EXACT(VLOOKUP(AB80,OFERTA_0,2,FALSE),AC80),1,0)</f>
        <v>1</v>
      </c>
      <c r="AJ80" s="117">
        <f>IF(EXACT(VLOOKUP(AB80,OFERTA_0,3,FALSE),AD80),1,0)</f>
        <v>1</v>
      </c>
      <c r="AK80" s="265">
        <f>IF(EXACT(VLOOKUP(AB80,OFERTA_0,4,FALSE),AE80),1,0)</f>
        <v>1</v>
      </c>
      <c r="AL80" s="265">
        <f t="shared" ref="AL80" si="1196">IF(AF80=0,0,1)</f>
        <v>1</v>
      </c>
      <c r="AM80" s="265">
        <f t="shared" ref="AM80" si="1197">IF(AG80=0,0,1)</f>
        <v>1</v>
      </c>
      <c r="AN80" s="265">
        <f t="shared" ref="AN80" si="1198">PRODUCT(AI80:AM80)</f>
        <v>1</v>
      </c>
      <c r="AO80" s="361">
        <f t="shared" ref="AO80" si="1199">ROUND(AG80,0)</f>
        <v>663400</v>
      </c>
      <c r="AP80" s="267">
        <f t="shared" ref="AP80" si="1200">AG80-AO80</f>
        <v>0</v>
      </c>
      <c r="AQ80" s="143"/>
      <c r="AR80" s="143"/>
      <c r="AS80" s="421" t="s">
        <v>168</v>
      </c>
      <c r="AT80" s="422" t="s">
        <v>306</v>
      </c>
      <c r="AU80" s="421" t="s">
        <v>165</v>
      </c>
      <c r="AV80" s="488">
        <v>2</v>
      </c>
      <c r="AW80" s="491">
        <v>650000</v>
      </c>
      <c r="AX80" s="490">
        <f>+ROUND(AV80*AW80,0)</f>
        <v>1300000</v>
      </c>
      <c r="AY80" s="425"/>
      <c r="AZ80" s="117">
        <f>IF(EXACT(VLOOKUP(AS80,OFERTA_0,2,FALSE),AT80),1,0)</f>
        <v>1</v>
      </c>
      <c r="BA80" s="117">
        <f>IF(EXACT(VLOOKUP(AS80,OFERTA_0,3,FALSE),AU80),1,0)</f>
        <v>1</v>
      </c>
      <c r="BB80" s="265">
        <f>IF(EXACT(VLOOKUP(AS80,OFERTA_0,4,FALSE),AV80),1,0)</f>
        <v>1</v>
      </c>
      <c r="BC80" s="265">
        <f t="shared" ref="BC80" si="1201">IF(AW80=0,0,1)</f>
        <v>1</v>
      </c>
      <c r="BD80" s="265">
        <f t="shared" ref="BD80" si="1202">IF(AX80=0,0,1)</f>
        <v>1</v>
      </c>
      <c r="BE80" s="265">
        <f t="shared" ref="BE80" si="1203">PRODUCT(AZ80:BD80)</f>
        <v>1</v>
      </c>
      <c r="BF80" s="361">
        <f t="shared" ref="BF80" si="1204">ROUND(AX80,0)</f>
        <v>1300000</v>
      </c>
      <c r="BG80" s="267">
        <f t="shared" ref="BG80" si="1205">AX80-BF80</f>
        <v>0</v>
      </c>
      <c r="BJ80" s="421" t="s">
        <v>168</v>
      </c>
      <c r="BK80" s="422" t="s">
        <v>306</v>
      </c>
      <c r="BL80" s="421" t="s">
        <v>165</v>
      </c>
      <c r="BM80" s="488">
        <v>2</v>
      </c>
      <c r="BN80" s="491">
        <v>125000</v>
      </c>
      <c r="BO80" s="490">
        <f>+ROUND(BM80*BN80,0)</f>
        <v>250000</v>
      </c>
      <c r="BP80" s="425"/>
      <c r="BQ80" s="117">
        <f>IF(EXACT(VLOOKUP(BJ80,OFERTA_0,2,FALSE),BK80),1,0)</f>
        <v>1</v>
      </c>
      <c r="BR80" s="117">
        <f>IF(EXACT(VLOOKUP(BJ80,OFERTA_0,3,FALSE),BL80),1,0)</f>
        <v>1</v>
      </c>
      <c r="BS80" s="265">
        <f>IF(EXACT(VLOOKUP(BJ80,OFERTA_0,4,FALSE),BM80),1,0)</f>
        <v>1</v>
      </c>
      <c r="BT80" s="265">
        <f t="shared" ref="BT80" si="1206">IF(BN80=0,0,1)</f>
        <v>1</v>
      </c>
      <c r="BU80" s="265">
        <f t="shared" ref="BU80" si="1207">IF(BO80=0,0,1)</f>
        <v>1</v>
      </c>
      <c r="BV80" s="265">
        <f t="shared" ref="BV80" si="1208">PRODUCT(BQ80:BU80)</f>
        <v>1</v>
      </c>
      <c r="BW80" s="361">
        <f t="shared" ref="BW80" si="1209">ROUND(BO80,0)</f>
        <v>250000</v>
      </c>
      <c r="BX80" s="267">
        <f t="shared" ref="BX80" si="1210">BO80-BW80</f>
        <v>0</v>
      </c>
      <c r="CA80" s="421" t="s">
        <v>168</v>
      </c>
      <c r="CB80" s="422" t="s">
        <v>306</v>
      </c>
      <c r="CC80" s="421" t="s">
        <v>165</v>
      </c>
      <c r="CD80" s="488">
        <v>2</v>
      </c>
      <c r="CE80" s="491">
        <v>75000</v>
      </c>
      <c r="CF80" s="522">
        <f>+ROUND(CD80*CE80,0)</f>
        <v>150000</v>
      </c>
      <c r="CG80" s="425"/>
      <c r="CH80" s="117">
        <f>IF(EXACT(VLOOKUP(CA80,OFERTA_0,2,FALSE),CB80),1,0)</f>
        <v>1</v>
      </c>
      <c r="CI80" s="117">
        <f>IF(EXACT(VLOOKUP(CA80,OFERTA_0,3,FALSE),CC80),1,0)</f>
        <v>1</v>
      </c>
      <c r="CJ80" s="265">
        <f>IF(EXACT(VLOOKUP(CA80,OFERTA_0,4,FALSE),CD80),1,0)</f>
        <v>1</v>
      </c>
      <c r="CK80" s="265">
        <f t="shared" ref="CK80" si="1211">IF(CE80=0,0,1)</f>
        <v>1</v>
      </c>
      <c r="CL80" s="265">
        <f t="shared" ref="CL80" si="1212">IF(CF80=0,0,1)</f>
        <v>1</v>
      </c>
      <c r="CM80" s="265">
        <f t="shared" ref="CM80" si="1213">PRODUCT(CH80:CL80)</f>
        <v>1</v>
      </c>
      <c r="CN80" s="361">
        <f t="shared" ref="CN80" si="1214">ROUND(CF80,0)</f>
        <v>150000</v>
      </c>
      <c r="CO80" s="267">
        <f t="shared" ref="CO80" si="1215">CF80-CN80</f>
        <v>0</v>
      </c>
      <c r="CR80" s="421" t="s">
        <v>168</v>
      </c>
      <c r="CS80" s="422" t="s">
        <v>306</v>
      </c>
      <c r="CT80" s="421" t="s">
        <v>165</v>
      </c>
      <c r="CU80" s="488">
        <v>2</v>
      </c>
      <c r="CV80" s="491">
        <v>450000</v>
      </c>
      <c r="CW80" s="490">
        <f>+ROUND(CU80*CV80,0)</f>
        <v>900000</v>
      </c>
      <c r="CX80" s="425"/>
      <c r="CY80" s="117">
        <f>IF(EXACT(VLOOKUP(CR80,OFERTA_0,2,FALSE),CS80),1,0)</f>
        <v>1</v>
      </c>
      <c r="CZ80" s="117">
        <f>IF(EXACT(VLOOKUP(CR80,OFERTA_0,3,FALSE),CT80),1,0)</f>
        <v>1</v>
      </c>
      <c r="DA80" s="265">
        <f>IF(EXACT(VLOOKUP(CR80,OFERTA_0,4,FALSE),CU80),1,0)</f>
        <v>1</v>
      </c>
      <c r="DB80" s="265">
        <f t="shared" ref="DB80" si="1216">IF(CV80=0,0,1)</f>
        <v>1</v>
      </c>
      <c r="DC80" s="265">
        <f t="shared" ref="DC80" si="1217">IF(CW80=0,0,1)</f>
        <v>1</v>
      </c>
      <c r="DD80" s="265">
        <f t="shared" ref="DD80" si="1218">PRODUCT(CY80:DC80)</f>
        <v>1</v>
      </c>
      <c r="DE80" s="361">
        <f t="shared" ref="DE80" si="1219">ROUND(CW80,0)</f>
        <v>900000</v>
      </c>
      <c r="DF80" s="267">
        <f t="shared" ref="DF80" si="1220">CW80-DE80</f>
        <v>0</v>
      </c>
      <c r="DI80" s="331"/>
      <c r="DJ80" s="301"/>
      <c r="DK80" s="302"/>
      <c r="DL80" s="303"/>
      <c r="DM80" s="311"/>
      <c r="DN80" s="332"/>
      <c r="DO80" s="341"/>
      <c r="DP80" s="117" t="e">
        <f>IF(EXACT(VLOOKUP(DI80,OFERTA_0,2,FALSE),DJ80),1,0)</f>
        <v>#N/A</v>
      </c>
      <c r="DQ80" s="117" t="e">
        <f>IF(EXACT(VLOOKUP(DI80,OFERTA_0,3,FALSE),DK80),1,0)</f>
        <v>#N/A</v>
      </c>
      <c r="DR80" s="265" t="e">
        <f>IF(EXACT(VLOOKUP(DI80,OFERTA_0,4,FALSE),DL80),1,0)</f>
        <v>#N/A</v>
      </c>
      <c r="DS80" s="265">
        <f t="shared" ref="DS80" si="1221">IF(DM80=0,0,1)</f>
        <v>0</v>
      </c>
      <c r="DT80" s="265">
        <f t="shared" ref="DT80" si="1222">IF(DN80=0,0,1)</f>
        <v>0</v>
      </c>
      <c r="DU80" s="265" t="e">
        <f t="shared" ref="DU80" si="1223">PRODUCT(DP80:DT80)</f>
        <v>#N/A</v>
      </c>
      <c r="DV80" s="361">
        <f t="shared" ref="DV80" si="1224">ROUND(DN80,0)</f>
        <v>0</v>
      </c>
      <c r="DW80" s="267">
        <f t="shared" ref="DW80" si="1225">DN80-DV80</f>
        <v>0</v>
      </c>
      <c r="DZ80" s="331"/>
      <c r="EA80" s="301"/>
      <c r="EB80" s="302"/>
      <c r="EC80" s="303"/>
      <c r="ED80" s="311"/>
      <c r="EE80" s="332"/>
      <c r="EF80" s="341"/>
      <c r="EG80" s="117" t="e">
        <f>IF(EXACT(VLOOKUP(DZ80,OFERTA_0,2,FALSE),EA80),1,0)</f>
        <v>#N/A</v>
      </c>
      <c r="EH80" s="117" t="e">
        <f>IF(EXACT(VLOOKUP(DZ80,OFERTA_0,3,FALSE),EB80),1,0)</f>
        <v>#N/A</v>
      </c>
      <c r="EI80" s="265" t="e">
        <f>IF(EXACT(VLOOKUP(DZ80,OFERTA_0,4,FALSE),EC80),1,0)</f>
        <v>#N/A</v>
      </c>
      <c r="EJ80" s="265">
        <f t="shared" ref="EJ80" si="1226">IF(ED80=0,0,1)</f>
        <v>0</v>
      </c>
      <c r="EK80" s="265">
        <f t="shared" ref="EK80" si="1227">IF(EE80=0,0,1)</f>
        <v>0</v>
      </c>
      <c r="EL80" s="265" t="e">
        <f t="shared" ref="EL80" si="1228">PRODUCT(EG80:EK80)</f>
        <v>#N/A</v>
      </c>
      <c r="EM80" s="361">
        <f t="shared" ref="EM80" si="1229">ROUND(EE80,0)</f>
        <v>0</v>
      </c>
      <c r="EN80" s="267">
        <f t="shared" ref="EN80" si="1230">EE80-EM80</f>
        <v>0</v>
      </c>
      <c r="EQ80" s="331"/>
      <c r="ER80" s="301"/>
      <c r="ES80" s="302"/>
      <c r="ET80" s="303"/>
      <c r="EU80" s="311"/>
      <c r="EV80" s="332"/>
      <c r="EW80" s="341"/>
      <c r="EX80" s="117" t="e">
        <f>IF(EXACT(VLOOKUP(EQ80,OFERTA_0,2,FALSE),ER80),1,0)</f>
        <v>#N/A</v>
      </c>
      <c r="EY80" s="117" t="e">
        <f>IF(EXACT(VLOOKUP(EQ80,OFERTA_0,3,FALSE),ES80),1,0)</f>
        <v>#N/A</v>
      </c>
      <c r="EZ80" s="265" t="e">
        <f>IF(EXACT(VLOOKUP(EQ80,OFERTA_0,4,FALSE),ET80),1,0)</f>
        <v>#N/A</v>
      </c>
      <c r="FA80" s="265">
        <f t="shared" ref="FA80" si="1231">IF(EU80=0,0,1)</f>
        <v>0</v>
      </c>
      <c r="FB80" s="265">
        <f t="shared" ref="FB80" si="1232">IF(EV80=0,0,1)</f>
        <v>0</v>
      </c>
      <c r="FC80" s="265" t="e">
        <f t="shared" ref="FC80" si="1233">PRODUCT(EX80:FB80)</f>
        <v>#N/A</v>
      </c>
      <c r="FD80" s="361">
        <f t="shared" ref="FD80" si="1234">ROUND(EV80,0)</f>
        <v>0</v>
      </c>
      <c r="FE80" s="267">
        <f t="shared" ref="FE80" si="1235">EV80-FD80</f>
        <v>0</v>
      </c>
      <c r="FH80" s="331"/>
      <c r="FI80" s="301"/>
      <c r="FJ80" s="302"/>
      <c r="FK80" s="303"/>
      <c r="FL80" s="311"/>
      <c r="FM80" s="332"/>
      <c r="FN80" s="341"/>
      <c r="FO80" s="117" t="e">
        <f>IF(EXACT(VLOOKUP(FH80,OFERTA_0,2,FALSE),FI80),1,0)</f>
        <v>#N/A</v>
      </c>
      <c r="FP80" s="117" t="e">
        <f>IF(EXACT(VLOOKUP(FH80,OFERTA_0,3,FALSE),FJ80),1,0)</f>
        <v>#N/A</v>
      </c>
      <c r="FQ80" s="265" t="e">
        <f>IF(EXACT(VLOOKUP(FH80,OFERTA_0,4,FALSE),FK80),1,0)</f>
        <v>#N/A</v>
      </c>
      <c r="FR80" s="265">
        <f t="shared" ref="FR80" si="1236">IF(FL80=0,0,1)</f>
        <v>0</v>
      </c>
      <c r="FS80" s="265">
        <f t="shared" ref="FS80" si="1237">IF(FM80=0,0,1)</f>
        <v>0</v>
      </c>
      <c r="FT80" s="265" t="e">
        <f t="shared" ref="FT80" si="1238">PRODUCT(FO80:FS80)</f>
        <v>#N/A</v>
      </c>
      <c r="FU80" s="361">
        <f t="shared" ref="FU80" si="1239">ROUND(FM80,0)</f>
        <v>0</v>
      </c>
      <c r="FV80" s="267">
        <f t="shared" ref="FV80" si="1240">FM80-FU80</f>
        <v>0</v>
      </c>
      <c r="FY80" s="331"/>
      <c r="FZ80" s="301"/>
      <c r="GA80" s="302"/>
      <c r="GB80" s="303"/>
      <c r="GC80" s="311"/>
      <c r="GD80" s="332"/>
      <c r="GE80" s="341"/>
      <c r="GF80" s="117" t="e">
        <f>IF(EXACT(VLOOKUP(FY80,OFERTA_0,2,FALSE),FZ80),1,0)</f>
        <v>#N/A</v>
      </c>
      <c r="GG80" s="117" t="e">
        <f>IF(EXACT(VLOOKUP(FY80,OFERTA_0,3,FALSE),GA80),1,0)</f>
        <v>#N/A</v>
      </c>
      <c r="GH80" s="265" t="e">
        <f>IF(EXACT(VLOOKUP(FY80,OFERTA_0,4,FALSE),GB80),1,0)</f>
        <v>#N/A</v>
      </c>
      <c r="GI80" s="265">
        <f t="shared" ref="GI80" si="1241">IF(GC80=0,0,1)</f>
        <v>0</v>
      </c>
      <c r="GJ80" s="265">
        <f t="shared" ref="GJ80" si="1242">IF(GD80=0,0,1)</f>
        <v>0</v>
      </c>
      <c r="GK80" s="265" t="e">
        <f t="shared" ref="GK80" si="1243">PRODUCT(GF80:GJ80)</f>
        <v>#N/A</v>
      </c>
      <c r="GL80" s="361">
        <f t="shared" ref="GL80" si="1244">ROUND(GD80,0)</f>
        <v>0</v>
      </c>
      <c r="GM80" s="267">
        <f t="shared" ref="GM80" si="1245">GD80-GL80</f>
        <v>0</v>
      </c>
      <c r="GP80" s="331"/>
      <c r="GQ80" s="301"/>
      <c r="GR80" s="302"/>
      <c r="GS80" s="303"/>
      <c r="GT80" s="311"/>
      <c r="GU80" s="332"/>
      <c r="GV80" s="341"/>
      <c r="GW80" s="117" t="e">
        <f>IF(EXACT(VLOOKUP(GP80,OFERTA_0,2,FALSE),GQ80),1,0)</f>
        <v>#N/A</v>
      </c>
      <c r="GX80" s="117" t="e">
        <f>IF(EXACT(VLOOKUP(GP80,OFERTA_0,3,FALSE),GR80),1,0)</f>
        <v>#N/A</v>
      </c>
      <c r="GY80" s="265" t="e">
        <f>IF(EXACT(VLOOKUP(GP80,OFERTA_0,4,FALSE),GS80),1,0)</f>
        <v>#N/A</v>
      </c>
      <c r="GZ80" s="265">
        <f t="shared" ref="GZ80" si="1246">IF(GT80=0,0,1)</f>
        <v>0</v>
      </c>
      <c r="HA80" s="265">
        <f t="shared" ref="HA80" si="1247">IF(GU80=0,0,1)</f>
        <v>0</v>
      </c>
      <c r="HB80" s="265" t="e">
        <f t="shared" ref="HB80" si="1248">PRODUCT(GW80:HA80)</f>
        <v>#N/A</v>
      </c>
      <c r="HC80" s="361">
        <f t="shared" ref="HC80" si="1249">ROUND(GU80,0)</f>
        <v>0</v>
      </c>
      <c r="HD80" s="267">
        <f t="shared" ref="HD80" si="1250">GU80-HC80</f>
        <v>0</v>
      </c>
      <c r="HG80" s="331"/>
      <c r="HH80" s="301"/>
      <c r="HI80" s="302"/>
      <c r="HJ80" s="303"/>
      <c r="HK80" s="311"/>
      <c r="HL80" s="332"/>
      <c r="HM80" s="341"/>
      <c r="HN80" s="117" t="e">
        <f>IF(EXACT(VLOOKUP(HG80,OFERTA_0,2,FALSE),HH80),1,0)</f>
        <v>#N/A</v>
      </c>
      <c r="HO80" s="117" t="e">
        <f>IF(EXACT(VLOOKUP(HG80,OFERTA_0,3,FALSE),HI80),1,0)</f>
        <v>#N/A</v>
      </c>
      <c r="HP80" s="265" t="e">
        <f>IF(EXACT(VLOOKUP(HG80,OFERTA_0,4,FALSE),HJ80),1,0)</f>
        <v>#N/A</v>
      </c>
      <c r="HQ80" s="265">
        <f t="shared" ref="HQ80" si="1251">IF(HK80=0,0,1)</f>
        <v>0</v>
      </c>
      <c r="HR80" s="265">
        <f t="shared" ref="HR80" si="1252">IF(HL80=0,0,1)</f>
        <v>0</v>
      </c>
      <c r="HS80" s="265" t="e">
        <f t="shared" ref="HS80" si="1253">PRODUCT(HN80:HR80)</f>
        <v>#N/A</v>
      </c>
      <c r="HT80" s="361">
        <f t="shared" ref="HT80" si="1254">ROUND(HL80,0)</f>
        <v>0</v>
      </c>
      <c r="HU80" s="267">
        <f t="shared" ref="HU80" si="1255">HL80-HT80</f>
        <v>0</v>
      </c>
      <c r="HX80" s="331"/>
      <c r="HY80" s="301"/>
      <c r="HZ80" s="302"/>
      <c r="IA80" s="303"/>
      <c r="IB80" s="311"/>
      <c r="IC80" s="332"/>
      <c r="ID80" s="341"/>
      <c r="IE80" s="117" t="e">
        <f>IF(EXACT(VLOOKUP(HX80,OFERTA_0,2,FALSE),HY80),1,0)</f>
        <v>#N/A</v>
      </c>
      <c r="IF80" s="117" t="e">
        <f>IF(EXACT(VLOOKUP(HX80,OFERTA_0,3,FALSE),HZ80),1,0)</f>
        <v>#N/A</v>
      </c>
      <c r="IG80" s="265" t="e">
        <f>IF(EXACT(VLOOKUP(HX80,OFERTA_0,4,FALSE),IA80),1,0)</f>
        <v>#N/A</v>
      </c>
      <c r="IH80" s="265">
        <f t="shared" ref="IH80" si="1256">IF(IB80=0,0,1)</f>
        <v>0</v>
      </c>
      <c r="II80" s="265">
        <f t="shared" ref="II80" si="1257">IF(IC80=0,0,1)</f>
        <v>0</v>
      </c>
      <c r="IJ80" s="265" t="e">
        <f t="shared" ref="IJ80" si="1258">PRODUCT(IE80:II80)</f>
        <v>#N/A</v>
      </c>
      <c r="IK80" s="361">
        <f t="shared" ref="IK80" si="1259">ROUND(IC80,0)</f>
        <v>0</v>
      </c>
      <c r="IL80" s="267">
        <f t="shared" ref="IL80" si="1260">IC80-IK80</f>
        <v>0</v>
      </c>
      <c r="IO80" s="331"/>
      <c r="IP80" s="301"/>
      <c r="IQ80" s="302"/>
      <c r="IR80" s="303"/>
      <c r="IS80" s="311"/>
      <c r="IT80" s="332"/>
      <c r="IU80" s="341"/>
      <c r="IV80" s="117" t="e">
        <f>IF(EXACT(VLOOKUP(IO80,OFERTA_0,2,FALSE),IP80),1,0)</f>
        <v>#N/A</v>
      </c>
      <c r="IW80" s="117" t="e">
        <f>IF(EXACT(VLOOKUP(IO80,OFERTA_0,3,FALSE),IQ80),1,0)</f>
        <v>#N/A</v>
      </c>
      <c r="IX80" s="265" t="e">
        <f>IF(EXACT(VLOOKUP(IO80,OFERTA_0,4,FALSE),IR80),1,0)</f>
        <v>#N/A</v>
      </c>
      <c r="IY80" s="265">
        <f t="shared" ref="IY80" si="1261">IF(IS80=0,0,1)</f>
        <v>0</v>
      </c>
      <c r="IZ80" s="265">
        <f t="shared" ref="IZ80" si="1262">IF(IT80=0,0,1)</f>
        <v>0</v>
      </c>
      <c r="JA80" s="265" t="e">
        <f t="shared" ref="JA80" si="1263">PRODUCT(IV80:IZ80)</f>
        <v>#N/A</v>
      </c>
      <c r="JB80" s="361">
        <f t="shared" ref="JB80" si="1264">ROUND(IT80,0)</f>
        <v>0</v>
      </c>
      <c r="JC80" s="267">
        <f t="shared" ref="JC80" si="1265">IT80-JB80</f>
        <v>0</v>
      </c>
      <c r="JF80" s="331"/>
      <c r="JG80" s="301"/>
      <c r="JH80" s="302"/>
      <c r="JI80" s="303"/>
      <c r="JJ80" s="311"/>
      <c r="JK80" s="332"/>
      <c r="JL80" s="341"/>
      <c r="JM80" s="117" t="e">
        <f>IF(EXACT(VLOOKUP(JF80,OFERTA_0,2,FALSE),JG80),1,0)</f>
        <v>#N/A</v>
      </c>
      <c r="JN80" s="117" t="e">
        <f>IF(EXACT(VLOOKUP(JF80,OFERTA_0,3,FALSE),JH80),1,0)</f>
        <v>#N/A</v>
      </c>
      <c r="JO80" s="265" t="e">
        <f>IF(EXACT(VLOOKUP(JF80,OFERTA_0,4,FALSE),JI80),1,0)</f>
        <v>#N/A</v>
      </c>
      <c r="JP80" s="265">
        <f t="shared" ref="JP80" si="1266">IF(JJ80=0,0,1)</f>
        <v>0</v>
      </c>
      <c r="JQ80" s="265">
        <f t="shared" ref="JQ80" si="1267">IF(JK80=0,0,1)</f>
        <v>0</v>
      </c>
      <c r="JR80" s="265" t="e">
        <f t="shared" ref="JR80" si="1268">PRODUCT(JM80:JQ80)</f>
        <v>#N/A</v>
      </c>
      <c r="JS80" s="361">
        <f t="shared" ref="JS80" si="1269">ROUND(JK80,0)</f>
        <v>0</v>
      </c>
      <c r="JT80" s="267">
        <f t="shared" ref="JT80" si="1270">JK80-JS80</f>
        <v>0</v>
      </c>
      <c r="JW80" s="331"/>
      <c r="JX80" s="301"/>
      <c r="JY80" s="302"/>
      <c r="JZ80" s="303"/>
      <c r="KA80" s="311"/>
      <c r="KB80" s="332"/>
      <c r="KC80" s="341"/>
      <c r="KD80" s="117" t="e">
        <f>IF(EXACT(VLOOKUP(JW80,OFERTA_0,2,FALSE),JX80),1,0)</f>
        <v>#N/A</v>
      </c>
      <c r="KE80" s="117" t="e">
        <f>IF(EXACT(VLOOKUP(JW80,OFERTA_0,3,FALSE),JY80),1,0)</f>
        <v>#N/A</v>
      </c>
      <c r="KF80" s="265" t="e">
        <f>IF(EXACT(VLOOKUP(JW80,OFERTA_0,4,FALSE),JZ80),1,0)</f>
        <v>#N/A</v>
      </c>
      <c r="KG80" s="265">
        <f t="shared" ref="KG80" si="1271">IF(KA80=0,0,1)</f>
        <v>0</v>
      </c>
      <c r="KH80" s="265">
        <f t="shared" ref="KH80" si="1272">IF(KB80=0,0,1)</f>
        <v>0</v>
      </c>
      <c r="KI80" s="265" t="e">
        <f t="shared" ref="KI80" si="1273">PRODUCT(KD80:KH80)</f>
        <v>#N/A</v>
      </c>
      <c r="KJ80" s="361">
        <f t="shared" ref="KJ80" si="1274">ROUND(KB80,0)</f>
        <v>0</v>
      </c>
      <c r="KK80" s="267">
        <f t="shared" ref="KK80" si="1275">KB80-KJ80</f>
        <v>0</v>
      </c>
    </row>
    <row r="81" spans="1:297" ht="17.25" customHeight="1" thickTop="1" thickBot="1">
      <c r="B81" s="824" t="s">
        <v>171</v>
      </c>
      <c r="C81" s="825"/>
      <c r="D81" s="825"/>
      <c r="E81" s="825"/>
      <c r="F81" s="826"/>
      <c r="G81" s="465">
        <f>SUM(G76:G80)</f>
        <v>0</v>
      </c>
      <c r="H81" s="465"/>
      <c r="K81" s="742" t="s">
        <v>171</v>
      </c>
      <c r="L81" s="743"/>
      <c r="M81" s="743"/>
      <c r="N81" s="743"/>
      <c r="O81" s="744"/>
      <c r="P81" s="334">
        <f>SUM(P76:P80)</f>
        <v>4771200</v>
      </c>
      <c r="Q81" s="465"/>
      <c r="U81" s="85"/>
      <c r="V81" s="85"/>
      <c r="W81" s="85"/>
      <c r="X81" s="85"/>
      <c r="Y81" s="85"/>
      <c r="Z81" s="143"/>
      <c r="AA81" s="143"/>
      <c r="AB81" s="742" t="s">
        <v>171</v>
      </c>
      <c r="AC81" s="743"/>
      <c r="AD81" s="743"/>
      <c r="AE81" s="743"/>
      <c r="AF81" s="744"/>
      <c r="AG81" s="334">
        <f>SUM(AG76:AG80)</f>
        <v>1624850</v>
      </c>
      <c r="AH81" s="465"/>
      <c r="AL81" s="85"/>
      <c r="AM81" s="85"/>
      <c r="AN81" s="85"/>
      <c r="AO81" s="85"/>
      <c r="AP81" s="85"/>
      <c r="AQ81" s="143"/>
      <c r="AR81" s="143"/>
      <c r="AS81" s="742" t="s">
        <v>171</v>
      </c>
      <c r="AT81" s="743"/>
      <c r="AU81" s="743"/>
      <c r="AV81" s="743"/>
      <c r="AW81" s="744"/>
      <c r="AX81" s="334">
        <f>SUM(AX76:AX80)</f>
        <v>8300000</v>
      </c>
      <c r="AY81" s="465"/>
      <c r="BC81" s="85"/>
      <c r="BD81" s="85"/>
      <c r="BE81" s="85"/>
      <c r="BF81" s="85"/>
      <c r="BG81" s="85"/>
      <c r="BJ81" s="742" t="s">
        <v>171</v>
      </c>
      <c r="BK81" s="743"/>
      <c r="BL81" s="743"/>
      <c r="BM81" s="743"/>
      <c r="BN81" s="744"/>
      <c r="BO81" s="334">
        <f>SUM(BO76:BO80)</f>
        <v>2900000</v>
      </c>
      <c r="BP81" s="465"/>
      <c r="BT81" s="85"/>
      <c r="BU81" s="85"/>
      <c r="BV81" s="85"/>
      <c r="BW81" s="85"/>
      <c r="BX81" s="85"/>
      <c r="CA81" s="742" t="s">
        <v>171</v>
      </c>
      <c r="CB81" s="743"/>
      <c r="CC81" s="743"/>
      <c r="CD81" s="743"/>
      <c r="CE81" s="744"/>
      <c r="CF81" s="536">
        <f>SUM(CF76:CF80)</f>
        <v>2450000</v>
      </c>
      <c r="CG81" s="465"/>
      <c r="CK81" s="85"/>
      <c r="CL81" s="85"/>
      <c r="CM81" s="85"/>
      <c r="CN81" s="85"/>
      <c r="CO81" s="85"/>
      <c r="CR81" s="742" t="s">
        <v>171</v>
      </c>
      <c r="CS81" s="743"/>
      <c r="CT81" s="743"/>
      <c r="CU81" s="743"/>
      <c r="CV81" s="744"/>
      <c r="CW81" s="334">
        <f>SUM(CW76:CW80)</f>
        <v>1800000</v>
      </c>
      <c r="CX81" s="465"/>
      <c r="DB81" s="85"/>
      <c r="DC81" s="85"/>
      <c r="DD81" s="85"/>
      <c r="DE81" s="85"/>
      <c r="DF81" s="85"/>
      <c r="DI81" s="318"/>
      <c r="DJ81" s="319"/>
      <c r="DK81" s="320"/>
      <c r="DL81" s="321"/>
      <c r="DM81" s="333"/>
      <c r="DN81" s="334"/>
      <c r="DO81" s="324"/>
      <c r="DS81" s="85"/>
      <c r="DT81" s="85"/>
      <c r="DU81" s="85"/>
      <c r="DV81" s="85"/>
      <c r="DW81" s="85"/>
      <c r="DZ81" s="318"/>
      <c r="EA81" s="319"/>
      <c r="EB81" s="320"/>
      <c r="EC81" s="321"/>
      <c r="ED81" s="333"/>
      <c r="EE81" s="334"/>
      <c r="EF81" s="324"/>
      <c r="EJ81" s="85"/>
      <c r="EK81" s="85"/>
      <c r="EL81" s="85"/>
      <c r="EM81" s="85"/>
      <c r="EN81" s="85"/>
      <c r="EQ81" s="318"/>
      <c r="ER81" s="319"/>
      <c r="ES81" s="320"/>
      <c r="ET81" s="321"/>
      <c r="EU81" s="333"/>
      <c r="EV81" s="334"/>
      <c r="EW81" s="324"/>
      <c r="FA81" s="85"/>
      <c r="FB81" s="85"/>
      <c r="FC81" s="85"/>
      <c r="FD81" s="85"/>
      <c r="FE81" s="85"/>
      <c r="FH81" s="318"/>
      <c r="FI81" s="319"/>
      <c r="FJ81" s="320"/>
      <c r="FK81" s="321"/>
      <c r="FL81" s="333"/>
      <c r="FM81" s="334"/>
      <c r="FN81" s="324"/>
      <c r="FR81" s="85"/>
      <c r="FS81" s="85"/>
      <c r="FT81" s="85"/>
      <c r="FU81" s="85"/>
      <c r="FV81" s="85"/>
      <c r="FY81" s="318"/>
      <c r="FZ81" s="319"/>
      <c r="GA81" s="320"/>
      <c r="GB81" s="321"/>
      <c r="GC81" s="333"/>
      <c r="GD81" s="334"/>
      <c r="GE81" s="324"/>
      <c r="GI81" s="85"/>
      <c r="GJ81" s="85"/>
      <c r="GK81" s="85"/>
      <c r="GL81" s="85"/>
      <c r="GM81" s="85"/>
      <c r="GP81" s="318"/>
      <c r="GQ81" s="319"/>
      <c r="GR81" s="320"/>
      <c r="GS81" s="321"/>
      <c r="GT81" s="333"/>
      <c r="GU81" s="334"/>
      <c r="GV81" s="324"/>
      <c r="GZ81" s="85"/>
      <c r="HA81" s="85"/>
      <c r="HB81" s="85"/>
      <c r="HC81" s="85"/>
      <c r="HD81" s="85"/>
      <c r="HG81" s="318"/>
      <c r="HH81" s="319"/>
      <c r="HI81" s="320"/>
      <c r="HJ81" s="321"/>
      <c r="HK81" s="333"/>
      <c r="HL81" s="334"/>
      <c r="HM81" s="324"/>
      <c r="HQ81" s="85"/>
      <c r="HR81" s="85"/>
      <c r="HS81" s="85"/>
      <c r="HT81" s="85"/>
      <c r="HU81" s="85"/>
      <c r="HX81" s="318"/>
      <c r="HY81" s="319"/>
      <c r="HZ81" s="320"/>
      <c r="IA81" s="321"/>
      <c r="IB81" s="333"/>
      <c r="IC81" s="334"/>
      <c r="ID81" s="324"/>
      <c r="IH81" s="85"/>
      <c r="II81" s="85"/>
      <c r="IJ81" s="85"/>
      <c r="IK81" s="85"/>
      <c r="IL81" s="85"/>
      <c r="IO81" s="318"/>
      <c r="IP81" s="319"/>
      <c r="IQ81" s="320"/>
      <c r="IR81" s="321"/>
      <c r="IS81" s="333"/>
      <c r="IT81" s="334"/>
      <c r="IU81" s="324"/>
      <c r="IY81" s="85"/>
      <c r="IZ81" s="85"/>
      <c r="JA81" s="85"/>
      <c r="JB81" s="85"/>
      <c r="JC81" s="85"/>
      <c r="JF81" s="318"/>
      <c r="JG81" s="319"/>
      <c r="JH81" s="320"/>
      <c r="JI81" s="321"/>
      <c r="JJ81" s="333"/>
      <c r="JK81" s="334"/>
      <c r="JL81" s="324"/>
      <c r="JM81" s="82"/>
      <c r="JN81" s="82"/>
      <c r="JO81" s="82"/>
      <c r="JW81" s="318"/>
      <c r="JX81" s="319"/>
      <c r="JY81" s="320"/>
      <c r="JZ81" s="321"/>
      <c r="KA81" s="333"/>
      <c r="KB81" s="334"/>
      <c r="KC81" s="324"/>
      <c r="KD81" s="82"/>
      <c r="KE81" s="82"/>
      <c r="KF81" s="82"/>
    </row>
    <row r="82" spans="1:297" ht="17.25" thickTop="1" thickBot="1">
      <c r="B82" s="827" t="s">
        <v>115</v>
      </c>
      <c r="C82" s="828"/>
      <c r="D82" s="828"/>
      <c r="E82" s="829"/>
      <c r="F82" s="466"/>
      <c r="G82" s="467">
        <f>+G41+G55+G75+G81</f>
        <v>0</v>
      </c>
      <c r="H82" s="467"/>
      <c r="K82" s="745" t="s">
        <v>115</v>
      </c>
      <c r="L82" s="746"/>
      <c r="M82" s="746"/>
      <c r="N82" s="747"/>
      <c r="O82" s="514"/>
      <c r="P82" s="515">
        <f>+P41+P55+P75+P81</f>
        <v>324479697</v>
      </c>
      <c r="Q82" s="467"/>
      <c r="U82" s="85"/>
      <c r="V82" s="85"/>
      <c r="W82" s="85"/>
      <c r="X82" s="85"/>
      <c r="Y82" s="85"/>
      <c r="Z82" s="143"/>
      <c r="AA82" s="143"/>
      <c r="AB82" s="745" t="s">
        <v>115</v>
      </c>
      <c r="AC82" s="746"/>
      <c r="AD82" s="746"/>
      <c r="AE82" s="747"/>
      <c r="AF82" s="514"/>
      <c r="AG82" s="515">
        <f>+AG41+AG55+AG75+AG81</f>
        <v>300883732</v>
      </c>
      <c r="AH82" s="467"/>
      <c r="AL82" s="85"/>
      <c r="AM82" s="85"/>
      <c r="AN82" s="85"/>
      <c r="AO82" s="85"/>
      <c r="AP82" s="85"/>
      <c r="AQ82" s="143"/>
      <c r="AR82" s="143"/>
      <c r="AS82" s="745" t="s">
        <v>115</v>
      </c>
      <c r="AT82" s="746"/>
      <c r="AU82" s="746"/>
      <c r="AV82" s="747"/>
      <c r="AW82" s="514"/>
      <c r="AX82" s="515">
        <f>+AX41+AX55+AX75+AX81</f>
        <v>313177800</v>
      </c>
      <c r="AY82" s="467"/>
      <c r="BC82" s="85"/>
      <c r="BD82" s="85"/>
      <c r="BE82" s="85"/>
      <c r="BF82" s="85"/>
      <c r="BG82" s="85"/>
      <c r="BJ82" s="745" t="s">
        <v>115</v>
      </c>
      <c r="BK82" s="746"/>
      <c r="BL82" s="746"/>
      <c r="BM82" s="747"/>
      <c r="BN82" s="514"/>
      <c r="BO82" s="515">
        <f>+BO41+BO55+BO75+BO81</f>
        <v>308116060</v>
      </c>
      <c r="BP82" s="467"/>
      <c r="BT82" s="85"/>
      <c r="BU82" s="85"/>
      <c r="BV82" s="85"/>
      <c r="BW82" s="85"/>
      <c r="BX82" s="85"/>
      <c r="CA82" s="745" t="s">
        <v>115</v>
      </c>
      <c r="CB82" s="746"/>
      <c r="CC82" s="746"/>
      <c r="CD82" s="747"/>
      <c r="CE82" s="537"/>
      <c r="CF82" s="538">
        <f>+CF41+CF55+CF75+CF81</f>
        <v>317008816</v>
      </c>
      <c r="CG82" s="467"/>
      <c r="CK82" s="85"/>
      <c r="CL82" s="85"/>
      <c r="CM82" s="85"/>
      <c r="CN82" s="85"/>
      <c r="CO82" s="85"/>
      <c r="CR82" s="745" t="s">
        <v>115</v>
      </c>
      <c r="CS82" s="746"/>
      <c r="CT82" s="746"/>
      <c r="CU82" s="747"/>
      <c r="CV82" s="514"/>
      <c r="CW82" s="515">
        <f>+CW41+CW55+CW75+CW81</f>
        <v>314421056</v>
      </c>
      <c r="CX82" s="467"/>
      <c r="DB82" s="85"/>
      <c r="DC82" s="85"/>
      <c r="DD82" s="85"/>
      <c r="DE82" s="85"/>
      <c r="DF82" s="85"/>
      <c r="DI82" s="409"/>
      <c r="DJ82" s="410"/>
      <c r="DK82" s="410"/>
      <c r="DL82" s="411"/>
      <c r="DM82" s="342"/>
      <c r="DN82" s="343"/>
      <c r="DO82" s="344"/>
      <c r="DS82" s="85"/>
      <c r="DT82" s="85"/>
      <c r="DU82" s="85"/>
      <c r="DV82" s="85"/>
      <c r="DW82" s="85"/>
      <c r="DZ82" s="409"/>
      <c r="EA82" s="410"/>
      <c r="EB82" s="410"/>
      <c r="EC82" s="411"/>
      <c r="ED82" s="342"/>
      <c r="EE82" s="343"/>
      <c r="EF82" s="344"/>
      <c r="EJ82" s="85"/>
      <c r="EK82" s="85"/>
      <c r="EL82" s="85"/>
      <c r="EM82" s="85"/>
      <c r="EN82" s="85"/>
      <c r="EQ82" s="409"/>
      <c r="ER82" s="410"/>
      <c r="ES82" s="410"/>
      <c r="ET82" s="411"/>
      <c r="EU82" s="342"/>
      <c r="EV82" s="343"/>
      <c r="EW82" s="344"/>
      <c r="FA82" s="85"/>
      <c r="FB82" s="85"/>
      <c r="FC82" s="85"/>
      <c r="FD82" s="85"/>
      <c r="FE82" s="85"/>
      <c r="FH82" s="409"/>
      <c r="FI82" s="410"/>
      <c r="FJ82" s="410"/>
      <c r="FK82" s="411"/>
      <c r="FL82" s="342"/>
      <c r="FM82" s="343"/>
      <c r="FN82" s="344"/>
      <c r="FR82" s="85"/>
      <c r="FS82" s="85"/>
      <c r="FT82" s="85"/>
      <c r="FU82" s="85"/>
      <c r="FV82" s="85"/>
      <c r="FY82" s="409"/>
      <c r="FZ82" s="410"/>
      <c r="GA82" s="410"/>
      <c r="GB82" s="411"/>
      <c r="GC82" s="342"/>
      <c r="GD82" s="343"/>
      <c r="GE82" s="344"/>
      <c r="GI82" s="85"/>
      <c r="GJ82" s="85"/>
      <c r="GK82" s="85"/>
      <c r="GL82" s="85"/>
      <c r="GM82" s="85"/>
      <c r="GP82" s="409"/>
      <c r="GQ82" s="410"/>
      <c r="GR82" s="410"/>
      <c r="GS82" s="411"/>
      <c r="GT82" s="342"/>
      <c r="GU82" s="343"/>
      <c r="GV82" s="344"/>
      <c r="GZ82" s="85"/>
      <c r="HA82" s="85"/>
      <c r="HB82" s="85"/>
      <c r="HC82" s="85"/>
      <c r="HD82" s="85"/>
      <c r="HG82" s="409"/>
      <c r="HH82" s="410"/>
      <c r="HI82" s="410"/>
      <c r="HJ82" s="411"/>
      <c r="HK82" s="342"/>
      <c r="HL82" s="343"/>
      <c r="HM82" s="344"/>
      <c r="HQ82" s="85"/>
      <c r="HR82" s="85"/>
      <c r="HS82" s="85"/>
      <c r="HT82" s="85"/>
      <c r="HU82" s="85"/>
      <c r="HX82" s="409"/>
      <c r="HY82" s="410"/>
      <c r="HZ82" s="410"/>
      <c r="IA82" s="411"/>
      <c r="IB82" s="342"/>
      <c r="IC82" s="343"/>
      <c r="ID82" s="344"/>
      <c r="IH82" s="85"/>
      <c r="II82" s="85"/>
      <c r="IJ82" s="85"/>
      <c r="IK82" s="85"/>
      <c r="IL82" s="85"/>
      <c r="IO82" s="409"/>
      <c r="IP82" s="410"/>
      <c r="IQ82" s="410"/>
      <c r="IR82" s="411"/>
      <c r="IS82" s="342"/>
      <c r="IT82" s="343"/>
      <c r="IU82" s="344"/>
      <c r="IY82" s="85"/>
      <c r="IZ82" s="85"/>
      <c r="JA82" s="85"/>
      <c r="JB82" s="85"/>
      <c r="JC82" s="85"/>
      <c r="JF82" s="409"/>
      <c r="JG82" s="410"/>
      <c r="JH82" s="410"/>
      <c r="JI82" s="411"/>
      <c r="JJ82" s="342"/>
      <c r="JK82" s="343"/>
      <c r="JL82" s="344"/>
      <c r="JM82" s="82"/>
      <c r="JN82" s="82"/>
      <c r="JO82" s="82"/>
      <c r="JW82" s="409"/>
      <c r="JX82" s="410"/>
      <c r="JY82" s="410"/>
      <c r="JZ82" s="411"/>
      <c r="KA82" s="342"/>
      <c r="KB82" s="343"/>
      <c r="KC82" s="344"/>
      <c r="KD82" s="82"/>
      <c r="KE82" s="82"/>
      <c r="KF82" s="82"/>
    </row>
    <row r="83" spans="1:297" ht="17.25" customHeight="1">
      <c r="B83" s="799" t="s">
        <v>172</v>
      </c>
      <c r="C83" s="800"/>
      <c r="D83" s="800"/>
      <c r="E83" s="801"/>
      <c r="F83" s="345">
        <v>0</v>
      </c>
      <c r="G83" s="346">
        <f>G82*F83</f>
        <v>0</v>
      </c>
      <c r="H83" s="347"/>
      <c r="K83" s="799" t="s">
        <v>172</v>
      </c>
      <c r="L83" s="800"/>
      <c r="M83" s="800"/>
      <c r="N83" s="801"/>
      <c r="O83" s="345">
        <v>8.1000000000000003E-2</v>
      </c>
      <c r="P83" s="346">
        <f>ROUND(O83*P82,0)</f>
        <v>26282855</v>
      </c>
      <c r="Q83" s="347"/>
      <c r="U83" s="85"/>
      <c r="V83" s="85"/>
      <c r="W83" s="85"/>
      <c r="X83" s="85"/>
      <c r="Y83" s="85"/>
      <c r="Z83" s="143"/>
      <c r="AA83" s="143"/>
      <c r="AB83" s="799" t="s">
        <v>172</v>
      </c>
      <c r="AC83" s="800"/>
      <c r="AD83" s="800"/>
      <c r="AE83" s="801"/>
      <c r="AF83" s="516">
        <v>0.215</v>
      </c>
      <c r="AG83" s="346">
        <f>ROUND(AF83*AG82,0)</f>
        <v>64690002</v>
      </c>
      <c r="AH83" s="347"/>
      <c r="AL83" s="85"/>
      <c r="AM83" s="85"/>
      <c r="AN83" s="85"/>
      <c r="AO83" s="85"/>
      <c r="AP83" s="85"/>
      <c r="AQ83" s="143"/>
      <c r="AR83" s="143"/>
      <c r="AS83" s="799" t="s">
        <v>172</v>
      </c>
      <c r="AT83" s="800"/>
      <c r="AU83" s="800"/>
      <c r="AV83" s="801"/>
      <c r="AW83" s="516">
        <v>0.14000000000000001</v>
      </c>
      <c r="AX83" s="346">
        <f>ROUND(AW83*AX82,0)</f>
        <v>43844892</v>
      </c>
      <c r="AY83" s="347"/>
      <c r="BC83" s="85"/>
      <c r="BD83" s="85"/>
      <c r="BE83" s="85"/>
      <c r="BF83" s="85"/>
      <c r="BG83" s="85"/>
      <c r="BJ83" s="799" t="s">
        <v>172</v>
      </c>
      <c r="BK83" s="800"/>
      <c r="BL83" s="800"/>
      <c r="BM83" s="801"/>
      <c r="BN83" s="516">
        <v>0.18</v>
      </c>
      <c r="BO83" s="346">
        <f>ROUND(BN83*BO82,0)</f>
        <v>55460891</v>
      </c>
      <c r="BP83" s="347"/>
      <c r="BT83" s="85"/>
      <c r="BU83" s="85"/>
      <c r="BV83" s="85"/>
      <c r="BW83" s="85"/>
      <c r="BX83" s="85"/>
      <c r="CA83" s="799" t="s">
        <v>172</v>
      </c>
      <c r="CB83" s="800"/>
      <c r="CC83" s="800"/>
      <c r="CD83" s="801"/>
      <c r="CE83" s="516">
        <v>0.151</v>
      </c>
      <c r="CF83" s="539">
        <f>ROUND(CE83*CF82,0)</f>
        <v>47868331</v>
      </c>
      <c r="CG83" s="347"/>
      <c r="CK83" s="85"/>
      <c r="CL83" s="85"/>
      <c r="CM83" s="85"/>
      <c r="CN83" s="85"/>
      <c r="CO83" s="85"/>
      <c r="CR83" s="799" t="s">
        <v>172</v>
      </c>
      <c r="CS83" s="800"/>
      <c r="CT83" s="800"/>
      <c r="CU83" s="801"/>
      <c r="CV83" s="516">
        <v>0.14000000000000001</v>
      </c>
      <c r="CW83" s="346">
        <f>ROUND(CV83*CW82,0)</f>
        <v>44018948</v>
      </c>
      <c r="CX83" s="347"/>
      <c r="DB83" s="85"/>
      <c r="DC83" s="85"/>
      <c r="DD83" s="85"/>
      <c r="DE83" s="85"/>
      <c r="DF83" s="85"/>
      <c r="DI83" s="799" t="s">
        <v>172</v>
      </c>
      <c r="DJ83" s="800"/>
      <c r="DK83" s="800"/>
      <c r="DL83" s="801"/>
      <c r="DM83" s="345"/>
      <c r="DN83" s="346">
        <f>DN82*DM83</f>
        <v>0</v>
      </c>
      <c r="DO83" s="347"/>
      <c r="DS83" s="85"/>
      <c r="DT83" s="85"/>
      <c r="DU83" s="85"/>
      <c r="DV83" s="85"/>
      <c r="DW83" s="85"/>
      <c r="DZ83" s="799" t="s">
        <v>172</v>
      </c>
      <c r="EA83" s="800"/>
      <c r="EB83" s="800"/>
      <c r="EC83" s="801"/>
      <c r="ED83" s="345"/>
      <c r="EE83" s="346">
        <f>EE82*ED83</f>
        <v>0</v>
      </c>
      <c r="EF83" s="347"/>
      <c r="EJ83" s="85"/>
      <c r="EK83" s="85"/>
      <c r="EL83" s="85"/>
      <c r="EM83" s="85"/>
      <c r="EN83" s="85"/>
      <c r="EQ83" s="799" t="s">
        <v>172</v>
      </c>
      <c r="ER83" s="800"/>
      <c r="ES83" s="800"/>
      <c r="ET83" s="801"/>
      <c r="EU83" s="345"/>
      <c r="EV83" s="346">
        <f>EV82*EU83</f>
        <v>0</v>
      </c>
      <c r="EW83" s="347"/>
      <c r="FA83" s="85"/>
      <c r="FB83" s="85"/>
      <c r="FC83" s="85"/>
      <c r="FD83" s="85"/>
      <c r="FE83" s="85"/>
      <c r="FH83" s="799" t="s">
        <v>172</v>
      </c>
      <c r="FI83" s="800"/>
      <c r="FJ83" s="800"/>
      <c r="FK83" s="801"/>
      <c r="FL83" s="345"/>
      <c r="FM83" s="346">
        <f>FM82*FL83</f>
        <v>0</v>
      </c>
      <c r="FN83" s="347"/>
      <c r="FR83" s="85"/>
      <c r="FS83" s="85"/>
      <c r="FT83" s="85"/>
      <c r="FU83" s="85"/>
      <c r="FV83" s="85"/>
      <c r="FY83" s="799" t="s">
        <v>172</v>
      </c>
      <c r="FZ83" s="800"/>
      <c r="GA83" s="800"/>
      <c r="GB83" s="801"/>
      <c r="GC83" s="345"/>
      <c r="GD83" s="346">
        <f>GD82*GC83</f>
        <v>0</v>
      </c>
      <c r="GE83" s="347"/>
      <c r="GI83" s="85"/>
      <c r="GJ83" s="85"/>
      <c r="GK83" s="85"/>
      <c r="GL83" s="85"/>
      <c r="GM83" s="85"/>
      <c r="GP83" s="799" t="s">
        <v>172</v>
      </c>
      <c r="GQ83" s="800"/>
      <c r="GR83" s="800"/>
      <c r="GS83" s="801"/>
      <c r="GT83" s="345"/>
      <c r="GU83" s="346">
        <f>GU82*GT83</f>
        <v>0</v>
      </c>
      <c r="GV83" s="347"/>
      <c r="GZ83" s="85"/>
      <c r="HA83" s="85"/>
      <c r="HB83" s="85"/>
      <c r="HC83" s="85"/>
      <c r="HD83" s="85"/>
      <c r="HG83" s="799" t="s">
        <v>172</v>
      </c>
      <c r="HH83" s="800"/>
      <c r="HI83" s="800"/>
      <c r="HJ83" s="801"/>
      <c r="HK83" s="345"/>
      <c r="HL83" s="346">
        <f>HL82*HK83</f>
        <v>0</v>
      </c>
      <c r="HM83" s="347"/>
      <c r="HQ83" s="85"/>
      <c r="HR83" s="85"/>
      <c r="HS83" s="85"/>
      <c r="HT83" s="85"/>
      <c r="HU83" s="85"/>
      <c r="HX83" s="799" t="s">
        <v>172</v>
      </c>
      <c r="HY83" s="800"/>
      <c r="HZ83" s="800"/>
      <c r="IA83" s="801"/>
      <c r="IB83" s="345"/>
      <c r="IC83" s="346">
        <f>IC82*IB83</f>
        <v>0</v>
      </c>
      <c r="ID83" s="347"/>
      <c r="IH83" s="85"/>
      <c r="II83" s="85"/>
      <c r="IJ83" s="85"/>
      <c r="IK83" s="85"/>
      <c r="IL83" s="85"/>
      <c r="IO83" s="799" t="s">
        <v>172</v>
      </c>
      <c r="IP83" s="800"/>
      <c r="IQ83" s="800"/>
      <c r="IR83" s="801"/>
      <c r="IS83" s="345"/>
      <c r="IT83" s="346">
        <f>IT82*IS83</f>
        <v>0</v>
      </c>
      <c r="IU83" s="347"/>
      <c r="IY83" s="85"/>
      <c r="IZ83" s="85"/>
      <c r="JA83" s="85"/>
      <c r="JB83" s="85"/>
      <c r="JC83" s="85"/>
      <c r="JF83" s="799" t="s">
        <v>172</v>
      </c>
      <c r="JG83" s="800"/>
      <c r="JH83" s="800"/>
      <c r="JI83" s="801"/>
      <c r="JJ83" s="345"/>
      <c r="JK83" s="346">
        <f>JK82*JJ83</f>
        <v>0</v>
      </c>
      <c r="JL83" s="347"/>
      <c r="JM83" s="82"/>
      <c r="JN83" s="82"/>
      <c r="JO83" s="82"/>
      <c r="JW83" s="799" t="s">
        <v>172</v>
      </c>
      <c r="JX83" s="800"/>
      <c r="JY83" s="800"/>
      <c r="JZ83" s="801"/>
      <c r="KA83" s="345"/>
      <c r="KB83" s="346">
        <f>KB82*KA83</f>
        <v>0</v>
      </c>
      <c r="KC83" s="347"/>
      <c r="KD83" s="82"/>
      <c r="KE83" s="82"/>
      <c r="KF83" s="82"/>
    </row>
    <row r="84" spans="1:297" ht="47.25">
      <c r="B84" s="794" t="s">
        <v>173</v>
      </c>
      <c r="C84" s="795"/>
      <c r="D84" s="795"/>
      <c r="E84" s="796"/>
      <c r="F84" s="348">
        <v>0</v>
      </c>
      <c r="G84" s="349">
        <f>G82*F84</f>
        <v>0</v>
      </c>
      <c r="H84" s="350"/>
      <c r="I84" s="146"/>
      <c r="J84" s="142"/>
      <c r="K84" s="794" t="s">
        <v>173</v>
      </c>
      <c r="L84" s="795"/>
      <c r="M84" s="795"/>
      <c r="N84" s="796"/>
      <c r="O84" s="348">
        <v>0.03</v>
      </c>
      <c r="P84" s="349">
        <f>ROUND(O84*P82,0)</f>
        <v>9734391</v>
      </c>
      <c r="Q84" s="350"/>
      <c r="U84" s="85"/>
      <c r="V84" s="85"/>
      <c r="W84" s="85"/>
      <c r="X84" s="83" t="s">
        <v>96</v>
      </c>
      <c r="Y84" s="102">
        <f>SUM(Y12:Y82)</f>
        <v>0</v>
      </c>
      <c r="AB84" s="794" t="s">
        <v>173</v>
      </c>
      <c r="AC84" s="795"/>
      <c r="AD84" s="795"/>
      <c r="AE84" s="796"/>
      <c r="AF84" s="517">
        <v>0.03</v>
      </c>
      <c r="AG84" s="349">
        <f>ROUND(AF84*AG82,0)</f>
        <v>9026512</v>
      </c>
      <c r="AH84" s="350"/>
      <c r="AL84" s="85"/>
      <c r="AM84" s="85"/>
      <c r="AN84" s="85"/>
      <c r="AO84" s="83" t="s">
        <v>96</v>
      </c>
      <c r="AP84" s="102">
        <f>SUM(AP12:AP82)</f>
        <v>0</v>
      </c>
      <c r="AS84" s="794" t="s">
        <v>173</v>
      </c>
      <c r="AT84" s="795"/>
      <c r="AU84" s="795"/>
      <c r="AV84" s="796"/>
      <c r="AW84" s="517">
        <v>0.04</v>
      </c>
      <c r="AX84" s="349">
        <f>ROUND(AW84*AX82,0)</f>
        <v>12527112</v>
      </c>
      <c r="AY84" s="350"/>
      <c r="BC84" s="85"/>
      <c r="BD84" s="85"/>
      <c r="BE84" s="85"/>
      <c r="BF84" s="83" t="s">
        <v>96</v>
      </c>
      <c r="BG84" s="102">
        <f>SUM(BG12:BG82)</f>
        <v>0</v>
      </c>
      <c r="BJ84" s="794" t="s">
        <v>173</v>
      </c>
      <c r="BK84" s="795"/>
      <c r="BL84" s="795"/>
      <c r="BM84" s="796"/>
      <c r="BN84" s="517">
        <v>0.05</v>
      </c>
      <c r="BO84" s="349">
        <f>ROUND(BN84*BO82,0)</f>
        <v>15405803</v>
      </c>
      <c r="BP84" s="350"/>
      <c r="BT84" s="85"/>
      <c r="BU84" s="85"/>
      <c r="BV84" s="85"/>
      <c r="BW84" s="83" t="s">
        <v>96</v>
      </c>
      <c r="BX84" s="102">
        <f>SUM(BX12:BX82)</f>
        <v>0</v>
      </c>
      <c r="CA84" s="794" t="s">
        <v>173</v>
      </c>
      <c r="CB84" s="795"/>
      <c r="CC84" s="795"/>
      <c r="CD84" s="796"/>
      <c r="CE84" s="517">
        <v>0.04</v>
      </c>
      <c r="CF84" s="540">
        <f>ROUND(CE84*CF82,0)</f>
        <v>12680353</v>
      </c>
      <c r="CG84" s="350"/>
      <c r="CK84" s="85"/>
      <c r="CL84" s="85"/>
      <c r="CM84" s="85"/>
      <c r="CN84" s="83" t="s">
        <v>96</v>
      </c>
      <c r="CO84" s="102">
        <f>SUM(CO12:CO82)</f>
        <v>0</v>
      </c>
      <c r="CR84" s="794" t="s">
        <v>173</v>
      </c>
      <c r="CS84" s="795"/>
      <c r="CT84" s="795"/>
      <c r="CU84" s="796"/>
      <c r="CV84" s="517">
        <v>0.05</v>
      </c>
      <c r="CW84" s="349">
        <f>ROUND(CV84*CW82,0)</f>
        <v>15721053</v>
      </c>
      <c r="CX84" s="350"/>
      <c r="DB84" s="85"/>
      <c r="DC84" s="85"/>
      <c r="DD84" s="85"/>
      <c r="DE84" s="83" t="s">
        <v>96</v>
      </c>
      <c r="DF84" s="102">
        <f>SUM(DF12:DF82)</f>
        <v>0</v>
      </c>
      <c r="DI84" s="794" t="s">
        <v>173</v>
      </c>
      <c r="DJ84" s="795"/>
      <c r="DK84" s="795"/>
      <c r="DL84" s="796"/>
      <c r="DM84" s="348"/>
      <c r="DN84" s="349">
        <f>DN82*DM84</f>
        <v>0</v>
      </c>
      <c r="DO84" s="350"/>
      <c r="DS84" s="85"/>
      <c r="DT84" s="85"/>
      <c r="DU84" s="85"/>
      <c r="DV84" s="83" t="s">
        <v>96</v>
      </c>
      <c r="DW84" s="102">
        <f>SUM(DW12:DW82)</f>
        <v>0</v>
      </c>
      <c r="DZ84" s="794" t="s">
        <v>173</v>
      </c>
      <c r="EA84" s="795"/>
      <c r="EB84" s="795"/>
      <c r="EC84" s="796"/>
      <c r="ED84" s="348"/>
      <c r="EE84" s="349">
        <f>EE82*ED84</f>
        <v>0</v>
      </c>
      <c r="EF84" s="350"/>
      <c r="EJ84" s="85"/>
      <c r="EK84" s="85"/>
      <c r="EL84" s="85"/>
      <c r="EM84" s="83" t="s">
        <v>96</v>
      </c>
      <c r="EN84" s="102">
        <f>SUM(EN12:EN82)</f>
        <v>0</v>
      </c>
      <c r="EQ84" s="794" t="s">
        <v>173</v>
      </c>
      <c r="ER84" s="795"/>
      <c r="ES84" s="795"/>
      <c r="ET84" s="796"/>
      <c r="EU84" s="348"/>
      <c r="EV84" s="349">
        <f>EV82*EU84</f>
        <v>0</v>
      </c>
      <c r="EW84" s="350"/>
      <c r="FA84" s="85"/>
      <c r="FB84" s="85"/>
      <c r="FC84" s="85"/>
      <c r="FD84" s="83" t="s">
        <v>96</v>
      </c>
      <c r="FE84" s="102">
        <f>SUM(FE12:FE82)</f>
        <v>0</v>
      </c>
      <c r="FH84" s="794" t="s">
        <v>173</v>
      </c>
      <c r="FI84" s="795"/>
      <c r="FJ84" s="795"/>
      <c r="FK84" s="796"/>
      <c r="FL84" s="348"/>
      <c r="FM84" s="349">
        <f>FM82*FL84</f>
        <v>0</v>
      </c>
      <c r="FN84" s="350"/>
      <c r="FR84" s="85"/>
      <c r="FS84" s="85"/>
      <c r="FT84" s="85"/>
      <c r="FU84" s="83" t="s">
        <v>96</v>
      </c>
      <c r="FV84" s="102">
        <f>SUM(FV12:FV82)</f>
        <v>0</v>
      </c>
      <c r="FY84" s="794" t="s">
        <v>173</v>
      </c>
      <c r="FZ84" s="795"/>
      <c r="GA84" s="795"/>
      <c r="GB84" s="796"/>
      <c r="GC84" s="348"/>
      <c r="GD84" s="349">
        <f>GD82*GC84</f>
        <v>0</v>
      </c>
      <c r="GE84" s="350"/>
      <c r="GI84" s="85"/>
      <c r="GJ84" s="85"/>
      <c r="GK84" s="85"/>
      <c r="GL84" s="83" t="s">
        <v>96</v>
      </c>
      <c r="GM84" s="102">
        <f>SUM(GM12:GM82)</f>
        <v>0</v>
      </c>
      <c r="GP84" s="794" t="s">
        <v>173</v>
      </c>
      <c r="GQ84" s="795"/>
      <c r="GR84" s="795"/>
      <c r="GS84" s="796"/>
      <c r="GT84" s="348"/>
      <c r="GU84" s="349">
        <f>GU82*GT84</f>
        <v>0</v>
      </c>
      <c r="GV84" s="350"/>
      <c r="GZ84" s="85"/>
      <c r="HA84" s="85"/>
      <c r="HB84" s="85"/>
      <c r="HC84" s="83" t="s">
        <v>96</v>
      </c>
      <c r="HD84" s="102">
        <f>SUM(HD12:HD82)</f>
        <v>0</v>
      </c>
      <c r="HG84" s="794" t="s">
        <v>173</v>
      </c>
      <c r="HH84" s="795"/>
      <c r="HI84" s="795"/>
      <c r="HJ84" s="796"/>
      <c r="HK84" s="348"/>
      <c r="HL84" s="349">
        <f>HL82*HK84</f>
        <v>0</v>
      </c>
      <c r="HM84" s="350"/>
      <c r="HQ84" s="85"/>
      <c r="HR84" s="85"/>
      <c r="HS84" s="85"/>
      <c r="HT84" s="83" t="s">
        <v>96</v>
      </c>
      <c r="HU84" s="102">
        <f>SUM(HU12:HU82)</f>
        <v>0</v>
      </c>
      <c r="HX84" s="794" t="s">
        <v>173</v>
      </c>
      <c r="HY84" s="795"/>
      <c r="HZ84" s="795"/>
      <c r="IA84" s="796"/>
      <c r="IB84" s="348"/>
      <c r="IC84" s="349">
        <f>IC82*IB84</f>
        <v>0</v>
      </c>
      <c r="ID84" s="350"/>
      <c r="IH84" s="85"/>
      <c r="II84" s="85"/>
      <c r="IJ84" s="85"/>
      <c r="IK84" s="83" t="s">
        <v>96</v>
      </c>
      <c r="IL84" s="102">
        <f>SUM(IL12:IL82)</f>
        <v>0</v>
      </c>
      <c r="IO84" s="794" t="s">
        <v>173</v>
      </c>
      <c r="IP84" s="795"/>
      <c r="IQ84" s="795"/>
      <c r="IR84" s="796"/>
      <c r="IS84" s="348"/>
      <c r="IT84" s="349">
        <f>IT82*IS84</f>
        <v>0</v>
      </c>
      <c r="IU84" s="350"/>
      <c r="IY84" s="85"/>
      <c r="IZ84" s="85"/>
      <c r="JA84" s="85"/>
      <c r="JB84" s="83" t="s">
        <v>96</v>
      </c>
      <c r="JC84" s="102">
        <f>SUM(JC12:JC82)</f>
        <v>0</v>
      </c>
      <c r="JF84" s="794" t="s">
        <v>173</v>
      </c>
      <c r="JG84" s="795"/>
      <c r="JH84" s="795"/>
      <c r="JI84" s="796"/>
      <c r="JJ84" s="348"/>
      <c r="JK84" s="349">
        <f>JK82*JJ84</f>
        <v>0</v>
      </c>
      <c r="JL84" s="350"/>
      <c r="JM84" s="82"/>
      <c r="JN84" s="82"/>
      <c r="JO84" s="82"/>
      <c r="JS84" s="83" t="s">
        <v>96</v>
      </c>
      <c r="JT84" s="102">
        <f>SUM(JT12:JT82)</f>
        <v>0</v>
      </c>
      <c r="JW84" s="794" t="s">
        <v>173</v>
      </c>
      <c r="JX84" s="795"/>
      <c r="JY84" s="795"/>
      <c r="JZ84" s="796"/>
      <c r="KA84" s="348"/>
      <c r="KB84" s="349">
        <f>KB82*KA84</f>
        <v>0</v>
      </c>
      <c r="KC84" s="350"/>
      <c r="KD84" s="82"/>
      <c r="KE84" s="82"/>
      <c r="KF84" s="82"/>
      <c r="KJ84" s="83" t="s">
        <v>96</v>
      </c>
      <c r="KK84" s="102">
        <f>SUM(KK12:KK82)</f>
        <v>0</v>
      </c>
    </row>
    <row r="85" spans="1:297" ht="18" customHeight="1" thickBot="1">
      <c r="B85" s="763" t="s">
        <v>174</v>
      </c>
      <c r="C85" s="764"/>
      <c r="D85" s="764"/>
      <c r="E85" s="765"/>
      <c r="F85" s="351">
        <v>0</v>
      </c>
      <c r="G85" s="352">
        <f>G84*F85</f>
        <v>0</v>
      </c>
      <c r="H85" s="350"/>
      <c r="K85" s="763" t="s">
        <v>174</v>
      </c>
      <c r="L85" s="764"/>
      <c r="M85" s="764"/>
      <c r="N85" s="765"/>
      <c r="O85" s="351">
        <v>0.19</v>
      </c>
      <c r="P85" s="352">
        <f>ROUND(O85*P84,0)</f>
        <v>1849534</v>
      </c>
      <c r="Q85" s="350"/>
      <c r="U85" s="85"/>
      <c r="V85" s="85"/>
      <c r="W85" s="85"/>
      <c r="X85" s="756" t="s">
        <v>97</v>
      </c>
      <c r="Y85" s="761">
        <f>IFERROR((Y84/P84),0)</f>
        <v>0</v>
      </c>
      <c r="AB85" s="803" t="s">
        <v>174</v>
      </c>
      <c r="AC85" s="804"/>
      <c r="AD85" s="804"/>
      <c r="AE85" s="805"/>
      <c r="AF85" s="518">
        <v>0.19</v>
      </c>
      <c r="AG85" s="352">
        <f>ROUND(AF85*AG84,0)</f>
        <v>1715037</v>
      </c>
      <c r="AH85" s="350"/>
      <c r="AL85" s="85"/>
      <c r="AM85" s="85"/>
      <c r="AN85" s="85"/>
      <c r="AO85" s="756" t="s">
        <v>97</v>
      </c>
      <c r="AP85" s="761">
        <f>IFERROR((AP84/AG84),0)</f>
        <v>0</v>
      </c>
      <c r="AS85" s="803" t="s">
        <v>174</v>
      </c>
      <c r="AT85" s="804"/>
      <c r="AU85" s="804"/>
      <c r="AV85" s="805"/>
      <c r="AW85" s="518">
        <v>0.19</v>
      </c>
      <c r="AX85" s="352">
        <f>ROUND(AW85*AX84,0)</f>
        <v>2380151</v>
      </c>
      <c r="AY85" s="350"/>
      <c r="BC85" s="85"/>
      <c r="BD85" s="85"/>
      <c r="BE85" s="85"/>
      <c r="BF85" s="756" t="s">
        <v>97</v>
      </c>
      <c r="BG85" s="761">
        <f>IFERROR((BG84/AX84),0)</f>
        <v>0</v>
      </c>
      <c r="BJ85" s="803" t="s">
        <v>174</v>
      </c>
      <c r="BK85" s="804"/>
      <c r="BL85" s="804"/>
      <c r="BM85" s="805"/>
      <c r="BN85" s="518">
        <v>0.19</v>
      </c>
      <c r="BO85" s="352">
        <f>ROUND(BN85*BO84,0)</f>
        <v>2927103</v>
      </c>
      <c r="BP85" s="350"/>
      <c r="BT85" s="85"/>
      <c r="BU85" s="85"/>
      <c r="BV85" s="85"/>
      <c r="BW85" s="756" t="s">
        <v>97</v>
      </c>
      <c r="BX85" s="761">
        <f>IFERROR((BX84/BO84),0)</f>
        <v>0</v>
      </c>
      <c r="CA85" s="803" t="s">
        <v>174</v>
      </c>
      <c r="CB85" s="804"/>
      <c r="CC85" s="804"/>
      <c r="CD85" s="805"/>
      <c r="CE85" s="518">
        <v>0.19</v>
      </c>
      <c r="CF85" s="541">
        <f>ROUND(CE85*CF84,0)</f>
        <v>2409267</v>
      </c>
      <c r="CG85" s="350"/>
      <c r="CK85" s="85"/>
      <c r="CL85" s="85"/>
      <c r="CM85" s="85"/>
      <c r="CN85" s="756" t="s">
        <v>97</v>
      </c>
      <c r="CO85" s="761">
        <f>IFERROR((CO84/CF84),0)</f>
        <v>0</v>
      </c>
      <c r="CR85" s="803" t="s">
        <v>174</v>
      </c>
      <c r="CS85" s="804"/>
      <c r="CT85" s="804"/>
      <c r="CU85" s="805"/>
      <c r="CV85" s="518">
        <v>0.19</v>
      </c>
      <c r="CW85" s="352">
        <f>ROUND(CV85*CW84,0)</f>
        <v>2987000</v>
      </c>
      <c r="CX85" s="350"/>
      <c r="DB85" s="85"/>
      <c r="DC85" s="85"/>
      <c r="DD85" s="85"/>
      <c r="DE85" s="756" t="s">
        <v>97</v>
      </c>
      <c r="DF85" s="761">
        <f>IFERROR((DF84/CW84),0)</f>
        <v>0</v>
      </c>
      <c r="DI85" s="763" t="s">
        <v>174</v>
      </c>
      <c r="DJ85" s="764"/>
      <c r="DK85" s="764"/>
      <c r="DL85" s="765"/>
      <c r="DM85" s="351">
        <v>0</v>
      </c>
      <c r="DN85" s="352">
        <f>DN84*DM85</f>
        <v>0</v>
      </c>
      <c r="DO85" s="350"/>
      <c r="DS85" s="85"/>
      <c r="DT85" s="85"/>
      <c r="DU85" s="85"/>
      <c r="DV85" s="756" t="s">
        <v>97</v>
      </c>
      <c r="DW85" s="761">
        <f>IFERROR((DW84/DN84),0)</f>
        <v>0</v>
      </c>
      <c r="DZ85" s="763" t="s">
        <v>174</v>
      </c>
      <c r="EA85" s="764"/>
      <c r="EB85" s="764"/>
      <c r="EC85" s="765"/>
      <c r="ED85" s="351">
        <v>0</v>
      </c>
      <c r="EE85" s="352">
        <f>EE84*ED85</f>
        <v>0</v>
      </c>
      <c r="EF85" s="350"/>
      <c r="EJ85" s="85"/>
      <c r="EK85" s="85"/>
      <c r="EL85" s="85"/>
      <c r="EM85" s="756" t="s">
        <v>97</v>
      </c>
      <c r="EN85" s="761">
        <f>IFERROR((EN84/EE84),0)</f>
        <v>0</v>
      </c>
      <c r="EQ85" s="763" t="s">
        <v>174</v>
      </c>
      <c r="ER85" s="764"/>
      <c r="ES85" s="764"/>
      <c r="ET85" s="765"/>
      <c r="EU85" s="351">
        <v>0</v>
      </c>
      <c r="EV85" s="352">
        <f>EV84*EU85</f>
        <v>0</v>
      </c>
      <c r="EW85" s="350"/>
      <c r="FA85" s="85"/>
      <c r="FB85" s="85"/>
      <c r="FC85" s="85"/>
      <c r="FD85" s="756" t="s">
        <v>97</v>
      </c>
      <c r="FE85" s="761">
        <f>IFERROR((FE84/EV84),0)</f>
        <v>0</v>
      </c>
      <c r="FH85" s="763" t="s">
        <v>174</v>
      </c>
      <c r="FI85" s="764"/>
      <c r="FJ85" s="764"/>
      <c r="FK85" s="765"/>
      <c r="FL85" s="351">
        <v>0</v>
      </c>
      <c r="FM85" s="352">
        <f>FM84*FL85</f>
        <v>0</v>
      </c>
      <c r="FN85" s="350"/>
      <c r="FR85" s="85"/>
      <c r="FS85" s="85"/>
      <c r="FT85" s="85"/>
      <c r="FU85" s="756" t="s">
        <v>97</v>
      </c>
      <c r="FV85" s="761">
        <f>IFERROR((FV84/FM84),0)</f>
        <v>0</v>
      </c>
      <c r="FY85" s="763" t="s">
        <v>174</v>
      </c>
      <c r="FZ85" s="764"/>
      <c r="GA85" s="764"/>
      <c r="GB85" s="765"/>
      <c r="GC85" s="351">
        <v>0</v>
      </c>
      <c r="GD85" s="352">
        <f>GD84*GC85</f>
        <v>0</v>
      </c>
      <c r="GE85" s="350"/>
      <c r="GI85" s="85"/>
      <c r="GJ85" s="85"/>
      <c r="GK85" s="85"/>
      <c r="GL85" s="756" t="s">
        <v>97</v>
      </c>
      <c r="GM85" s="761">
        <f>IFERROR((GM84/GD84),0)</f>
        <v>0</v>
      </c>
      <c r="GP85" s="763" t="s">
        <v>174</v>
      </c>
      <c r="GQ85" s="764"/>
      <c r="GR85" s="764"/>
      <c r="GS85" s="765"/>
      <c r="GT85" s="351">
        <v>0</v>
      </c>
      <c r="GU85" s="352">
        <f>GU84*GT85</f>
        <v>0</v>
      </c>
      <c r="GV85" s="350"/>
      <c r="GZ85" s="85"/>
      <c r="HA85" s="85"/>
      <c r="HB85" s="85"/>
      <c r="HC85" s="756" t="s">
        <v>97</v>
      </c>
      <c r="HD85" s="761">
        <f>IFERROR((HD84/GU84),0)</f>
        <v>0</v>
      </c>
      <c r="HG85" s="763" t="s">
        <v>174</v>
      </c>
      <c r="HH85" s="764"/>
      <c r="HI85" s="764"/>
      <c r="HJ85" s="765"/>
      <c r="HK85" s="351">
        <v>0</v>
      </c>
      <c r="HL85" s="352">
        <f>HL84*HK85</f>
        <v>0</v>
      </c>
      <c r="HM85" s="350"/>
      <c r="HQ85" s="85"/>
      <c r="HR85" s="85"/>
      <c r="HS85" s="85"/>
      <c r="HT85" s="756" t="s">
        <v>97</v>
      </c>
      <c r="HU85" s="761">
        <f>IFERROR((HU84/HL84),0)</f>
        <v>0</v>
      </c>
      <c r="HX85" s="763" t="s">
        <v>174</v>
      </c>
      <c r="HY85" s="764"/>
      <c r="HZ85" s="764"/>
      <c r="IA85" s="765"/>
      <c r="IB85" s="351">
        <v>0</v>
      </c>
      <c r="IC85" s="352">
        <f>IC84*IB85</f>
        <v>0</v>
      </c>
      <c r="ID85" s="350"/>
      <c r="IH85" s="85"/>
      <c r="II85" s="85"/>
      <c r="IJ85" s="85"/>
      <c r="IK85" s="756" t="s">
        <v>97</v>
      </c>
      <c r="IL85" s="761">
        <f>IFERROR((IL84/IC84),0)</f>
        <v>0</v>
      </c>
      <c r="IO85" s="763" t="s">
        <v>174</v>
      </c>
      <c r="IP85" s="764"/>
      <c r="IQ85" s="764"/>
      <c r="IR85" s="765"/>
      <c r="IS85" s="351">
        <v>0</v>
      </c>
      <c r="IT85" s="352">
        <f>IT84*IS85</f>
        <v>0</v>
      </c>
      <c r="IU85" s="350"/>
      <c r="IY85" s="85"/>
      <c r="IZ85" s="85"/>
      <c r="JA85" s="85"/>
      <c r="JB85" s="756" t="s">
        <v>97</v>
      </c>
      <c r="JC85" s="761">
        <f>IFERROR((JC84/IT84),0)</f>
        <v>0</v>
      </c>
      <c r="JF85" s="763" t="s">
        <v>174</v>
      </c>
      <c r="JG85" s="764"/>
      <c r="JH85" s="764"/>
      <c r="JI85" s="765"/>
      <c r="JJ85" s="351">
        <v>0</v>
      </c>
      <c r="JK85" s="352">
        <f>JK84*JJ85</f>
        <v>0</v>
      </c>
      <c r="JL85" s="350"/>
      <c r="JM85" s="82"/>
      <c r="JN85" s="82"/>
      <c r="JO85" s="82"/>
      <c r="JS85" s="756" t="s">
        <v>97</v>
      </c>
      <c r="JT85" s="761">
        <f>IFERROR((JT84/JK84),0)</f>
        <v>0</v>
      </c>
      <c r="JW85" s="763" t="s">
        <v>174</v>
      </c>
      <c r="JX85" s="764"/>
      <c r="JY85" s="764"/>
      <c r="JZ85" s="765"/>
      <c r="KA85" s="351">
        <v>0</v>
      </c>
      <c r="KB85" s="352">
        <f>KB84*KA85</f>
        <v>0</v>
      </c>
      <c r="KC85" s="350"/>
      <c r="KD85" s="82"/>
      <c r="KE85" s="82"/>
      <c r="KF85" s="82"/>
      <c r="KJ85" s="756" t="s">
        <v>97</v>
      </c>
      <c r="KK85" s="761">
        <f>IFERROR((KK84/KB84),0)</f>
        <v>0</v>
      </c>
    </row>
    <row r="86" spans="1:297" ht="16.5" thickBot="1">
      <c r="B86" s="758" t="s">
        <v>116</v>
      </c>
      <c r="C86" s="759"/>
      <c r="D86" s="759"/>
      <c r="E86" s="760"/>
      <c r="F86" s="353"/>
      <c r="G86" s="354">
        <f>SUM(G82:G85)</f>
        <v>0</v>
      </c>
      <c r="H86" s="355"/>
      <c r="K86" s="758" t="s">
        <v>116</v>
      </c>
      <c r="L86" s="759"/>
      <c r="M86" s="759"/>
      <c r="N86" s="760"/>
      <c r="O86" s="353"/>
      <c r="P86" s="354">
        <f>SUM(P82:P85)</f>
        <v>362346477</v>
      </c>
      <c r="Q86" s="355"/>
      <c r="U86" s="85"/>
      <c r="V86" s="85"/>
      <c r="W86" s="85"/>
      <c r="X86" s="757"/>
      <c r="Y86" s="762"/>
      <c r="AB86" s="758" t="s">
        <v>116</v>
      </c>
      <c r="AC86" s="759"/>
      <c r="AD86" s="759"/>
      <c r="AE86" s="760"/>
      <c r="AF86" s="353"/>
      <c r="AG86" s="354">
        <f>SUM(AG82:AG85)</f>
        <v>376315283</v>
      </c>
      <c r="AH86" s="355"/>
      <c r="AL86" s="85"/>
      <c r="AM86" s="85"/>
      <c r="AN86" s="85"/>
      <c r="AO86" s="757"/>
      <c r="AP86" s="762"/>
      <c r="AS86" s="758" t="s">
        <v>116</v>
      </c>
      <c r="AT86" s="759"/>
      <c r="AU86" s="759"/>
      <c r="AV86" s="760"/>
      <c r="AW86" s="353"/>
      <c r="AX86" s="354">
        <f>SUM(AX82:AX85)</f>
        <v>371929955</v>
      </c>
      <c r="AY86" s="355"/>
      <c r="BC86" s="85"/>
      <c r="BD86" s="85"/>
      <c r="BE86" s="85"/>
      <c r="BF86" s="757"/>
      <c r="BG86" s="762"/>
      <c r="BJ86" s="758" t="s">
        <v>116</v>
      </c>
      <c r="BK86" s="759"/>
      <c r="BL86" s="759"/>
      <c r="BM86" s="760"/>
      <c r="BN86" s="353"/>
      <c r="BO86" s="354">
        <f>SUM(BO82:BO85)</f>
        <v>381909857</v>
      </c>
      <c r="BP86" s="355"/>
      <c r="BT86" s="85"/>
      <c r="BU86" s="85"/>
      <c r="BV86" s="85"/>
      <c r="BW86" s="757"/>
      <c r="BX86" s="762"/>
      <c r="CA86" s="758" t="s">
        <v>116</v>
      </c>
      <c r="CB86" s="759"/>
      <c r="CC86" s="759"/>
      <c r="CD86" s="760"/>
      <c r="CE86" s="542"/>
      <c r="CF86" s="543">
        <f>SUM(CF82:CF85)</f>
        <v>379966767</v>
      </c>
      <c r="CG86" s="355"/>
      <c r="CK86" s="85"/>
      <c r="CL86" s="85"/>
      <c r="CM86" s="85"/>
      <c r="CN86" s="757"/>
      <c r="CO86" s="762"/>
      <c r="CR86" s="758" t="s">
        <v>116</v>
      </c>
      <c r="CS86" s="759"/>
      <c r="CT86" s="759"/>
      <c r="CU86" s="760"/>
      <c r="CV86" s="353"/>
      <c r="CW86" s="354">
        <f>SUM(CW82:CW85)</f>
        <v>377148057</v>
      </c>
      <c r="CX86" s="355"/>
      <c r="DB86" s="85"/>
      <c r="DC86" s="85"/>
      <c r="DD86" s="85"/>
      <c r="DE86" s="757"/>
      <c r="DF86" s="762"/>
      <c r="DI86" s="758" t="s">
        <v>116</v>
      </c>
      <c r="DJ86" s="759"/>
      <c r="DK86" s="759"/>
      <c r="DL86" s="760"/>
      <c r="DM86" s="353"/>
      <c r="DN86" s="354">
        <f>SUM(DN82:DN85)</f>
        <v>0</v>
      </c>
      <c r="DO86" s="355"/>
      <c r="DS86" s="85"/>
      <c r="DT86" s="85"/>
      <c r="DU86" s="85"/>
      <c r="DV86" s="757"/>
      <c r="DW86" s="762"/>
      <c r="DZ86" s="758" t="s">
        <v>116</v>
      </c>
      <c r="EA86" s="759"/>
      <c r="EB86" s="759"/>
      <c r="EC86" s="760"/>
      <c r="ED86" s="353"/>
      <c r="EE86" s="354">
        <f>SUM(EE82:EE85)</f>
        <v>0</v>
      </c>
      <c r="EF86" s="355"/>
      <c r="EJ86" s="85"/>
      <c r="EK86" s="85"/>
      <c r="EL86" s="85"/>
      <c r="EM86" s="757"/>
      <c r="EN86" s="762"/>
      <c r="EQ86" s="758" t="s">
        <v>116</v>
      </c>
      <c r="ER86" s="759"/>
      <c r="ES86" s="759"/>
      <c r="ET86" s="760"/>
      <c r="EU86" s="353"/>
      <c r="EV86" s="354">
        <f>SUM(EV82:EV85)</f>
        <v>0</v>
      </c>
      <c r="EW86" s="355"/>
      <c r="FA86" s="85"/>
      <c r="FB86" s="85"/>
      <c r="FC86" s="85"/>
      <c r="FD86" s="757"/>
      <c r="FE86" s="762"/>
      <c r="FH86" s="758" t="s">
        <v>116</v>
      </c>
      <c r="FI86" s="759"/>
      <c r="FJ86" s="759"/>
      <c r="FK86" s="760"/>
      <c r="FL86" s="353"/>
      <c r="FM86" s="354">
        <f>SUM(FM82:FM85)</f>
        <v>0</v>
      </c>
      <c r="FN86" s="355"/>
      <c r="FR86" s="85"/>
      <c r="FS86" s="85"/>
      <c r="FT86" s="85"/>
      <c r="FU86" s="757"/>
      <c r="FV86" s="762"/>
      <c r="FY86" s="758" t="s">
        <v>116</v>
      </c>
      <c r="FZ86" s="759"/>
      <c r="GA86" s="759"/>
      <c r="GB86" s="760"/>
      <c r="GC86" s="353"/>
      <c r="GD86" s="354">
        <f>SUM(GD82:GD85)</f>
        <v>0</v>
      </c>
      <c r="GE86" s="355"/>
      <c r="GI86" s="85"/>
      <c r="GJ86" s="85"/>
      <c r="GK86" s="85"/>
      <c r="GL86" s="757"/>
      <c r="GM86" s="762"/>
      <c r="GP86" s="758" t="s">
        <v>116</v>
      </c>
      <c r="GQ86" s="759"/>
      <c r="GR86" s="759"/>
      <c r="GS86" s="760"/>
      <c r="GT86" s="353"/>
      <c r="GU86" s="354">
        <f>SUM(GU82:GU85)</f>
        <v>0</v>
      </c>
      <c r="GV86" s="355"/>
      <c r="GZ86" s="85"/>
      <c r="HA86" s="85"/>
      <c r="HB86" s="85"/>
      <c r="HC86" s="757"/>
      <c r="HD86" s="762"/>
      <c r="HG86" s="758" t="s">
        <v>116</v>
      </c>
      <c r="HH86" s="759"/>
      <c r="HI86" s="759"/>
      <c r="HJ86" s="760"/>
      <c r="HK86" s="353"/>
      <c r="HL86" s="354">
        <f>SUM(HL82:HL85)</f>
        <v>0</v>
      </c>
      <c r="HM86" s="355"/>
      <c r="HQ86" s="85"/>
      <c r="HR86" s="85"/>
      <c r="HS86" s="85"/>
      <c r="HT86" s="757"/>
      <c r="HU86" s="762"/>
      <c r="HX86" s="758" t="s">
        <v>116</v>
      </c>
      <c r="HY86" s="759"/>
      <c r="HZ86" s="759"/>
      <c r="IA86" s="760"/>
      <c r="IB86" s="353"/>
      <c r="IC86" s="354">
        <f>SUM(IC82:IC85)</f>
        <v>0</v>
      </c>
      <c r="ID86" s="355"/>
      <c r="IH86" s="85"/>
      <c r="II86" s="85"/>
      <c r="IJ86" s="85"/>
      <c r="IK86" s="757"/>
      <c r="IL86" s="762"/>
      <c r="IO86" s="758" t="s">
        <v>116</v>
      </c>
      <c r="IP86" s="759"/>
      <c r="IQ86" s="759"/>
      <c r="IR86" s="760"/>
      <c r="IS86" s="353"/>
      <c r="IT86" s="354">
        <f>SUM(IT82:IT85)</f>
        <v>0</v>
      </c>
      <c r="IU86" s="355"/>
      <c r="IY86" s="85"/>
      <c r="IZ86" s="85"/>
      <c r="JA86" s="85"/>
      <c r="JB86" s="757"/>
      <c r="JC86" s="762"/>
      <c r="JF86" s="758" t="s">
        <v>116</v>
      </c>
      <c r="JG86" s="759"/>
      <c r="JH86" s="759"/>
      <c r="JI86" s="760"/>
      <c r="JJ86" s="353"/>
      <c r="JK86" s="354">
        <f>SUM(JK82:JK85)</f>
        <v>0</v>
      </c>
      <c r="JL86" s="355"/>
      <c r="JM86" s="82"/>
      <c r="JN86" s="82"/>
      <c r="JO86" s="82"/>
      <c r="JS86" s="757"/>
      <c r="JT86" s="762"/>
      <c r="JW86" s="758" t="s">
        <v>116</v>
      </c>
      <c r="JX86" s="759"/>
      <c r="JY86" s="759"/>
      <c r="JZ86" s="760"/>
      <c r="KA86" s="353"/>
      <c r="KB86" s="354">
        <f>SUM(KB82:KB85)</f>
        <v>0</v>
      </c>
      <c r="KC86" s="355"/>
      <c r="KD86" s="82"/>
      <c r="KE86" s="82"/>
      <c r="KF86" s="82"/>
      <c r="KJ86" s="757"/>
      <c r="KK86" s="762"/>
    </row>
    <row r="87" spans="1:297" ht="15.75" thickTop="1">
      <c r="B87" s="147"/>
      <c r="C87" s="148"/>
      <c r="D87" s="148"/>
      <c r="E87" s="148"/>
      <c r="F87" s="148"/>
      <c r="G87" s="148"/>
      <c r="H87" s="142"/>
      <c r="K87" s="147"/>
      <c r="L87" s="148"/>
      <c r="M87" s="148"/>
      <c r="N87" s="148"/>
      <c r="O87" s="148"/>
      <c r="P87" s="148"/>
      <c r="Q87" s="142"/>
      <c r="AB87" s="147"/>
      <c r="AC87" s="148"/>
      <c r="AD87" s="148"/>
      <c r="AE87" s="148"/>
      <c r="AF87" s="148"/>
      <c r="AG87" s="148"/>
      <c r="AH87" s="142"/>
      <c r="AS87" s="147"/>
      <c r="AT87" s="148"/>
      <c r="AU87" s="148"/>
      <c r="AV87" s="148"/>
      <c r="AW87" s="148"/>
      <c r="AX87" s="148"/>
      <c r="AY87" s="142"/>
      <c r="BJ87" s="147"/>
      <c r="BK87" s="148"/>
      <c r="BL87" s="148"/>
      <c r="BM87" s="148"/>
      <c r="BN87" s="148"/>
      <c r="BO87" s="148"/>
      <c r="BP87" s="142"/>
      <c r="CA87" s="147"/>
      <c r="CB87" s="148"/>
      <c r="CC87" s="148"/>
      <c r="CD87" s="148"/>
      <c r="CE87" s="148"/>
      <c r="CF87" s="148"/>
      <c r="CG87" s="142"/>
      <c r="CR87" s="147"/>
      <c r="CS87" s="148"/>
      <c r="CT87" s="148"/>
      <c r="CU87" s="148"/>
      <c r="CV87" s="148"/>
      <c r="CW87" s="148"/>
      <c r="CX87" s="142"/>
      <c r="DI87" s="147"/>
      <c r="DJ87" s="148"/>
      <c r="DK87" s="148"/>
      <c r="DL87" s="148"/>
      <c r="DM87" s="148"/>
      <c r="DN87" s="148"/>
      <c r="DO87" s="142"/>
      <c r="DZ87" s="147"/>
      <c r="EA87" s="148"/>
      <c r="EB87" s="148"/>
      <c r="EC87" s="148"/>
      <c r="ED87" s="148"/>
      <c r="EE87" s="148"/>
      <c r="EF87" s="142"/>
      <c r="EQ87" s="147"/>
      <c r="ER87" s="148"/>
      <c r="ES87" s="148"/>
      <c r="ET87" s="148"/>
      <c r="EU87" s="148"/>
      <c r="EV87" s="148"/>
      <c r="EW87" s="142"/>
      <c r="FH87" s="147"/>
      <c r="FI87" s="148"/>
      <c r="FJ87" s="148"/>
      <c r="FK87" s="148"/>
      <c r="FL87" s="148"/>
      <c r="FM87" s="148"/>
      <c r="FN87" s="142"/>
      <c r="FY87" s="147"/>
      <c r="FZ87" s="148"/>
      <c r="GA87" s="148"/>
      <c r="GB87" s="148"/>
      <c r="GC87" s="148"/>
      <c r="GD87" s="148"/>
      <c r="GE87" s="142"/>
      <c r="GP87" s="147"/>
      <c r="GQ87" s="148"/>
      <c r="GR87" s="148"/>
      <c r="GS87" s="148"/>
      <c r="GT87" s="148"/>
      <c r="GU87" s="148"/>
      <c r="GV87" s="142"/>
      <c r="HG87" s="147"/>
      <c r="HH87" s="148"/>
      <c r="HI87" s="148"/>
      <c r="HJ87" s="148"/>
      <c r="HK87" s="148"/>
      <c r="HL87" s="148"/>
      <c r="HM87" s="142"/>
      <c r="HX87" s="147"/>
      <c r="HY87" s="148"/>
      <c r="HZ87" s="148"/>
      <c r="IA87" s="148"/>
      <c r="IB87" s="148"/>
      <c r="IC87" s="148"/>
      <c r="ID87" s="142"/>
      <c r="IO87" s="147"/>
      <c r="IP87" s="148"/>
      <c r="IQ87" s="148"/>
      <c r="IR87" s="148"/>
      <c r="IS87" s="148"/>
      <c r="IT87" s="148"/>
      <c r="IU87" s="142"/>
      <c r="JF87" s="147"/>
      <c r="JG87" s="148"/>
      <c r="JH87" s="148"/>
      <c r="JI87" s="148"/>
      <c r="JJ87" s="148"/>
      <c r="JK87" s="148"/>
      <c r="JL87" s="142"/>
      <c r="JM87" s="82"/>
      <c r="JN87" s="82"/>
      <c r="JO87" s="82"/>
      <c r="JP87" s="82"/>
      <c r="JQ87" s="82"/>
      <c r="JR87" s="82"/>
      <c r="JS87" s="82"/>
      <c r="JT87" s="82"/>
      <c r="JW87" s="147"/>
      <c r="JX87" s="148"/>
      <c r="JY87" s="148"/>
      <c r="JZ87" s="148"/>
      <c r="KA87" s="148"/>
      <c r="KB87" s="148"/>
      <c r="KC87" s="142"/>
      <c r="KD87" s="82"/>
      <c r="KE87" s="82"/>
      <c r="KF87" s="82"/>
      <c r="KG87" s="82"/>
      <c r="KH87" s="82"/>
      <c r="KI87" s="82"/>
      <c r="KJ87" s="82"/>
      <c r="KK87" s="82"/>
    </row>
    <row r="88" spans="1:297" ht="13.5" thickBot="1">
      <c r="H88" s="142"/>
      <c r="N88" s="149" t="s">
        <v>120</v>
      </c>
      <c r="O88" s="150">
        <f>O83+O84</f>
        <v>0.111</v>
      </c>
      <c r="Q88" s="142"/>
      <c r="AE88" s="149" t="s">
        <v>120</v>
      </c>
      <c r="AF88" s="150">
        <f>AF83+AF84</f>
        <v>0.245</v>
      </c>
      <c r="AH88" s="142"/>
      <c r="AV88" s="149" t="s">
        <v>120</v>
      </c>
      <c r="AW88" s="150">
        <f>AW83+AW84</f>
        <v>0.18000000000000002</v>
      </c>
      <c r="AY88" s="142"/>
      <c r="BM88" s="149" t="s">
        <v>120</v>
      </c>
      <c r="BN88" s="150">
        <f>BN83+BN84</f>
        <v>0.22999999999999998</v>
      </c>
      <c r="BP88" s="142"/>
      <c r="CD88" s="149" t="s">
        <v>120</v>
      </c>
      <c r="CE88" s="150">
        <f>CE83+CE84</f>
        <v>0.191</v>
      </c>
      <c r="CG88" s="142"/>
      <c r="CU88" s="149" t="s">
        <v>120</v>
      </c>
      <c r="CV88" s="150">
        <f>CV83+CV84</f>
        <v>0.19</v>
      </c>
      <c r="CX88" s="142"/>
      <c r="DL88" s="149" t="s">
        <v>120</v>
      </c>
      <c r="DM88" s="150">
        <f>DM83+DM84</f>
        <v>0</v>
      </c>
      <c r="DO88" s="142"/>
      <c r="EC88" s="149" t="s">
        <v>120</v>
      </c>
      <c r="ED88" s="150">
        <f>ED83+ED84</f>
        <v>0</v>
      </c>
      <c r="EF88" s="142"/>
      <c r="ET88" s="149" t="s">
        <v>120</v>
      </c>
      <c r="EU88" s="150">
        <f>EU83+EU84</f>
        <v>0</v>
      </c>
      <c r="EW88" s="142"/>
      <c r="FK88" s="149" t="s">
        <v>120</v>
      </c>
      <c r="FL88" s="150">
        <f>FL83+FL84</f>
        <v>0</v>
      </c>
      <c r="FN88" s="142"/>
      <c r="GB88" s="149" t="s">
        <v>120</v>
      </c>
      <c r="GC88" s="150">
        <f>GC83+GC84</f>
        <v>0</v>
      </c>
      <c r="GE88" s="142"/>
      <c r="GS88" s="149" t="s">
        <v>120</v>
      </c>
      <c r="GT88" s="150">
        <f>GT83+GT84</f>
        <v>0</v>
      </c>
      <c r="GV88" s="142"/>
      <c r="HJ88" s="149" t="s">
        <v>120</v>
      </c>
      <c r="HK88" s="150">
        <f>HK83+HK84</f>
        <v>0</v>
      </c>
      <c r="HM88" s="142"/>
      <c r="IA88" s="149" t="s">
        <v>120</v>
      </c>
      <c r="IB88" s="150">
        <f>IB83+IB84</f>
        <v>0</v>
      </c>
      <c r="ID88" s="142"/>
      <c r="IR88" s="149" t="s">
        <v>120</v>
      </c>
      <c r="IS88" s="150">
        <f>IS83+IS84</f>
        <v>0</v>
      </c>
      <c r="IU88" s="142"/>
      <c r="JI88" s="149" t="s">
        <v>120</v>
      </c>
      <c r="JJ88" s="150">
        <f>JJ83+JJ84</f>
        <v>0</v>
      </c>
      <c r="JL88" s="142"/>
      <c r="JM88" s="82"/>
      <c r="JN88" s="82"/>
      <c r="JO88" s="82"/>
      <c r="JP88" s="82"/>
      <c r="JQ88" s="82"/>
      <c r="JR88" s="82"/>
      <c r="JS88" s="82"/>
      <c r="JT88" s="82"/>
      <c r="JZ88" s="149" t="s">
        <v>120</v>
      </c>
      <c r="KA88" s="150">
        <f>KA83+KA84</f>
        <v>0</v>
      </c>
      <c r="KC88" s="142"/>
      <c r="KD88" s="82"/>
      <c r="KE88" s="82"/>
      <c r="KF88" s="82"/>
      <c r="KG88" s="82"/>
      <c r="KH88" s="82"/>
      <c r="KI88" s="82"/>
      <c r="KJ88" s="82"/>
      <c r="KK88" s="82"/>
    </row>
    <row r="89" spans="1:297" ht="27" thickBot="1">
      <c r="F89" s="748" t="s">
        <v>137</v>
      </c>
      <c r="G89" s="749"/>
      <c r="H89" s="142"/>
      <c r="I89" s="142"/>
      <c r="K89" s="753" t="str">
        <f>M2</f>
        <v>WORLDTEK S.A.S.</v>
      </c>
      <c r="L89" s="754"/>
      <c r="M89" s="754"/>
      <c r="N89" s="754"/>
      <c r="O89" s="754"/>
      <c r="P89" s="755"/>
      <c r="AB89" s="753" t="str">
        <f>AD2</f>
        <v>CIVILMAQ S.A.S.</v>
      </c>
      <c r="AC89" s="754"/>
      <c r="AD89" s="754"/>
      <c r="AE89" s="754"/>
      <c r="AF89" s="754"/>
      <c r="AG89" s="755"/>
      <c r="AS89" s="753" t="str">
        <f>AU2</f>
        <v>GRUPO ELECTROCIVIL S.A.S.</v>
      </c>
      <c r="AT89" s="754"/>
      <c r="AU89" s="754"/>
      <c r="AV89" s="754"/>
      <c r="AW89" s="754"/>
      <c r="AX89" s="755"/>
      <c r="BJ89" s="753" t="str">
        <f>BL2</f>
        <v>JORGE ENRIQUE MORA HENAO</v>
      </c>
      <c r="BK89" s="754"/>
      <c r="BL89" s="754"/>
      <c r="BM89" s="754"/>
      <c r="BN89" s="754"/>
      <c r="BO89" s="755"/>
      <c r="CA89" s="753" t="str">
        <f>CC2</f>
        <v>ACEROS Y CONCRETOS S.A.S.</v>
      </c>
      <c r="CB89" s="754"/>
      <c r="CC89" s="754"/>
      <c r="CD89" s="754"/>
      <c r="CE89" s="754"/>
      <c r="CF89" s="755"/>
      <c r="CR89" s="753" t="str">
        <f>CT2</f>
        <v>CONSTRUINTEGRALES S.A.S.</v>
      </c>
      <c r="CS89" s="754"/>
      <c r="CT89" s="754"/>
      <c r="CU89" s="754"/>
      <c r="CV89" s="754"/>
      <c r="CW89" s="755"/>
      <c r="DI89" s="753">
        <f>DK2</f>
        <v>0</v>
      </c>
      <c r="DJ89" s="754"/>
      <c r="DK89" s="754"/>
      <c r="DL89" s="754"/>
      <c r="DM89" s="754"/>
      <c r="DN89" s="755"/>
      <c r="DZ89" s="753">
        <f>EB2</f>
        <v>0</v>
      </c>
      <c r="EA89" s="754"/>
      <c r="EB89" s="754"/>
      <c r="EC89" s="754"/>
      <c r="ED89" s="754"/>
      <c r="EE89" s="755"/>
      <c r="EQ89" s="753">
        <f>ES2</f>
        <v>0</v>
      </c>
      <c r="ER89" s="754"/>
      <c r="ES89" s="754"/>
      <c r="ET89" s="754"/>
      <c r="EU89" s="754"/>
      <c r="EV89" s="755"/>
      <c r="FH89" s="753">
        <f>FJ2</f>
        <v>0</v>
      </c>
      <c r="FI89" s="754"/>
      <c r="FJ89" s="754"/>
      <c r="FK89" s="754"/>
      <c r="FL89" s="754"/>
      <c r="FM89" s="755"/>
      <c r="FY89" s="753">
        <f>GA2</f>
        <v>0</v>
      </c>
      <c r="FZ89" s="754"/>
      <c r="GA89" s="754"/>
      <c r="GB89" s="754"/>
      <c r="GC89" s="754"/>
      <c r="GD89" s="755"/>
      <c r="GP89" s="753">
        <f>GR2</f>
        <v>0</v>
      </c>
      <c r="GQ89" s="754"/>
      <c r="GR89" s="754"/>
      <c r="GS89" s="754"/>
      <c r="GT89" s="754"/>
      <c r="GU89" s="755"/>
      <c r="HG89" s="753">
        <f>HI2</f>
        <v>0</v>
      </c>
      <c r="HH89" s="754"/>
      <c r="HI89" s="754"/>
      <c r="HJ89" s="754"/>
      <c r="HK89" s="754"/>
      <c r="HL89" s="755"/>
      <c r="HX89" s="753">
        <f>HZ2</f>
        <v>0</v>
      </c>
      <c r="HY89" s="754"/>
      <c r="HZ89" s="754"/>
      <c r="IA89" s="754"/>
      <c r="IB89" s="754"/>
      <c r="IC89" s="755"/>
      <c r="IO89" s="753">
        <f>IQ2</f>
        <v>0</v>
      </c>
      <c r="IP89" s="754"/>
      <c r="IQ89" s="754"/>
      <c r="IR89" s="754"/>
      <c r="IS89" s="754"/>
      <c r="IT89" s="755"/>
      <c r="IU89" s="142"/>
      <c r="JF89" s="753">
        <f>JH2</f>
        <v>0</v>
      </c>
      <c r="JG89" s="754"/>
      <c r="JH89" s="754"/>
      <c r="JI89" s="754"/>
      <c r="JJ89" s="754"/>
      <c r="JK89" s="755"/>
      <c r="JL89" s="142"/>
      <c r="JM89" s="82"/>
      <c r="JN89" s="82"/>
      <c r="JO89" s="82"/>
      <c r="JP89" s="82"/>
      <c r="JQ89" s="82"/>
      <c r="JR89" s="82"/>
      <c r="JS89" s="82"/>
      <c r="JT89" s="82"/>
      <c r="JW89" s="753">
        <f>JY2</f>
        <v>0</v>
      </c>
      <c r="JX89" s="754"/>
      <c r="JY89" s="754"/>
      <c r="JZ89" s="754"/>
      <c r="KA89" s="754"/>
      <c r="KB89" s="755"/>
      <c r="KC89" s="142"/>
      <c r="KD89" s="82"/>
      <c r="KE89" s="82"/>
      <c r="KF89" s="82"/>
      <c r="KG89" s="82"/>
      <c r="KH89" s="82"/>
      <c r="KI89" s="82"/>
      <c r="KJ89" s="82"/>
      <c r="KK89" s="82"/>
    </row>
    <row r="90" spans="1:297" ht="60.75" thickBot="1">
      <c r="B90" s="151"/>
      <c r="F90" s="84" t="s">
        <v>124</v>
      </c>
      <c r="G90" s="84" t="s">
        <v>138</v>
      </c>
      <c r="H90" s="142"/>
      <c r="I90" s="142"/>
      <c r="K90" s="750" t="str">
        <f>+IF(S90*U90*W90*Y90=1,"OK","NO HABILITADO")</f>
        <v>OK</v>
      </c>
      <c r="L90" s="751"/>
      <c r="M90" s="751"/>
      <c r="N90" s="751"/>
      <c r="O90" s="751"/>
      <c r="P90" s="752"/>
      <c r="S90" s="109">
        <f>IF(O88&gt;'10. EVALUACIÓN'!$D$10,0,1)</f>
        <v>1</v>
      </c>
      <c r="U90" s="109">
        <f>IF(P82&gt;'10. EVALUACIÓN'!$D$9,0,1)</f>
        <v>1</v>
      </c>
      <c r="W90" s="109">
        <f>PRODUCT(W17:W80)</f>
        <v>1</v>
      </c>
      <c r="Y90" s="109">
        <f>IF(Y85&gt;0.5,0,1)</f>
        <v>1</v>
      </c>
      <c r="AB90" s="750" t="str">
        <f>+IF(AJ90*AL90*AN90*AP90=1,"OK","NO HABILITADO")</f>
        <v>NO HABILITADO</v>
      </c>
      <c r="AC90" s="751"/>
      <c r="AD90" s="751"/>
      <c r="AE90" s="751"/>
      <c r="AF90" s="751"/>
      <c r="AG90" s="752"/>
      <c r="AJ90" s="109">
        <f>IF(AF88&gt;'10. EVALUACIÓN'!$D$10,0,1)</f>
        <v>0</v>
      </c>
      <c r="AL90" s="109">
        <f>IF(AG82&gt;'10. EVALUACIÓN'!$D$9,0,1)</f>
        <v>1</v>
      </c>
      <c r="AN90" s="109">
        <f>PRODUCT(AN17:AN80)</f>
        <v>1</v>
      </c>
      <c r="AP90" s="109">
        <f>IF(AP85&gt;0.5,0,1)</f>
        <v>1</v>
      </c>
      <c r="AS90" s="750" t="str">
        <f>+IF(BA90*BC90*BE90*BG90=1,"OK","NO HABILITADO")</f>
        <v>OK</v>
      </c>
      <c r="AT90" s="751"/>
      <c r="AU90" s="751"/>
      <c r="AV90" s="751"/>
      <c r="AW90" s="751"/>
      <c r="AX90" s="752"/>
      <c r="BA90" s="109">
        <f>IF(AW88&gt;'10. EVALUACIÓN'!$D$10,0,1)</f>
        <v>1</v>
      </c>
      <c r="BC90" s="109">
        <f>IF(AX82&gt;'10. EVALUACIÓN'!$D$9,0,1)</f>
        <v>1</v>
      </c>
      <c r="BE90" s="109">
        <f>PRODUCT(BE17:BE80)</f>
        <v>1</v>
      </c>
      <c r="BG90" s="109">
        <f>IF(BG85&gt;0.5,0,1)</f>
        <v>1</v>
      </c>
      <c r="BJ90" s="750" t="str">
        <f>+IF(BR90*BT90*BV90*BX90=1,"OK","NO HABILITADO")</f>
        <v>NO HABILITADO</v>
      </c>
      <c r="BK90" s="751"/>
      <c r="BL90" s="751"/>
      <c r="BM90" s="751"/>
      <c r="BN90" s="751"/>
      <c r="BO90" s="752"/>
      <c r="BR90" s="109">
        <f>IF(BN88&gt;'10. EVALUACIÓN'!$D$10,0,1)</f>
        <v>0</v>
      </c>
      <c r="BT90" s="109">
        <f>IF(BO82&gt;'10. EVALUACIÓN'!$D$9,0,1)</f>
        <v>1</v>
      </c>
      <c r="BV90" s="109">
        <f>PRODUCT(BV17:BV80)</f>
        <v>1</v>
      </c>
      <c r="BX90" s="109">
        <f>IF(BX85&gt;0.5,0,1)</f>
        <v>1</v>
      </c>
      <c r="CA90" s="750" t="str">
        <f>+IF(CI90*CK90*CM90*CO90=1,"OK","NO HABILITADO")</f>
        <v>OK</v>
      </c>
      <c r="CB90" s="751"/>
      <c r="CC90" s="751"/>
      <c r="CD90" s="751"/>
      <c r="CE90" s="751"/>
      <c r="CF90" s="752"/>
      <c r="CI90" s="109">
        <f>IF(CE88&gt;'10. EVALUACIÓN'!D$10,0,1)</f>
        <v>1</v>
      </c>
      <c r="CK90" s="109">
        <f>IF(CF82&gt;'10. EVALUACIÓN'!$D$9,0,1)</f>
        <v>1</v>
      </c>
      <c r="CM90" s="109">
        <f>PRODUCT(CM17:CM80)</f>
        <v>1</v>
      </c>
      <c r="CO90" s="109">
        <f>IF(CO85&gt;0.5,0,1)</f>
        <v>1</v>
      </c>
      <c r="CR90" s="750" t="str">
        <f>+IF(CZ90*DB90*DD90*DF90=1,"OK","NO HABILITADO")</f>
        <v>OK</v>
      </c>
      <c r="CS90" s="751"/>
      <c r="CT90" s="751"/>
      <c r="CU90" s="751"/>
      <c r="CV90" s="751"/>
      <c r="CW90" s="752"/>
      <c r="CZ90" s="109">
        <f>IF(CV88&gt;'10. EVALUACIÓN'!$D$10,0,1)</f>
        <v>1</v>
      </c>
      <c r="DB90" s="109">
        <f>IF(CW82&gt;'10. EVALUACIÓN'!$D$9,0,1)</f>
        <v>1</v>
      </c>
      <c r="DD90" s="109">
        <f>PRODUCT(DD17:DD80)</f>
        <v>1</v>
      </c>
      <c r="DF90" s="109">
        <f>IF(DF85&gt;0.5,0,1)</f>
        <v>1</v>
      </c>
      <c r="DI90" s="750" t="e">
        <f>+IF(DQ90*DS90*DU90*DW90=1,"OK","NO HABILITADO")</f>
        <v>#N/A</v>
      </c>
      <c r="DJ90" s="751"/>
      <c r="DK90" s="751"/>
      <c r="DL90" s="751"/>
      <c r="DM90" s="751"/>
      <c r="DN90" s="752"/>
      <c r="DQ90" s="109">
        <f>IF(DM88&gt;'10. EVALUACIÓN'!$C$10,0,1)</f>
        <v>1</v>
      </c>
      <c r="DS90" s="109">
        <f>IF(DN82&gt;'10. EVALUACIÓN'!$C$9,0,1)</f>
        <v>1</v>
      </c>
      <c r="DU90" s="109" t="e">
        <f>PRODUCT(DU17:DU80)</f>
        <v>#N/A</v>
      </c>
      <c r="DW90" s="109">
        <f>IF(DW85&gt;0.5,0,1)</f>
        <v>1</v>
      </c>
      <c r="DZ90" s="750" t="e">
        <f>+IF(EH90*EJ90*EL90*EN90=1,"OK","NO HABILITADO")</f>
        <v>#N/A</v>
      </c>
      <c r="EA90" s="751"/>
      <c r="EB90" s="751"/>
      <c r="EC90" s="751"/>
      <c r="ED90" s="751"/>
      <c r="EE90" s="752"/>
      <c r="EH90" s="109">
        <f>IF(ED88&gt;'10. EVALUACIÓN'!$C$10,0,1)</f>
        <v>1</v>
      </c>
      <c r="EJ90" s="109">
        <f>IF(EE82&gt;'10. EVALUACIÓN'!$C$9,0,1)</f>
        <v>1</v>
      </c>
      <c r="EL90" s="109" t="e">
        <f>PRODUCT(EL17:EL80)</f>
        <v>#N/A</v>
      </c>
      <c r="EN90" s="109">
        <f>IF(EN85&gt;0.5,0,1)</f>
        <v>1</v>
      </c>
      <c r="EQ90" s="750" t="e">
        <f>+IF(EY90*FA90*FC90*FE90=1,"OK","NO HABILITADO")</f>
        <v>#N/A</v>
      </c>
      <c r="ER90" s="751"/>
      <c r="ES90" s="751"/>
      <c r="ET90" s="751"/>
      <c r="EU90" s="751"/>
      <c r="EV90" s="752"/>
      <c r="EY90" s="109">
        <f>IF(EU88&gt;'10. EVALUACIÓN'!$C$10,0,1)</f>
        <v>1</v>
      </c>
      <c r="FA90" s="109">
        <f>IF(EV82&gt;'10. EVALUACIÓN'!$C$9,0,1)</f>
        <v>1</v>
      </c>
      <c r="FC90" s="109" t="e">
        <f>PRODUCT(FC17:FC80)</f>
        <v>#N/A</v>
      </c>
      <c r="FE90" s="109">
        <f>IF(FE85&gt;0.5,0,1)</f>
        <v>1</v>
      </c>
      <c r="FH90" s="750" t="e">
        <f>+IF(FP90*FR90*FT90*FV90=1,"OK","NO HABILITADO")</f>
        <v>#N/A</v>
      </c>
      <c r="FI90" s="751"/>
      <c r="FJ90" s="751"/>
      <c r="FK90" s="751"/>
      <c r="FL90" s="751"/>
      <c r="FM90" s="752"/>
      <c r="FP90" s="109">
        <f>IF(FL88&gt;'10. EVALUACIÓN'!$C$10,0,1)</f>
        <v>1</v>
      </c>
      <c r="FR90" s="109">
        <f>IF(FM82&gt;'10. EVALUACIÓN'!$C$9,0,1)</f>
        <v>1</v>
      </c>
      <c r="FT90" s="109" t="e">
        <f>PRODUCT(FT17:FT80)</f>
        <v>#N/A</v>
      </c>
      <c r="FV90" s="109">
        <f>IF(FV85&gt;0.5,0,1)</f>
        <v>1</v>
      </c>
      <c r="FY90" s="750" t="e">
        <f>+IF(GG90*GI90*GK90*GM90=1,"OK","NO HABILITADO")</f>
        <v>#N/A</v>
      </c>
      <c r="FZ90" s="751"/>
      <c r="GA90" s="751"/>
      <c r="GB90" s="751"/>
      <c r="GC90" s="751"/>
      <c r="GD90" s="752"/>
      <c r="GG90" s="109">
        <f>IF(GC88&gt;'10. EVALUACIÓN'!$C$10,0,1)</f>
        <v>1</v>
      </c>
      <c r="GI90" s="109">
        <f>IF(GD82&gt;'10. EVALUACIÓN'!$C$9,0,1)</f>
        <v>1</v>
      </c>
      <c r="GK90" s="109" t="e">
        <f>PRODUCT(GK17:GK80)</f>
        <v>#N/A</v>
      </c>
      <c r="GM90" s="109">
        <f>IF(GM85&gt;0.5,0,1)</f>
        <v>1</v>
      </c>
      <c r="GP90" s="750" t="e">
        <f>+IF(GX90*GZ90*HB90*HD90=1,"OK","NO HABILITADO")</f>
        <v>#N/A</v>
      </c>
      <c r="GQ90" s="751"/>
      <c r="GR90" s="751"/>
      <c r="GS90" s="751"/>
      <c r="GT90" s="751"/>
      <c r="GU90" s="752"/>
      <c r="GX90" s="109">
        <f>IF(GT88&gt;'10. EVALUACIÓN'!$C$10,0,1)</f>
        <v>1</v>
      </c>
      <c r="GZ90" s="109">
        <f>IF(GU82&gt;'10. EVALUACIÓN'!$C$9,0,1)</f>
        <v>1</v>
      </c>
      <c r="HB90" s="109" t="e">
        <f>PRODUCT(HB17:HB80)</f>
        <v>#N/A</v>
      </c>
      <c r="HD90" s="109">
        <f>IF(HD85&gt;0.5,0,1)</f>
        <v>1</v>
      </c>
      <c r="HG90" s="750" t="e">
        <f>+IF(HO90*HQ90*HS90*HU90=1,"OK","NO HABILITADO")</f>
        <v>#N/A</v>
      </c>
      <c r="HH90" s="751"/>
      <c r="HI90" s="751"/>
      <c r="HJ90" s="751"/>
      <c r="HK90" s="751"/>
      <c r="HL90" s="752"/>
      <c r="HO90" s="109">
        <f>IF(HK88&gt;'10. EVALUACIÓN'!$C$10,0,1)</f>
        <v>1</v>
      </c>
      <c r="HQ90" s="109">
        <f>IF(HL82&gt;'10. EVALUACIÓN'!$C$9,0,1)</f>
        <v>1</v>
      </c>
      <c r="HS90" s="109" t="e">
        <f>PRODUCT(HS17:HS80)</f>
        <v>#N/A</v>
      </c>
      <c r="HU90" s="109">
        <f>IF(HU85&gt;0.5,0,1)</f>
        <v>1</v>
      </c>
      <c r="HX90" s="750" t="e">
        <f>+IF(IF90*IH90*IJ90*IL90=1,"OK","NO HABILITADO")</f>
        <v>#N/A</v>
      </c>
      <c r="HY90" s="751"/>
      <c r="HZ90" s="751"/>
      <c r="IA90" s="751"/>
      <c r="IB90" s="751"/>
      <c r="IC90" s="752"/>
      <c r="IF90" s="109">
        <f>IF(IB88&gt;'10. EVALUACIÓN'!$C$10,0,1)</f>
        <v>1</v>
      </c>
      <c r="IH90" s="109">
        <f>IF(IC82&gt;'10. EVALUACIÓN'!$C$9,0,1)</f>
        <v>1</v>
      </c>
      <c r="IJ90" s="109" t="e">
        <f>PRODUCT(IJ17:IJ80)</f>
        <v>#N/A</v>
      </c>
      <c r="IL90" s="109">
        <f>IF(IL85&gt;0.5,0,1)</f>
        <v>1</v>
      </c>
      <c r="IO90" s="750" t="e">
        <f>+IF(IW90*IY90*JA90*JC90=1,"OK","NO HABILITADO")</f>
        <v>#N/A</v>
      </c>
      <c r="IP90" s="751"/>
      <c r="IQ90" s="751"/>
      <c r="IR90" s="751"/>
      <c r="IS90" s="751"/>
      <c r="IT90" s="752"/>
      <c r="IW90" s="109">
        <f>IF(IS88&gt;'10. EVALUACIÓN'!$C$10,0,1)</f>
        <v>1</v>
      </c>
      <c r="IY90" s="109">
        <f>IF(IT82&gt;'10. EVALUACIÓN'!$C$9,0,1)</f>
        <v>1</v>
      </c>
      <c r="JA90" s="109" t="e">
        <f>PRODUCT(JA17:JA80)</f>
        <v>#N/A</v>
      </c>
      <c r="JC90" s="109">
        <f>IF(JC85&gt;0.5,0,1)</f>
        <v>1</v>
      </c>
      <c r="JF90" s="750" t="e">
        <f>+IF(JN90*JP90*JR90*JT90=1,"OK","NO HABILITADO")</f>
        <v>#N/A</v>
      </c>
      <c r="JG90" s="751"/>
      <c r="JH90" s="751"/>
      <c r="JI90" s="751"/>
      <c r="JJ90" s="751"/>
      <c r="JK90" s="752"/>
      <c r="JM90" s="82"/>
      <c r="JN90" s="109">
        <f>IF(JJ88&gt;'10. EVALUACIÓN'!$C$10,0,1)</f>
        <v>1</v>
      </c>
      <c r="JO90" s="82"/>
      <c r="JP90" s="109">
        <f>IF(JK82&gt;'10. EVALUACIÓN'!$C$9,0,1)</f>
        <v>1</v>
      </c>
      <c r="JQ90" s="82"/>
      <c r="JR90" s="109" t="e">
        <f>PRODUCT(JR17:JR80)</f>
        <v>#N/A</v>
      </c>
      <c r="JS90" s="82"/>
      <c r="JT90" s="109">
        <f>IF(JT85&gt;0.5,0,1)</f>
        <v>1</v>
      </c>
      <c r="JW90" s="750" t="e">
        <f>+IF(KE90*KG90*KI90*KK90=1,"OK","NO HABILITADO")</f>
        <v>#N/A</v>
      </c>
      <c r="JX90" s="751"/>
      <c r="JY90" s="751"/>
      <c r="JZ90" s="751"/>
      <c r="KA90" s="751"/>
      <c r="KB90" s="752"/>
      <c r="KD90" s="82"/>
      <c r="KE90" s="109">
        <f>IF(KA88&gt;'10. EVALUACIÓN'!$C$10,0,1)</f>
        <v>1</v>
      </c>
      <c r="KF90" s="82"/>
      <c r="KG90" s="109">
        <f>IF(KB82&gt;'10. EVALUACIÓN'!$C$9,0,1)</f>
        <v>1</v>
      </c>
      <c r="KH90" s="82"/>
      <c r="KI90" s="109" t="e">
        <f>PRODUCT(KI17:KI80)</f>
        <v>#N/A</v>
      </c>
      <c r="KJ90" s="82"/>
      <c r="KK90" s="109">
        <f>IF(KK85&gt;0.5,0,1)</f>
        <v>1</v>
      </c>
    </row>
    <row r="91" spans="1:297" ht="27" customHeight="1">
      <c r="F91" s="220">
        <v>16</v>
      </c>
      <c r="G91" s="220">
        <v>17</v>
      </c>
      <c r="H91" s="142"/>
      <c r="I91" s="142"/>
      <c r="JM91" s="82"/>
      <c r="JN91" s="82"/>
      <c r="JO91" s="82"/>
      <c r="JP91" s="82"/>
      <c r="JQ91" s="82"/>
      <c r="JR91" s="82"/>
      <c r="JS91" s="82"/>
      <c r="JT91" s="82"/>
      <c r="KD91" s="82"/>
      <c r="KE91" s="82"/>
      <c r="KF91" s="82"/>
      <c r="KG91" s="82"/>
      <c r="KH91" s="82"/>
      <c r="KI91" s="82"/>
      <c r="KJ91" s="82"/>
      <c r="KK91" s="82"/>
    </row>
    <row r="92" spans="1:297" s="153" customFormat="1" ht="12.75" customHeight="1">
      <c r="A92" s="85"/>
      <c r="B92" s="85"/>
      <c r="C92" s="85"/>
      <c r="D92" s="85"/>
      <c r="E92" s="85"/>
      <c r="F92" s="85"/>
      <c r="G92" s="85"/>
      <c r="S92" s="806" t="s">
        <v>180</v>
      </c>
      <c r="U92" s="806" t="s">
        <v>181</v>
      </c>
      <c r="W92" s="806" t="s">
        <v>182</v>
      </c>
      <c r="Y92" s="806" t="s">
        <v>183</v>
      </c>
      <c r="AJ92" s="806" t="s">
        <v>180</v>
      </c>
      <c r="AL92" s="806" t="s">
        <v>181</v>
      </c>
      <c r="AN92" s="806" t="s">
        <v>182</v>
      </c>
      <c r="AP92" s="806" t="s">
        <v>183</v>
      </c>
      <c r="BA92" s="806" t="s">
        <v>180</v>
      </c>
      <c r="BC92" s="806" t="s">
        <v>181</v>
      </c>
      <c r="BE92" s="806" t="s">
        <v>182</v>
      </c>
      <c r="BG92" s="806" t="s">
        <v>183</v>
      </c>
      <c r="BR92" s="806" t="s">
        <v>180</v>
      </c>
      <c r="BT92" s="806" t="s">
        <v>181</v>
      </c>
      <c r="BV92" s="806" t="s">
        <v>182</v>
      </c>
      <c r="BX92" s="806" t="s">
        <v>183</v>
      </c>
      <c r="CI92" s="806" t="s">
        <v>180</v>
      </c>
      <c r="CK92" s="806" t="s">
        <v>181</v>
      </c>
      <c r="CM92" s="806" t="s">
        <v>182</v>
      </c>
      <c r="CO92" s="806" t="s">
        <v>183</v>
      </c>
      <c r="CZ92" s="806" t="s">
        <v>180</v>
      </c>
      <c r="DB92" s="806" t="s">
        <v>181</v>
      </c>
      <c r="DD92" s="806" t="s">
        <v>182</v>
      </c>
      <c r="DF92" s="806" t="s">
        <v>183</v>
      </c>
      <c r="DQ92" s="806" t="s">
        <v>180</v>
      </c>
      <c r="DS92" s="806" t="s">
        <v>181</v>
      </c>
      <c r="DU92" s="806" t="s">
        <v>182</v>
      </c>
      <c r="DW92" s="806" t="s">
        <v>183</v>
      </c>
      <c r="EH92" s="806" t="s">
        <v>180</v>
      </c>
      <c r="EJ92" s="806" t="s">
        <v>181</v>
      </c>
      <c r="EL92" s="806" t="s">
        <v>182</v>
      </c>
      <c r="EN92" s="806" t="s">
        <v>183</v>
      </c>
      <c r="EY92" s="806" t="s">
        <v>180</v>
      </c>
      <c r="FA92" s="806" t="s">
        <v>181</v>
      </c>
      <c r="FC92" s="806" t="s">
        <v>182</v>
      </c>
      <c r="FE92" s="806" t="s">
        <v>183</v>
      </c>
      <c r="FP92" s="806" t="s">
        <v>180</v>
      </c>
      <c r="FR92" s="806" t="s">
        <v>181</v>
      </c>
      <c r="FT92" s="806" t="s">
        <v>182</v>
      </c>
      <c r="FV92" s="806" t="s">
        <v>183</v>
      </c>
      <c r="GG92" s="806" t="s">
        <v>180</v>
      </c>
      <c r="GI92" s="806" t="s">
        <v>181</v>
      </c>
      <c r="GK92" s="806" t="s">
        <v>182</v>
      </c>
      <c r="GM92" s="806" t="s">
        <v>183</v>
      </c>
      <c r="GX92" s="806" t="s">
        <v>180</v>
      </c>
      <c r="GZ92" s="806" t="s">
        <v>181</v>
      </c>
      <c r="HB92" s="806" t="s">
        <v>182</v>
      </c>
      <c r="HD92" s="806" t="s">
        <v>183</v>
      </c>
      <c r="HO92" s="806" t="s">
        <v>180</v>
      </c>
      <c r="HQ92" s="806" t="s">
        <v>181</v>
      </c>
      <c r="HS92" s="806" t="s">
        <v>182</v>
      </c>
      <c r="HU92" s="806" t="s">
        <v>183</v>
      </c>
      <c r="IF92" s="806" t="s">
        <v>180</v>
      </c>
      <c r="IH92" s="806" t="s">
        <v>181</v>
      </c>
      <c r="IJ92" s="806" t="s">
        <v>182</v>
      </c>
      <c r="IL92" s="806" t="s">
        <v>183</v>
      </c>
      <c r="IW92" s="806" t="s">
        <v>180</v>
      </c>
      <c r="IY92" s="806" t="s">
        <v>181</v>
      </c>
      <c r="JA92" s="806" t="s">
        <v>182</v>
      </c>
      <c r="JC92" s="806" t="s">
        <v>183</v>
      </c>
      <c r="JN92" s="806" t="s">
        <v>180</v>
      </c>
      <c r="JP92" s="806" t="s">
        <v>181</v>
      </c>
      <c r="JR92" s="806" t="s">
        <v>182</v>
      </c>
      <c r="JT92" s="806" t="s">
        <v>183</v>
      </c>
      <c r="KE92" s="806" t="s">
        <v>180</v>
      </c>
      <c r="KG92" s="806" t="s">
        <v>181</v>
      </c>
      <c r="KI92" s="806" t="s">
        <v>182</v>
      </c>
      <c r="KK92" s="806" t="s">
        <v>183</v>
      </c>
    </row>
    <row r="93" spans="1:297" s="153" customFormat="1" ht="30" customHeight="1">
      <c r="A93" s="90"/>
      <c r="B93" s="802" t="s">
        <v>130</v>
      </c>
      <c r="C93" s="802"/>
      <c r="D93" s="123" t="s">
        <v>102</v>
      </c>
      <c r="E93" s="110"/>
      <c r="F93" s="123" t="s">
        <v>3</v>
      </c>
      <c r="G93" s="119" t="s">
        <v>122</v>
      </c>
      <c r="S93" s="806"/>
      <c r="U93" s="806"/>
      <c r="W93" s="806"/>
      <c r="Y93" s="806"/>
      <c r="AJ93" s="806"/>
      <c r="AL93" s="806"/>
      <c r="AN93" s="806"/>
      <c r="AP93" s="806"/>
      <c r="BA93" s="806"/>
      <c r="BC93" s="806"/>
      <c r="BE93" s="806"/>
      <c r="BG93" s="806"/>
      <c r="BR93" s="806"/>
      <c r="BT93" s="806"/>
      <c r="BV93" s="806"/>
      <c r="BX93" s="806"/>
      <c r="CI93" s="806"/>
      <c r="CK93" s="806"/>
      <c r="CM93" s="806"/>
      <c r="CO93" s="806"/>
      <c r="CZ93" s="806"/>
      <c r="DB93" s="806"/>
      <c r="DD93" s="806"/>
      <c r="DF93" s="806"/>
      <c r="DQ93" s="806"/>
      <c r="DS93" s="806"/>
      <c r="DU93" s="806"/>
      <c r="DW93" s="806"/>
      <c r="EH93" s="806"/>
      <c r="EJ93" s="806"/>
      <c r="EL93" s="806"/>
      <c r="EN93" s="806"/>
      <c r="EY93" s="806"/>
      <c r="FA93" s="806"/>
      <c r="FC93" s="806"/>
      <c r="FE93" s="806"/>
      <c r="FP93" s="806"/>
      <c r="FR93" s="806"/>
      <c r="FT93" s="806"/>
      <c r="FV93" s="806"/>
      <c r="GG93" s="806"/>
      <c r="GI93" s="806"/>
      <c r="GK93" s="806"/>
      <c r="GM93" s="806"/>
      <c r="GX93" s="806"/>
      <c r="GZ93" s="806"/>
      <c r="HB93" s="806"/>
      <c r="HD93" s="806"/>
      <c r="HO93" s="806"/>
      <c r="HQ93" s="806"/>
      <c r="HS93" s="806"/>
      <c r="HU93" s="806"/>
      <c r="IF93" s="806"/>
      <c r="IH93" s="806"/>
      <c r="IJ93" s="806"/>
      <c r="IL93" s="806"/>
      <c r="IW93" s="806"/>
      <c r="IY93" s="806"/>
      <c r="JA93" s="806"/>
      <c r="JC93" s="806"/>
      <c r="JN93" s="806"/>
      <c r="JP93" s="806"/>
      <c r="JR93" s="806"/>
      <c r="JT93" s="806"/>
      <c r="KE93" s="806"/>
      <c r="KG93" s="806"/>
      <c r="KI93" s="806"/>
      <c r="KK93" s="806"/>
    </row>
    <row r="94" spans="1:297" s="153" customFormat="1" ht="30" customHeight="1">
      <c r="A94" s="90"/>
      <c r="B94" s="84">
        <v>1</v>
      </c>
      <c r="C94" s="84" t="str">
        <f t="shared" ref="C94:C107" si="1276">VLOOKUP(B94,LISTA_OFERENTES,2,FALSE)</f>
        <v>WORLDTEK S.A.S.</v>
      </c>
      <c r="D94" s="84" t="str">
        <f t="shared" ref="D94:D110" si="1277">IF(HLOOKUP(C94,EST_EXP,2,FALSE)="OK","H","NH")</f>
        <v>H</v>
      </c>
      <c r="E94" s="110"/>
      <c r="F94" s="84">
        <v>1</v>
      </c>
      <c r="G94" s="118">
        <f ca="1">INDIRECT(H94,TRUE)</f>
        <v>324479697</v>
      </c>
      <c r="H94" s="154" t="str">
        <f t="shared" ref="H94:H110" si="1278">ADDRESS(82,I94,1,1)</f>
        <v>$P$82</v>
      </c>
      <c r="I94" s="154">
        <f>F91</f>
        <v>16</v>
      </c>
      <c r="S94" s="806"/>
      <c r="U94" s="806"/>
      <c r="W94" s="806"/>
      <c r="Y94" s="806"/>
      <c r="AJ94" s="806"/>
      <c r="AL94" s="806"/>
      <c r="AN94" s="806"/>
      <c r="AP94" s="806"/>
      <c r="BA94" s="806"/>
      <c r="BC94" s="806"/>
      <c r="BE94" s="806"/>
      <c r="BG94" s="806"/>
      <c r="BR94" s="806"/>
      <c r="BT94" s="806"/>
      <c r="BV94" s="806"/>
      <c r="BX94" s="806"/>
      <c r="CI94" s="806"/>
      <c r="CK94" s="806"/>
      <c r="CM94" s="806"/>
      <c r="CO94" s="806"/>
      <c r="CZ94" s="806"/>
      <c r="DB94" s="806"/>
      <c r="DD94" s="806"/>
      <c r="DF94" s="806"/>
      <c r="DQ94" s="806"/>
      <c r="DS94" s="806"/>
      <c r="DU94" s="806"/>
      <c r="DW94" s="806"/>
      <c r="EH94" s="806"/>
      <c r="EJ94" s="806"/>
      <c r="EL94" s="806"/>
      <c r="EN94" s="806"/>
      <c r="EY94" s="806"/>
      <c r="FA94" s="806"/>
      <c r="FC94" s="806"/>
      <c r="FE94" s="806"/>
      <c r="FP94" s="806"/>
      <c r="FR94" s="806"/>
      <c r="FT94" s="806"/>
      <c r="FV94" s="806"/>
      <c r="GG94" s="806"/>
      <c r="GI94" s="806"/>
      <c r="GK94" s="806"/>
      <c r="GM94" s="806"/>
      <c r="GX94" s="806"/>
      <c r="GZ94" s="806"/>
      <c r="HB94" s="806"/>
      <c r="HD94" s="806"/>
      <c r="HO94" s="806"/>
      <c r="HQ94" s="806"/>
      <c r="HS94" s="806"/>
      <c r="HU94" s="806"/>
      <c r="IF94" s="806"/>
      <c r="IH94" s="806"/>
      <c r="IJ94" s="806"/>
      <c r="IL94" s="806"/>
      <c r="IW94" s="806"/>
      <c r="IY94" s="806"/>
      <c r="JA94" s="806"/>
      <c r="JC94" s="806"/>
      <c r="JN94" s="806"/>
      <c r="JP94" s="806"/>
      <c r="JR94" s="806"/>
      <c r="JT94" s="806"/>
      <c r="KE94" s="806"/>
      <c r="KG94" s="806"/>
      <c r="KI94" s="806"/>
      <c r="KK94" s="806"/>
    </row>
    <row r="95" spans="1:297" s="153" customFormat="1" ht="30" customHeight="1">
      <c r="A95" s="90"/>
      <c r="B95" s="84">
        <v>2</v>
      </c>
      <c r="C95" s="84" t="str">
        <f t="shared" si="1276"/>
        <v>CIVILMAQ S.A.S.</v>
      </c>
      <c r="D95" s="84" t="str">
        <f t="shared" si="1277"/>
        <v>NH</v>
      </c>
      <c r="E95" s="110"/>
      <c r="F95" s="84">
        <v>2</v>
      </c>
      <c r="G95" s="118">
        <f t="shared" ref="G95:G107" ca="1" si="1279">INDIRECT(H95,TRUE)</f>
        <v>300883732</v>
      </c>
      <c r="H95" s="154" t="str">
        <f t="shared" si="1278"/>
        <v>$AG$82</v>
      </c>
      <c r="I95" s="154">
        <f>$I94+$G$91</f>
        <v>33</v>
      </c>
      <c r="S95" s="806"/>
      <c r="U95" s="806"/>
      <c r="W95" s="806"/>
      <c r="Y95" s="806"/>
      <c r="AJ95" s="806"/>
      <c r="AL95" s="806"/>
      <c r="AN95" s="806"/>
      <c r="AP95" s="806"/>
      <c r="BA95" s="806"/>
      <c r="BC95" s="806"/>
      <c r="BE95" s="806"/>
      <c r="BG95" s="806"/>
      <c r="BR95" s="806"/>
      <c r="BT95" s="806"/>
      <c r="BV95" s="806"/>
      <c r="BX95" s="806"/>
      <c r="CI95" s="806"/>
      <c r="CK95" s="806"/>
      <c r="CM95" s="806"/>
      <c r="CO95" s="806"/>
      <c r="CZ95" s="806"/>
      <c r="DB95" s="806"/>
      <c r="DD95" s="806"/>
      <c r="DF95" s="806"/>
      <c r="DN95" s="153">
        <f>COLUMN(DN84)</f>
        <v>118</v>
      </c>
      <c r="DQ95" s="806"/>
      <c r="DS95" s="806"/>
      <c r="DU95" s="806"/>
      <c r="DW95" s="806"/>
      <c r="EH95" s="806"/>
      <c r="EJ95" s="806"/>
      <c r="EL95" s="806"/>
      <c r="EN95" s="806"/>
      <c r="EY95" s="806"/>
      <c r="FA95" s="806"/>
      <c r="FC95" s="806"/>
      <c r="FE95" s="806"/>
      <c r="FP95" s="806"/>
      <c r="FR95" s="806"/>
      <c r="FT95" s="806"/>
      <c r="FV95" s="806"/>
      <c r="GG95" s="806"/>
      <c r="GI95" s="806"/>
      <c r="GK95" s="806"/>
      <c r="GM95" s="806"/>
      <c r="GX95" s="806"/>
      <c r="GZ95" s="806"/>
      <c r="HB95" s="806"/>
      <c r="HD95" s="806"/>
      <c r="HO95" s="806"/>
      <c r="HQ95" s="806"/>
      <c r="HS95" s="806"/>
      <c r="HU95" s="806"/>
      <c r="IF95" s="806"/>
      <c r="IH95" s="806"/>
      <c r="IJ95" s="806"/>
      <c r="IL95" s="806"/>
      <c r="IW95" s="806"/>
      <c r="IY95" s="806"/>
      <c r="JA95" s="806"/>
      <c r="JC95" s="806"/>
      <c r="JN95" s="806"/>
      <c r="JP95" s="806"/>
      <c r="JR95" s="806"/>
      <c r="JT95" s="806"/>
      <c r="KE95" s="806"/>
      <c r="KG95" s="806"/>
      <c r="KI95" s="806"/>
      <c r="KK95" s="806"/>
    </row>
    <row r="96" spans="1:297" s="153" customFormat="1" ht="30" customHeight="1">
      <c r="A96" s="90"/>
      <c r="B96" s="84">
        <v>3</v>
      </c>
      <c r="C96" s="84" t="str">
        <f t="shared" si="1276"/>
        <v>GRUPO ELECTROCIVIL S.A.S.</v>
      </c>
      <c r="D96" s="84" t="str">
        <f t="shared" si="1277"/>
        <v>H</v>
      </c>
      <c r="E96" s="110"/>
      <c r="F96" s="84">
        <v>3</v>
      </c>
      <c r="G96" s="118">
        <f t="shared" ca="1" si="1279"/>
        <v>313177800</v>
      </c>
      <c r="H96" s="154" t="str">
        <f t="shared" si="1278"/>
        <v>$AX$82</v>
      </c>
      <c r="I96" s="154">
        <f t="shared" ref="I96:I110" si="1280">$I95+$G$91</f>
        <v>50</v>
      </c>
      <c r="S96" s="806"/>
      <c r="U96" s="806"/>
      <c r="W96" s="806"/>
      <c r="Y96" s="806"/>
      <c r="AJ96" s="806"/>
      <c r="AL96" s="806"/>
      <c r="AN96" s="806"/>
      <c r="AP96" s="806"/>
      <c r="BA96" s="806"/>
      <c r="BC96" s="806"/>
      <c r="BE96" s="806"/>
      <c r="BG96" s="806"/>
      <c r="BR96" s="806"/>
      <c r="BT96" s="806"/>
      <c r="BV96" s="806"/>
      <c r="BX96" s="806"/>
      <c r="CI96" s="806"/>
      <c r="CK96" s="806"/>
      <c r="CM96" s="806"/>
      <c r="CO96" s="806"/>
      <c r="CZ96" s="806"/>
      <c r="DB96" s="806"/>
      <c r="DD96" s="806"/>
      <c r="DF96" s="806"/>
      <c r="DQ96" s="806"/>
      <c r="DS96" s="806"/>
      <c r="DU96" s="806"/>
      <c r="DW96" s="806"/>
      <c r="EH96" s="806"/>
      <c r="EJ96" s="806"/>
      <c r="EL96" s="806"/>
      <c r="EN96" s="806"/>
      <c r="EY96" s="806"/>
      <c r="FA96" s="806"/>
      <c r="FC96" s="806"/>
      <c r="FE96" s="806"/>
      <c r="FP96" s="806"/>
      <c r="FR96" s="806"/>
      <c r="FT96" s="806"/>
      <c r="FV96" s="806"/>
      <c r="GG96" s="806"/>
      <c r="GI96" s="806"/>
      <c r="GK96" s="806"/>
      <c r="GM96" s="806"/>
      <c r="GX96" s="806"/>
      <c r="GZ96" s="806"/>
      <c r="HB96" s="806"/>
      <c r="HD96" s="806"/>
      <c r="HO96" s="806"/>
      <c r="HQ96" s="806"/>
      <c r="HS96" s="806"/>
      <c r="HU96" s="806"/>
      <c r="IF96" s="806"/>
      <c r="IH96" s="806"/>
      <c r="IJ96" s="806"/>
      <c r="IL96" s="806"/>
      <c r="IW96" s="806"/>
      <c r="IY96" s="806"/>
      <c r="JA96" s="806"/>
      <c r="JC96" s="806"/>
      <c r="JN96" s="806"/>
      <c r="JP96" s="806"/>
      <c r="JR96" s="806"/>
      <c r="JT96" s="806"/>
      <c r="KE96" s="806"/>
      <c r="KG96" s="806"/>
      <c r="KI96" s="806"/>
      <c r="KK96" s="806"/>
    </row>
    <row r="97" spans="1:297" s="153" customFormat="1" ht="30" customHeight="1">
      <c r="A97" s="90"/>
      <c r="B97" s="84">
        <v>4</v>
      </c>
      <c r="C97" s="84" t="str">
        <f t="shared" si="1276"/>
        <v>JORGE ENRIQUE MORA HENAO</v>
      </c>
      <c r="D97" s="84" t="str">
        <f t="shared" si="1277"/>
        <v>NH</v>
      </c>
      <c r="E97" s="110"/>
      <c r="F97" s="84">
        <v>4</v>
      </c>
      <c r="G97" s="118">
        <f t="shared" ca="1" si="1279"/>
        <v>308116060</v>
      </c>
      <c r="H97" s="154" t="str">
        <f t="shared" si="1278"/>
        <v>$BO$82</v>
      </c>
      <c r="I97" s="154">
        <f t="shared" si="1280"/>
        <v>67</v>
      </c>
      <c r="S97" s="806"/>
      <c r="U97" s="806"/>
      <c r="W97" s="806"/>
      <c r="Y97" s="806"/>
      <c r="AJ97" s="806"/>
      <c r="AL97" s="806"/>
      <c r="AN97" s="806"/>
      <c r="AP97" s="806"/>
      <c r="BA97" s="806"/>
      <c r="BC97" s="806"/>
      <c r="BE97" s="806"/>
      <c r="BG97" s="806"/>
      <c r="BR97" s="806"/>
      <c r="BT97" s="806"/>
      <c r="BV97" s="806"/>
      <c r="BX97" s="806"/>
      <c r="CI97" s="806"/>
      <c r="CK97" s="806"/>
      <c r="CM97" s="806"/>
      <c r="CO97" s="806"/>
      <c r="CZ97" s="806"/>
      <c r="DB97" s="806"/>
      <c r="DD97" s="806"/>
      <c r="DF97" s="806"/>
      <c r="DQ97" s="806"/>
      <c r="DS97" s="806"/>
      <c r="DU97" s="806"/>
      <c r="DW97" s="806"/>
      <c r="EH97" s="806"/>
      <c r="EJ97" s="806"/>
      <c r="EL97" s="806"/>
      <c r="EN97" s="806"/>
      <c r="EY97" s="806"/>
      <c r="FA97" s="806"/>
      <c r="FC97" s="806"/>
      <c r="FE97" s="806"/>
      <c r="FP97" s="806"/>
      <c r="FR97" s="806"/>
      <c r="FT97" s="806"/>
      <c r="FV97" s="806"/>
      <c r="GG97" s="806"/>
      <c r="GI97" s="806"/>
      <c r="GK97" s="806"/>
      <c r="GM97" s="806"/>
      <c r="GX97" s="806"/>
      <c r="GZ97" s="806"/>
      <c r="HB97" s="806"/>
      <c r="HD97" s="806"/>
      <c r="HO97" s="806"/>
      <c r="HQ97" s="806"/>
      <c r="HS97" s="806"/>
      <c r="HU97" s="806"/>
      <c r="IF97" s="806"/>
      <c r="IH97" s="806"/>
      <c r="IJ97" s="806"/>
      <c r="IL97" s="806"/>
      <c r="IW97" s="806"/>
      <c r="IY97" s="806"/>
      <c r="JA97" s="806"/>
      <c r="JC97" s="806"/>
      <c r="JN97" s="806"/>
      <c r="JP97" s="806"/>
      <c r="JR97" s="806"/>
      <c r="JT97" s="806"/>
      <c r="KE97" s="806"/>
      <c r="KG97" s="806"/>
      <c r="KI97" s="806"/>
      <c r="KK97" s="806"/>
    </row>
    <row r="98" spans="1:297" s="153" customFormat="1" ht="30" customHeight="1">
      <c r="A98" s="90"/>
      <c r="B98" s="84">
        <v>5</v>
      </c>
      <c r="C98" s="84" t="str">
        <f t="shared" si="1276"/>
        <v>ACEROS Y CONCRETOS S.A.S.</v>
      </c>
      <c r="D98" s="84" t="str">
        <f t="shared" si="1277"/>
        <v>H</v>
      </c>
      <c r="E98" s="110"/>
      <c r="F98" s="84">
        <v>5</v>
      </c>
      <c r="G98" s="118">
        <f t="shared" ca="1" si="1279"/>
        <v>317008816</v>
      </c>
      <c r="H98" s="154" t="str">
        <f t="shared" si="1278"/>
        <v>$CF$82</v>
      </c>
      <c r="I98" s="154">
        <f t="shared" si="1280"/>
        <v>84</v>
      </c>
    </row>
    <row r="99" spans="1:297" s="153" customFormat="1" ht="30" customHeight="1">
      <c r="A99" s="90"/>
      <c r="B99" s="84">
        <v>6</v>
      </c>
      <c r="C99" s="84" t="str">
        <f t="shared" si="1276"/>
        <v>CONSTRUINTEGRALES S.A.S.</v>
      </c>
      <c r="D99" s="84" t="str">
        <f t="shared" si="1277"/>
        <v>H</v>
      </c>
      <c r="E99" s="110"/>
      <c r="F99" s="84">
        <v>6</v>
      </c>
      <c r="G99" s="118">
        <f t="shared" ca="1" si="1279"/>
        <v>314421056</v>
      </c>
      <c r="H99" s="154" t="str">
        <f t="shared" si="1278"/>
        <v>$CW$82</v>
      </c>
      <c r="I99" s="154">
        <f t="shared" si="1280"/>
        <v>101</v>
      </c>
    </row>
    <row r="100" spans="1:297" s="153" customFormat="1" ht="30" customHeight="1">
      <c r="A100" s="90"/>
      <c r="B100" s="84">
        <v>7</v>
      </c>
      <c r="C100" s="84">
        <f t="shared" si="1276"/>
        <v>0</v>
      </c>
      <c r="D100" s="84" t="e">
        <f t="shared" si="1277"/>
        <v>#N/A</v>
      </c>
      <c r="E100" s="110"/>
      <c r="F100" s="84">
        <v>7</v>
      </c>
      <c r="G100" s="118">
        <f t="shared" ca="1" si="1279"/>
        <v>0</v>
      </c>
      <c r="H100" s="154" t="str">
        <f t="shared" si="1278"/>
        <v>$DN$82</v>
      </c>
      <c r="I100" s="154">
        <f t="shared" si="1280"/>
        <v>118</v>
      </c>
    </row>
    <row r="101" spans="1:297" s="153" customFormat="1" ht="30" customHeight="1">
      <c r="A101" s="90"/>
      <c r="B101" s="84">
        <v>8</v>
      </c>
      <c r="C101" s="84">
        <f t="shared" si="1276"/>
        <v>0</v>
      </c>
      <c r="D101" s="84" t="e">
        <f t="shared" si="1277"/>
        <v>#N/A</v>
      </c>
      <c r="E101" s="110"/>
      <c r="F101" s="84">
        <v>8</v>
      </c>
      <c r="G101" s="118">
        <f t="shared" ca="1" si="1279"/>
        <v>0</v>
      </c>
      <c r="H101" s="154" t="str">
        <f t="shared" si="1278"/>
        <v>$EE$82</v>
      </c>
      <c r="I101" s="154">
        <f t="shared" si="1280"/>
        <v>135</v>
      </c>
    </row>
    <row r="102" spans="1:297" s="153" customFormat="1" ht="30" customHeight="1">
      <c r="A102" s="90"/>
      <c r="B102" s="84">
        <v>9</v>
      </c>
      <c r="C102" s="84">
        <f t="shared" si="1276"/>
        <v>0</v>
      </c>
      <c r="D102" s="84" t="e">
        <f t="shared" si="1277"/>
        <v>#N/A</v>
      </c>
      <c r="E102" s="110"/>
      <c r="F102" s="84">
        <v>9</v>
      </c>
      <c r="G102" s="118">
        <f t="shared" ca="1" si="1279"/>
        <v>0</v>
      </c>
      <c r="H102" s="154" t="str">
        <f t="shared" si="1278"/>
        <v>$EV$82</v>
      </c>
      <c r="I102" s="154">
        <f t="shared" si="1280"/>
        <v>152</v>
      </c>
    </row>
    <row r="103" spans="1:297" s="153" customFormat="1" ht="30" customHeight="1">
      <c r="A103" s="90"/>
      <c r="B103" s="84">
        <v>10</v>
      </c>
      <c r="C103" s="84">
        <f t="shared" si="1276"/>
        <v>0</v>
      </c>
      <c r="D103" s="84" t="e">
        <f t="shared" si="1277"/>
        <v>#N/A</v>
      </c>
      <c r="E103" s="110"/>
      <c r="F103" s="84">
        <v>10</v>
      </c>
      <c r="G103" s="118">
        <f t="shared" ca="1" si="1279"/>
        <v>0</v>
      </c>
      <c r="H103" s="154" t="str">
        <f t="shared" si="1278"/>
        <v>$FM$82</v>
      </c>
      <c r="I103" s="154">
        <f t="shared" si="1280"/>
        <v>169</v>
      </c>
    </row>
    <row r="104" spans="1:297" s="153" customFormat="1" ht="30" customHeight="1">
      <c r="A104" s="90"/>
      <c r="B104" s="84">
        <v>11</v>
      </c>
      <c r="C104" s="84">
        <f t="shared" si="1276"/>
        <v>0</v>
      </c>
      <c r="D104" s="84" t="e">
        <f t="shared" si="1277"/>
        <v>#N/A</v>
      </c>
      <c r="E104" s="110"/>
      <c r="F104" s="84">
        <v>11</v>
      </c>
      <c r="G104" s="118">
        <f t="shared" ca="1" si="1279"/>
        <v>0</v>
      </c>
      <c r="H104" s="154" t="str">
        <f t="shared" si="1278"/>
        <v>$GD$82</v>
      </c>
      <c r="I104" s="154">
        <f t="shared" si="1280"/>
        <v>186</v>
      </c>
    </row>
    <row r="105" spans="1:297" s="153" customFormat="1" ht="30" customHeight="1">
      <c r="A105" s="90"/>
      <c r="B105" s="84">
        <v>12</v>
      </c>
      <c r="C105" s="84">
        <f t="shared" si="1276"/>
        <v>0</v>
      </c>
      <c r="D105" s="84" t="e">
        <f t="shared" si="1277"/>
        <v>#N/A</v>
      </c>
      <c r="E105" s="110"/>
      <c r="F105" s="84">
        <v>12</v>
      </c>
      <c r="G105" s="118">
        <f t="shared" ca="1" si="1279"/>
        <v>0</v>
      </c>
      <c r="H105" s="154" t="str">
        <f t="shared" si="1278"/>
        <v>$GU$82</v>
      </c>
      <c r="I105" s="154">
        <f t="shared" si="1280"/>
        <v>203</v>
      </c>
    </row>
    <row r="106" spans="1:297" s="153" customFormat="1" ht="30" customHeight="1">
      <c r="A106" s="90"/>
      <c r="B106" s="84">
        <v>13</v>
      </c>
      <c r="C106" s="84">
        <f t="shared" si="1276"/>
        <v>0</v>
      </c>
      <c r="D106" s="84" t="e">
        <f t="shared" si="1277"/>
        <v>#N/A</v>
      </c>
      <c r="E106" s="110"/>
      <c r="F106" s="84">
        <v>13</v>
      </c>
      <c r="G106" s="118">
        <f t="shared" ca="1" si="1279"/>
        <v>0</v>
      </c>
      <c r="H106" s="154" t="str">
        <f t="shared" si="1278"/>
        <v>$HL$82</v>
      </c>
      <c r="I106" s="154">
        <f t="shared" si="1280"/>
        <v>220</v>
      </c>
    </row>
    <row r="107" spans="1:297" s="153" customFormat="1" ht="30" customHeight="1">
      <c r="A107" s="90"/>
      <c r="B107" s="84">
        <v>14</v>
      </c>
      <c r="C107" s="84">
        <f t="shared" si="1276"/>
        <v>0</v>
      </c>
      <c r="D107" s="84" t="e">
        <f t="shared" si="1277"/>
        <v>#N/A</v>
      </c>
      <c r="E107" s="110"/>
      <c r="F107" s="84">
        <v>14</v>
      </c>
      <c r="G107" s="118">
        <f t="shared" ca="1" si="1279"/>
        <v>0</v>
      </c>
      <c r="H107" s="154" t="str">
        <f t="shared" si="1278"/>
        <v>$IC$82</v>
      </c>
      <c r="I107" s="154">
        <f t="shared" si="1280"/>
        <v>237</v>
      </c>
    </row>
    <row r="108" spans="1:297" s="153" customFormat="1" ht="30" customHeight="1">
      <c r="A108" s="90"/>
      <c r="B108" s="84">
        <v>15</v>
      </c>
      <c r="C108" s="84">
        <f t="shared" ref="C108:C110" si="1281">VLOOKUP(B108,LISTA_OFERENTES,2,FALSE)</f>
        <v>0</v>
      </c>
      <c r="D108" s="84" t="e">
        <f t="shared" si="1277"/>
        <v>#N/A</v>
      </c>
      <c r="E108" s="110"/>
      <c r="F108" s="84">
        <v>15</v>
      </c>
      <c r="G108" s="118">
        <f t="shared" ref="G108:G110" ca="1" si="1282">INDIRECT(H108,TRUE)</f>
        <v>0</v>
      </c>
      <c r="H108" s="154" t="str">
        <f t="shared" si="1278"/>
        <v>$IT$82</v>
      </c>
      <c r="I108" s="154">
        <f t="shared" si="1280"/>
        <v>254</v>
      </c>
    </row>
    <row r="109" spans="1:297" s="153" customFormat="1" ht="30" customHeight="1">
      <c r="A109" s="90"/>
      <c r="B109" s="84">
        <v>16</v>
      </c>
      <c r="C109" s="84">
        <f t="shared" si="1281"/>
        <v>0</v>
      </c>
      <c r="D109" s="84" t="e">
        <f t="shared" si="1277"/>
        <v>#N/A</v>
      </c>
      <c r="E109" s="110"/>
      <c r="F109" s="84">
        <v>16</v>
      </c>
      <c r="G109" s="118">
        <f t="shared" ca="1" si="1282"/>
        <v>0</v>
      </c>
      <c r="H109" s="154" t="str">
        <f t="shared" si="1278"/>
        <v>$JK$82</v>
      </c>
      <c r="I109" s="154">
        <f t="shared" si="1280"/>
        <v>271</v>
      </c>
    </row>
    <row r="110" spans="1:297" s="153" customFormat="1" ht="30" customHeight="1">
      <c r="A110" s="90"/>
      <c r="B110" s="84">
        <v>17</v>
      </c>
      <c r="C110" s="84">
        <f t="shared" si="1281"/>
        <v>0</v>
      </c>
      <c r="D110" s="84" t="e">
        <f t="shared" si="1277"/>
        <v>#N/A</v>
      </c>
      <c r="E110" s="110"/>
      <c r="F110" s="84">
        <v>17</v>
      </c>
      <c r="G110" s="118">
        <f t="shared" ca="1" si="1282"/>
        <v>0</v>
      </c>
      <c r="H110" s="154" t="str">
        <f t="shared" si="1278"/>
        <v>$KB$82</v>
      </c>
      <c r="I110" s="154">
        <f t="shared" si="1280"/>
        <v>288</v>
      </c>
    </row>
    <row r="111" spans="1:297" s="153" customFormat="1">
      <c r="A111" s="85"/>
      <c r="B111" s="85"/>
      <c r="C111" s="85"/>
      <c r="D111" s="85"/>
      <c r="E111" s="85"/>
      <c r="F111" s="85"/>
      <c r="G111" s="85"/>
    </row>
    <row r="112" spans="1:297" s="153" customFormat="1">
      <c r="A112" s="85"/>
      <c r="B112" s="85"/>
      <c r="C112" s="85"/>
      <c r="D112" s="85"/>
      <c r="E112" s="85"/>
      <c r="F112" s="85"/>
      <c r="G112" s="85"/>
    </row>
    <row r="114" spans="6:9">
      <c r="F114" s="748" t="s">
        <v>126</v>
      </c>
      <c r="G114" s="749"/>
    </row>
    <row r="115" spans="6:9">
      <c r="F115" s="84" t="s">
        <v>124</v>
      </c>
      <c r="G115" s="84" t="s">
        <v>123</v>
      </c>
    </row>
    <row r="116" spans="6:9">
      <c r="F116" s="152">
        <v>15</v>
      </c>
      <c r="G116" s="152">
        <v>17</v>
      </c>
    </row>
    <row r="118" spans="6:9">
      <c r="F118" s="123" t="s">
        <v>3</v>
      </c>
      <c r="G118" s="119" t="s">
        <v>127</v>
      </c>
    </row>
    <row r="119" spans="6:9">
      <c r="F119" s="84">
        <v>1</v>
      </c>
      <c r="G119" s="120">
        <f ca="1">INDIRECT(H119,TRUE)</f>
        <v>0.111</v>
      </c>
      <c r="H119" s="154" t="str">
        <f t="shared" ref="H119:H135" si="1283">ADDRESS(88,I119,1,1)</f>
        <v>$O$88</v>
      </c>
      <c r="I119" s="154">
        <f>F116</f>
        <v>15</v>
      </c>
    </row>
    <row r="120" spans="6:9">
      <c r="F120" s="84">
        <v>2</v>
      </c>
      <c r="G120" s="120">
        <f t="shared" ref="G120:G135" ca="1" si="1284">INDIRECT(H120,TRUE)</f>
        <v>0.245</v>
      </c>
      <c r="H120" s="154" t="str">
        <f t="shared" si="1283"/>
        <v>$AF$88</v>
      </c>
      <c r="I120" s="154">
        <f>$I119+$G$116</f>
        <v>32</v>
      </c>
    </row>
    <row r="121" spans="6:9">
      <c r="F121" s="84">
        <v>3</v>
      </c>
      <c r="G121" s="120">
        <f t="shared" ca="1" si="1284"/>
        <v>0.18000000000000002</v>
      </c>
      <c r="H121" s="154" t="str">
        <f t="shared" si="1283"/>
        <v>$AW$88</v>
      </c>
      <c r="I121" s="154">
        <f t="shared" ref="I121:I135" si="1285">$I120+$G$116</f>
        <v>49</v>
      </c>
    </row>
    <row r="122" spans="6:9">
      <c r="F122" s="84">
        <v>4</v>
      </c>
      <c r="G122" s="120">
        <f t="shared" ca="1" si="1284"/>
        <v>0.22999999999999998</v>
      </c>
      <c r="H122" s="154" t="str">
        <f t="shared" si="1283"/>
        <v>$BN$88</v>
      </c>
      <c r="I122" s="154">
        <f t="shared" si="1285"/>
        <v>66</v>
      </c>
    </row>
    <row r="123" spans="6:9">
      <c r="F123" s="84">
        <v>5</v>
      </c>
      <c r="G123" s="120">
        <f t="shared" ca="1" si="1284"/>
        <v>0.191</v>
      </c>
      <c r="H123" s="154" t="str">
        <f t="shared" si="1283"/>
        <v>$CE$88</v>
      </c>
      <c r="I123" s="154">
        <f t="shared" si="1285"/>
        <v>83</v>
      </c>
    </row>
    <row r="124" spans="6:9">
      <c r="F124" s="84">
        <v>6</v>
      </c>
      <c r="G124" s="120">
        <f t="shared" ca="1" si="1284"/>
        <v>0.19</v>
      </c>
      <c r="H124" s="154" t="str">
        <f t="shared" si="1283"/>
        <v>$CV$88</v>
      </c>
      <c r="I124" s="154">
        <f t="shared" si="1285"/>
        <v>100</v>
      </c>
    </row>
    <row r="125" spans="6:9">
      <c r="F125" s="84">
        <v>7</v>
      </c>
      <c r="G125" s="120">
        <f t="shared" ca="1" si="1284"/>
        <v>0</v>
      </c>
      <c r="H125" s="154" t="str">
        <f t="shared" si="1283"/>
        <v>$DM$88</v>
      </c>
      <c r="I125" s="154">
        <f t="shared" si="1285"/>
        <v>117</v>
      </c>
    </row>
    <row r="126" spans="6:9">
      <c r="F126" s="84">
        <v>8</v>
      </c>
      <c r="G126" s="120">
        <f t="shared" ca="1" si="1284"/>
        <v>0</v>
      </c>
      <c r="H126" s="154" t="str">
        <f t="shared" si="1283"/>
        <v>$ED$88</v>
      </c>
      <c r="I126" s="154">
        <f t="shared" si="1285"/>
        <v>134</v>
      </c>
    </row>
    <row r="127" spans="6:9">
      <c r="F127" s="84">
        <v>9</v>
      </c>
      <c r="G127" s="120">
        <f t="shared" ca="1" si="1284"/>
        <v>0</v>
      </c>
      <c r="H127" s="154" t="str">
        <f t="shared" si="1283"/>
        <v>$EU$88</v>
      </c>
      <c r="I127" s="154">
        <f t="shared" si="1285"/>
        <v>151</v>
      </c>
    </row>
    <row r="128" spans="6:9">
      <c r="F128" s="84">
        <v>10</v>
      </c>
      <c r="G128" s="120">
        <f t="shared" ca="1" si="1284"/>
        <v>0</v>
      </c>
      <c r="H128" s="154" t="str">
        <f t="shared" si="1283"/>
        <v>$FL$88</v>
      </c>
      <c r="I128" s="154">
        <f t="shared" si="1285"/>
        <v>168</v>
      </c>
    </row>
    <row r="129" spans="6:9">
      <c r="F129" s="84">
        <v>11</v>
      </c>
      <c r="G129" s="120">
        <f t="shared" ca="1" si="1284"/>
        <v>0</v>
      </c>
      <c r="H129" s="154" t="str">
        <f t="shared" si="1283"/>
        <v>$GC$88</v>
      </c>
      <c r="I129" s="154">
        <f t="shared" si="1285"/>
        <v>185</v>
      </c>
    </row>
    <row r="130" spans="6:9">
      <c r="F130" s="84">
        <v>12</v>
      </c>
      <c r="G130" s="120">
        <f t="shared" ca="1" si="1284"/>
        <v>0</v>
      </c>
      <c r="H130" s="154" t="str">
        <f t="shared" si="1283"/>
        <v>$GT$88</v>
      </c>
      <c r="I130" s="154">
        <f t="shared" si="1285"/>
        <v>202</v>
      </c>
    </row>
    <row r="131" spans="6:9">
      <c r="F131" s="84">
        <v>13</v>
      </c>
      <c r="G131" s="120">
        <f t="shared" ca="1" si="1284"/>
        <v>0</v>
      </c>
      <c r="H131" s="154" t="str">
        <f t="shared" si="1283"/>
        <v>$HK$88</v>
      </c>
      <c r="I131" s="154">
        <f t="shared" si="1285"/>
        <v>219</v>
      </c>
    </row>
    <row r="132" spans="6:9">
      <c r="F132" s="84">
        <v>14</v>
      </c>
      <c r="G132" s="120">
        <f t="shared" ca="1" si="1284"/>
        <v>0</v>
      </c>
      <c r="H132" s="154" t="str">
        <f t="shared" si="1283"/>
        <v>$IB$88</v>
      </c>
      <c r="I132" s="154">
        <f t="shared" si="1285"/>
        <v>236</v>
      </c>
    </row>
    <row r="133" spans="6:9">
      <c r="F133" s="84">
        <v>15</v>
      </c>
      <c r="G133" s="120">
        <f t="shared" ca="1" si="1284"/>
        <v>0</v>
      </c>
      <c r="H133" s="154" t="str">
        <f t="shared" si="1283"/>
        <v>$IS$88</v>
      </c>
      <c r="I133" s="154">
        <f t="shared" si="1285"/>
        <v>253</v>
      </c>
    </row>
    <row r="134" spans="6:9">
      <c r="F134" s="84">
        <v>16</v>
      </c>
      <c r="G134" s="120">
        <f t="shared" ca="1" si="1284"/>
        <v>0</v>
      </c>
      <c r="H134" s="154" t="str">
        <f t="shared" si="1283"/>
        <v>$JJ$88</v>
      </c>
      <c r="I134" s="154">
        <f t="shared" si="1285"/>
        <v>270</v>
      </c>
    </row>
    <row r="135" spans="6:9">
      <c r="F135" s="84">
        <v>17</v>
      </c>
      <c r="G135" s="120">
        <f t="shared" ca="1" si="1284"/>
        <v>0</v>
      </c>
      <c r="H135" s="154" t="str">
        <f t="shared" si="1283"/>
        <v>$KA$88</v>
      </c>
      <c r="I135" s="154">
        <f t="shared" si="1285"/>
        <v>287</v>
      </c>
    </row>
  </sheetData>
  <sheetProtection algorithmName="SHA-512" hashValue="pNdNMgk57Er4T4toTIgeeg7o9CIGjV2cNIXNH5s3HHCWuILdTlfMGLWf13oykhFgpmg48UyBq3DNDVsoeNLHyg==" saltValue="csdkPZEBKqC9gRFluMypMg==" spinCount="100000" sheet="1" objects="1" scenarios="1" selectLockedCells="1" selectUnlockedCells="1"/>
  <mergeCells count="523">
    <mergeCell ref="IF92:IF97"/>
    <mergeCell ref="IH92:IH97"/>
    <mergeCell ref="IJ92:IJ97"/>
    <mergeCell ref="IL92:IL97"/>
    <mergeCell ref="IW92:IW97"/>
    <mergeCell ref="KI92:KI97"/>
    <mergeCell ref="KK92:KK97"/>
    <mergeCell ref="IY92:IY97"/>
    <mergeCell ref="JA92:JA97"/>
    <mergeCell ref="JC92:JC97"/>
    <mergeCell ref="JN92:JN97"/>
    <mergeCell ref="JP92:JP97"/>
    <mergeCell ref="JR92:JR97"/>
    <mergeCell ref="JT92:JT97"/>
    <mergeCell ref="KE92:KE97"/>
    <mergeCell ref="KG92:KG97"/>
    <mergeCell ref="GM92:GM97"/>
    <mergeCell ref="GX92:GX97"/>
    <mergeCell ref="GZ92:GZ97"/>
    <mergeCell ref="HB92:HB97"/>
    <mergeCell ref="HD92:HD97"/>
    <mergeCell ref="HO92:HO97"/>
    <mergeCell ref="HQ92:HQ97"/>
    <mergeCell ref="HS92:HS97"/>
    <mergeCell ref="HU92:HU97"/>
    <mergeCell ref="FC92:FC97"/>
    <mergeCell ref="FE92:FE97"/>
    <mergeCell ref="FP92:FP97"/>
    <mergeCell ref="FR92:FR97"/>
    <mergeCell ref="FT92:FT97"/>
    <mergeCell ref="FV92:FV97"/>
    <mergeCell ref="GG92:GG97"/>
    <mergeCell ref="GI92:GI97"/>
    <mergeCell ref="GK92:GK97"/>
    <mergeCell ref="DS92:DS97"/>
    <mergeCell ref="DU92:DU97"/>
    <mergeCell ref="DW92:DW97"/>
    <mergeCell ref="EH92:EH97"/>
    <mergeCell ref="EJ92:EJ97"/>
    <mergeCell ref="EL92:EL97"/>
    <mergeCell ref="EN92:EN97"/>
    <mergeCell ref="EY92:EY97"/>
    <mergeCell ref="FA92:FA97"/>
    <mergeCell ref="CI92:CI97"/>
    <mergeCell ref="CK92:CK97"/>
    <mergeCell ref="CM92:CM97"/>
    <mergeCell ref="CO92:CO97"/>
    <mergeCell ref="CZ92:CZ97"/>
    <mergeCell ref="DB92:DB97"/>
    <mergeCell ref="DD92:DD97"/>
    <mergeCell ref="DF92:DF97"/>
    <mergeCell ref="DQ92:DQ97"/>
    <mergeCell ref="KJ85:KJ86"/>
    <mergeCell ref="KK85:KK86"/>
    <mergeCell ref="JW86:JZ86"/>
    <mergeCell ref="JF89:JK89"/>
    <mergeCell ref="JF90:JK90"/>
    <mergeCell ref="JW89:KB89"/>
    <mergeCell ref="JW90:KB90"/>
    <mergeCell ref="S92:S97"/>
    <mergeCell ref="U92:U97"/>
    <mergeCell ref="W92:W97"/>
    <mergeCell ref="Y92:Y97"/>
    <mergeCell ref="AJ92:AJ97"/>
    <mergeCell ref="AL92:AL97"/>
    <mergeCell ref="AN92:AN97"/>
    <mergeCell ref="AP92:AP97"/>
    <mergeCell ref="BA92:BA97"/>
    <mergeCell ref="BC92:BC97"/>
    <mergeCell ref="BE92:BE97"/>
    <mergeCell ref="BG92:BG97"/>
    <mergeCell ref="BJ90:BO90"/>
    <mergeCell ref="CA90:CF90"/>
    <mergeCell ref="CA89:CF89"/>
    <mergeCell ref="BJ89:BO89"/>
    <mergeCell ref="BJ85:BM85"/>
    <mergeCell ref="KD4:KD9"/>
    <mergeCell ref="KE4:KE9"/>
    <mergeCell ref="KF4:KF9"/>
    <mergeCell ref="KG4:KG9"/>
    <mergeCell ref="KH4:KH9"/>
    <mergeCell ref="KI4:KI9"/>
    <mergeCell ref="KJ4:KJ9"/>
    <mergeCell ref="KK4:KK9"/>
    <mergeCell ref="JY5:KC7"/>
    <mergeCell ref="JY8:JY9"/>
    <mergeCell ref="JZ8:KC9"/>
    <mergeCell ref="JF84:JI84"/>
    <mergeCell ref="JF85:JI85"/>
    <mergeCell ref="JS85:JS86"/>
    <mergeCell ref="JT85:JT86"/>
    <mergeCell ref="JF86:JI86"/>
    <mergeCell ref="JW2:JW3"/>
    <mergeCell ref="JX2:JX3"/>
    <mergeCell ref="JY2:KB3"/>
    <mergeCell ref="JW4:JX9"/>
    <mergeCell ref="JY4:KC4"/>
    <mergeCell ref="JW83:JZ83"/>
    <mergeCell ref="JW84:JZ84"/>
    <mergeCell ref="JW85:JZ85"/>
    <mergeCell ref="JM4:JM9"/>
    <mergeCell ref="JN4:JN9"/>
    <mergeCell ref="JO4:JO9"/>
    <mergeCell ref="JP4:JP9"/>
    <mergeCell ref="JQ4:JQ9"/>
    <mergeCell ref="JR4:JR9"/>
    <mergeCell ref="JS4:JS9"/>
    <mergeCell ref="JT4:JT9"/>
    <mergeCell ref="JH5:JL7"/>
    <mergeCell ref="JH8:JH9"/>
    <mergeCell ref="JI8:JL9"/>
    <mergeCell ref="JF2:JF3"/>
    <mergeCell ref="JG2:JG3"/>
    <mergeCell ref="JH2:JK3"/>
    <mergeCell ref="JF4:JG9"/>
    <mergeCell ref="JH4:JL4"/>
    <mergeCell ref="JF83:JI83"/>
    <mergeCell ref="JA4:JA9"/>
    <mergeCell ref="JB4:JB9"/>
    <mergeCell ref="JC4:JC9"/>
    <mergeCell ref="HN4:HN9"/>
    <mergeCell ref="HO4:HO9"/>
    <mergeCell ref="HP4:HP9"/>
    <mergeCell ref="HG83:HJ83"/>
    <mergeCell ref="HD4:HD9"/>
    <mergeCell ref="IJ4:IJ9"/>
    <mergeCell ref="IK4:IK9"/>
    <mergeCell ref="IL4:IL9"/>
    <mergeCell ref="HU4:HU9"/>
    <mergeCell ref="HQ4:HQ9"/>
    <mergeCell ref="HR4:HR9"/>
    <mergeCell ref="HS4:HS9"/>
    <mergeCell ref="HT4:HT9"/>
    <mergeCell ref="HX4:HY9"/>
    <mergeCell ref="HZ4:ID4"/>
    <mergeCell ref="HZ5:ID7"/>
    <mergeCell ref="HZ8:HZ9"/>
    <mergeCell ref="IA8:ID9"/>
    <mergeCell ref="HX83:IA83"/>
    <mergeCell ref="IE4:IE9"/>
    <mergeCell ref="IF4:IF9"/>
    <mergeCell ref="IG4:IG9"/>
    <mergeCell ref="IH4:IH9"/>
    <mergeCell ref="II4:II9"/>
    <mergeCell ref="FA4:FA9"/>
    <mergeCell ref="FB4:FB9"/>
    <mergeCell ref="GF4:GF9"/>
    <mergeCell ref="GG4:GG9"/>
    <mergeCell ref="GH4:GH9"/>
    <mergeCell ref="GI4:GI9"/>
    <mergeCell ref="GJ4:GJ9"/>
    <mergeCell ref="FY83:GB83"/>
    <mergeCell ref="FT4:FT9"/>
    <mergeCell ref="FU4:FU9"/>
    <mergeCell ref="FV4:FV9"/>
    <mergeCell ref="FY4:FZ9"/>
    <mergeCell ref="GA4:GE4"/>
    <mergeCell ref="GA5:GE7"/>
    <mergeCell ref="GA8:GA9"/>
    <mergeCell ref="GB8:GE9"/>
    <mergeCell ref="ES5:EW7"/>
    <mergeCell ref="ES8:ES9"/>
    <mergeCell ref="ET8:EW9"/>
    <mergeCell ref="EQ83:ET83"/>
    <mergeCell ref="EX4:EX9"/>
    <mergeCell ref="EY4:EY9"/>
    <mergeCell ref="EZ4:EZ9"/>
    <mergeCell ref="EQ4:ER9"/>
    <mergeCell ref="ES4:EW4"/>
    <mergeCell ref="BW4:BW9"/>
    <mergeCell ref="BX4:BX9"/>
    <mergeCell ref="CH4:CH9"/>
    <mergeCell ref="CI4:CI9"/>
    <mergeCell ref="CJ4:CJ9"/>
    <mergeCell ref="CK4:CK9"/>
    <mergeCell ref="CL4:CL9"/>
    <mergeCell ref="CM4:CM9"/>
    <mergeCell ref="CN4:CN9"/>
    <mergeCell ref="CA4:CB9"/>
    <mergeCell ref="CC4:CG4"/>
    <mergeCell ref="CC5:CG7"/>
    <mergeCell ref="CC8:CC9"/>
    <mergeCell ref="CD8:CG9"/>
    <mergeCell ref="BD4:BD9"/>
    <mergeCell ref="BE4:BE9"/>
    <mergeCell ref="BF4:BF9"/>
    <mergeCell ref="BG4:BG9"/>
    <mergeCell ref="BQ4:BQ9"/>
    <mergeCell ref="BR4:BR9"/>
    <mergeCell ref="BM8:BP9"/>
    <mergeCell ref="BJ4:BK9"/>
    <mergeCell ref="BL4:BP4"/>
    <mergeCell ref="BL5:BP7"/>
    <mergeCell ref="BL8:BL9"/>
    <mergeCell ref="AO4:AO9"/>
    <mergeCell ref="AP4:AP9"/>
    <mergeCell ref="AZ4:AZ9"/>
    <mergeCell ref="AU8:AU9"/>
    <mergeCell ref="AV8:AY9"/>
    <mergeCell ref="AS4:AT9"/>
    <mergeCell ref="BA4:BA9"/>
    <mergeCell ref="BB4:BB9"/>
    <mergeCell ref="BC4:BC9"/>
    <mergeCell ref="AS83:AV83"/>
    <mergeCell ref="BJ83:BM83"/>
    <mergeCell ref="BJ41:BN41"/>
    <mergeCell ref="BJ55:BN55"/>
    <mergeCell ref="BJ75:BN75"/>
    <mergeCell ref="BJ81:BN81"/>
    <mergeCell ref="BJ82:BM82"/>
    <mergeCell ref="AB41:AF41"/>
    <mergeCell ref="AB55:AF55"/>
    <mergeCell ref="AB75:AF75"/>
    <mergeCell ref="AB81:AF81"/>
    <mergeCell ref="AB82:AE82"/>
    <mergeCell ref="AS41:AW41"/>
    <mergeCell ref="AS55:AW55"/>
    <mergeCell ref="AS75:AW75"/>
    <mergeCell ref="AS81:AW81"/>
    <mergeCell ref="AS82:AV82"/>
    <mergeCell ref="AB83:AE83"/>
    <mergeCell ref="K41:O41"/>
    <mergeCell ref="K55:O55"/>
    <mergeCell ref="K75:O75"/>
    <mergeCell ref="K81:O81"/>
    <mergeCell ref="K82:N82"/>
    <mergeCell ref="B41:F41"/>
    <mergeCell ref="B55:F55"/>
    <mergeCell ref="B75:F75"/>
    <mergeCell ref="B81:F81"/>
    <mergeCell ref="B82:E82"/>
    <mergeCell ref="CR85:CU85"/>
    <mergeCell ref="X85:X86"/>
    <mergeCell ref="Y85:Y86"/>
    <mergeCell ref="AO85:AO86"/>
    <mergeCell ref="AB85:AE85"/>
    <mergeCell ref="AB86:AE86"/>
    <mergeCell ref="B4:C9"/>
    <mergeCell ref="D4:H4"/>
    <mergeCell ref="D5:H7"/>
    <mergeCell ref="D8:D9"/>
    <mergeCell ref="E8:H9"/>
    <mergeCell ref="K84:N84"/>
    <mergeCell ref="B84:E84"/>
    <mergeCell ref="BJ84:BM84"/>
    <mergeCell ref="M4:Q4"/>
    <mergeCell ref="M5:Q7"/>
    <mergeCell ref="M8:M9"/>
    <mergeCell ref="N8:Q9"/>
    <mergeCell ref="R4:R9"/>
    <mergeCell ref="S4:S9"/>
    <mergeCell ref="T4:T9"/>
    <mergeCell ref="U4:U9"/>
    <mergeCell ref="B83:E83"/>
    <mergeCell ref="K83:N83"/>
    <mergeCell ref="CA83:CD83"/>
    <mergeCell ref="CR83:CU83"/>
    <mergeCell ref="HX84:IA84"/>
    <mergeCell ref="IO84:IR84"/>
    <mergeCell ref="GW4:GW9"/>
    <mergeCell ref="GX4:GX9"/>
    <mergeCell ref="GY4:GY9"/>
    <mergeCell ref="GZ4:GZ9"/>
    <mergeCell ref="HA4:HA9"/>
    <mergeCell ref="HB4:HB9"/>
    <mergeCell ref="CO4:CO9"/>
    <mergeCell ref="DI84:DL84"/>
    <mergeCell ref="DZ84:EC84"/>
    <mergeCell ref="EQ84:ET84"/>
    <mergeCell ref="CY4:CY9"/>
    <mergeCell ref="CZ4:CZ9"/>
    <mergeCell ref="DA4:DA9"/>
    <mergeCell ref="DB4:DB9"/>
    <mergeCell ref="DC4:DC9"/>
    <mergeCell ref="DD4:DD9"/>
    <mergeCell ref="DE4:DE9"/>
    <mergeCell ref="DF4:DF9"/>
    <mergeCell ref="CR84:CU84"/>
    <mergeCell ref="DI83:DL83"/>
    <mergeCell ref="BJ2:BJ3"/>
    <mergeCell ref="K2:K3"/>
    <mergeCell ref="L2:L3"/>
    <mergeCell ref="M2:P3"/>
    <mergeCell ref="AB2:AB3"/>
    <mergeCell ref="AC2:AC3"/>
    <mergeCell ref="DK2:DN3"/>
    <mergeCell ref="BS4:BS9"/>
    <mergeCell ref="BT4:BT9"/>
    <mergeCell ref="BU4:BU9"/>
    <mergeCell ref="BV4:BV9"/>
    <mergeCell ref="V4:V9"/>
    <mergeCell ref="W4:W9"/>
    <mergeCell ref="X4:X9"/>
    <mergeCell ref="Y4:Y9"/>
    <mergeCell ref="AD4:AH4"/>
    <mergeCell ref="AD5:AH7"/>
    <mergeCell ref="AD8:AD9"/>
    <mergeCell ref="AE8:AH9"/>
    <mergeCell ref="K4:L9"/>
    <mergeCell ref="AI4:AI9"/>
    <mergeCell ref="AJ4:AJ9"/>
    <mergeCell ref="AM4:AM9"/>
    <mergeCell ref="AN4:AN9"/>
    <mergeCell ref="AK4:AK9"/>
    <mergeCell ref="AL4:AL9"/>
    <mergeCell ref="IO86:IR86"/>
    <mergeCell ref="HG85:HJ85"/>
    <mergeCell ref="HG86:HJ86"/>
    <mergeCell ref="FH85:FK85"/>
    <mergeCell ref="FH86:FK86"/>
    <mergeCell ref="EQ85:ET85"/>
    <mergeCell ref="EQ86:ET86"/>
    <mergeCell ref="AP85:AP86"/>
    <mergeCell ref="EM85:EM86"/>
    <mergeCell ref="EN85:EN86"/>
    <mergeCell ref="BF85:BF86"/>
    <mergeCell ref="BG85:BG86"/>
    <mergeCell ref="BX85:BX86"/>
    <mergeCell ref="HC85:HC86"/>
    <mergeCell ref="HD85:HD86"/>
    <mergeCell ref="FU85:FU86"/>
    <mergeCell ref="FV85:FV86"/>
    <mergeCell ref="HU85:HU86"/>
    <mergeCell ref="CR86:CU86"/>
    <mergeCell ref="AS84:AV84"/>
    <mergeCell ref="DE85:DE86"/>
    <mergeCell ref="DF85:DF86"/>
    <mergeCell ref="HZ2:IC3"/>
    <mergeCell ref="IO2:IO3"/>
    <mergeCell ref="IP2:IP3"/>
    <mergeCell ref="IQ2:IT3"/>
    <mergeCell ref="GR2:GU3"/>
    <mergeCell ref="HG2:HG3"/>
    <mergeCell ref="HH2:HH3"/>
    <mergeCell ref="HI2:HL3"/>
    <mergeCell ref="HX2:HX3"/>
    <mergeCell ref="HY2:HY3"/>
    <mergeCell ref="DZ2:DZ3"/>
    <mergeCell ref="EA2:EA3"/>
    <mergeCell ref="EB2:EE3"/>
    <mergeCell ref="EQ2:EQ3"/>
    <mergeCell ref="AB4:AC9"/>
    <mergeCell ref="AS85:AV85"/>
    <mergeCell ref="AS86:AV86"/>
    <mergeCell ref="AU4:AY4"/>
    <mergeCell ref="AU5:AY7"/>
    <mergeCell ref="CR2:CR3"/>
    <mergeCell ref="CS2:CS3"/>
    <mergeCell ref="CT2:CW3"/>
    <mergeCell ref="DI2:DI3"/>
    <mergeCell ref="DJ2:DJ3"/>
    <mergeCell ref="BK2:BK3"/>
    <mergeCell ref="BL2:BO3"/>
    <mergeCell ref="CA2:CA3"/>
    <mergeCell ref="CB2:CB3"/>
    <mergeCell ref="CC2:CF3"/>
    <mergeCell ref="AD2:AG3"/>
    <mergeCell ref="AS2:AS3"/>
    <mergeCell ref="AT2:AT3"/>
    <mergeCell ref="AU2:AX3"/>
    <mergeCell ref="AB84:AE84"/>
    <mergeCell ref="FY2:FY3"/>
    <mergeCell ref="FZ2:FZ3"/>
    <mergeCell ref="GA2:GD3"/>
    <mergeCell ref="GP2:GP3"/>
    <mergeCell ref="GQ2:GQ3"/>
    <mergeCell ref="ER2:ER3"/>
    <mergeCell ref="ES2:EV3"/>
    <mergeCell ref="FH2:FH3"/>
    <mergeCell ref="FI2:FI3"/>
    <mergeCell ref="FJ2:FM3"/>
    <mergeCell ref="CR90:CW90"/>
    <mergeCell ref="CR89:CW89"/>
    <mergeCell ref="B93:C93"/>
    <mergeCell ref="K89:P89"/>
    <mergeCell ref="F89:G89"/>
    <mergeCell ref="CA85:CD85"/>
    <mergeCell ref="CA86:CD86"/>
    <mergeCell ref="K90:P90"/>
    <mergeCell ref="K86:N86"/>
    <mergeCell ref="B85:E85"/>
    <mergeCell ref="B86:E86"/>
    <mergeCell ref="K85:N85"/>
    <mergeCell ref="AB90:AG90"/>
    <mergeCell ref="AB89:AG89"/>
    <mergeCell ref="AS90:AX90"/>
    <mergeCell ref="AS89:AX89"/>
    <mergeCell ref="BR92:BR97"/>
    <mergeCell ref="BT92:BT97"/>
    <mergeCell ref="BV92:BV97"/>
    <mergeCell ref="BX92:BX97"/>
    <mergeCell ref="BJ86:BM86"/>
    <mergeCell ref="BW85:BW86"/>
    <mergeCell ref="CN85:CN86"/>
    <mergeCell ref="CO85:CO86"/>
    <mergeCell ref="CA84:CD84"/>
    <mergeCell ref="DQ4:DQ9"/>
    <mergeCell ref="DR4:DR9"/>
    <mergeCell ref="DS4:DS9"/>
    <mergeCell ref="DT4:DT9"/>
    <mergeCell ref="DU4:DU9"/>
    <mergeCell ref="DV4:DV9"/>
    <mergeCell ref="DW4:DW9"/>
    <mergeCell ref="CR4:CS9"/>
    <mergeCell ref="CT4:CX4"/>
    <mergeCell ref="CT5:CX7"/>
    <mergeCell ref="CT8:CT9"/>
    <mergeCell ref="CU8:CX9"/>
    <mergeCell ref="DK8:DK9"/>
    <mergeCell ref="DL8:DO9"/>
    <mergeCell ref="DP4:DP9"/>
    <mergeCell ref="DI4:DJ9"/>
    <mergeCell ref="DK4:DO4"/>
    <mergeCell ref="DK5:DO7"/>
    <mergeCell ref="CA41:CE41"/>
    <mergeCell ref="CA55:CE55"/>
    <mergeCell ref="CA75:CE75"/>
    <mergeCell ref="CA81:CE81"/>
    <mergeCell ref="CA82:CD82"/>
    <mergeCell ref="DZ90:EE90"/>
    <mergeCell ref="DZ89:EE89"/>
    <mergeCell ref="DZ4:EA9"/>
    <mergeCell ref="EB4:EF4"/>
    <mergeCell ref="EB5:EF7"/>
    <mergeCell ref="DZ85:EC85"/>
    <mergeCell ref="DZ86:EC86"/>
    <mergeCell ref="FH83:FK83"/>
    <mergeCell ref="FJ8:FJ9"/>
    <mergeCell ref="FK8:FN9"/>
    <mergeCell ref="DZ83:EC83"/>
    <mergeCell ref="EB8:EB9"/>
    <mergeCell ref="EC8:EF9"/>
    <mergeCell ref="FC4:FC9"/>
    <mergeCell ref="FD4:FD9"/>
    <mergeCell ref="FE4:FE9"/>
    <mergeCell ref="EI4:EI9"/>
    <mergeCell ref="EJ4:EJ9"/>
    <mergeCell ref="EK4:EK9"/>
    <mergeCell ref="EL4:EL9"/>
    <mergeCell ref="EG4:EG9"/>
    <mergeCell ref="EH4:EH9"/>
    <mergeCell ref="EM4:EM9"/>
    <mergeCell ref="EN4:EN9"/>
    <mergeCell ref="HG84:HJ84"/>
    <mergeCell ref="GP83:GS83"/>
    <mergeCell ref="FY90:GD90"/>
    <mergeCell ref="FY89:GD89"/>
    <mergeCell ref="FH84:FK84"/>
    <mergeCell ref="FY84:GB84"/>
    <mergeCell ref="FO4:FO9"/>
    <mergeCell ref="FP4:FP9"/>
    <mergeCell ref="FQ4:FQ9"/>
    <mergeCell ref="FR4:FR9"/>
    <mergeCell ref="FS4:FS9"/>
    <mergeCell ref="FH4:FI9"/>
    <mergeCell ref="FJ4:FN4"/>
    <mergeCell ref="FJ5:FN7"/>
    <mergeCell ref="FY85:GB85"/>
    <mergeCell ref="FH90:FM90"/>
    <mergeCell ref="FH89:FM89"/>
    <mergeCell ref="JB85:JB86"/>
    <mergeCell ref="JC85:JC86"/>
    <mergeCell ref="IK85:IK86"/>
    <mergeCell ref="IL85:IL86"/>
    <mergeCell ref="IQ4:IU4"/>
    <mergeCell ref="IQ5:IU7"/>
    <mergeCell ref="IQ8:IQ9"/>
    <mergeCell ref="IR8:IU9"/>
    <mergeCell ref="IO4:IP9"/>
    <mergeCell ref="IV4:IV9"/>
    <mergeCell ref="IW4:IW9"/>
    <mergeCell ref="IX4:IX9"/>
    <mergeCell ref="IY4:IY9"/>
    <mergeCell ref="IZ4:IZ9"/>
    <mergeCell ref="IO83:IR83"/>
    <mergeCell ref="HX86:IA86"/>
    <mergeCell ref="DI85:DL85"/>
    <mergeCell ref="DI86:DL86"/>
    <mergeCell ref="IO85:IR85"/>
    <mergeCell ref="HX85:IA85"/>
    <mergeCell ref="GK4:GK9"/>
    <mergeCell ref="GL4:GL9"/>
    <mergeCell ref="GM4:GM9"/>
    <mergeCell ref="HC4:HC9"/>
    <mergeCell ref="HI4:HM4"/>
    <mergeCell ref="GP4:GQ9"/>
    <mergeCell ref="GP85:GS85"/>
    <mergeCell ref="HG4:HH9"/>
    <mergeCell ref="HI5:HM7"/>
    <mergeCell ref="HI8:HI9"/>
    <mergeCell ref="HJ8:HM9"/>
    <mergeCell ref="GL85:GL86"/>
    <mergeCell ref="GM85:GM86"/>
    <mergeCell ref="GP86:GS86"/>
    <mergeCell ref="GR4:GV4"/>
    <mergeCell ref="GR5:GV7"/>
    <mergeCell ref="GR8:GR9"/>
    <mergeCell ref="GS8:GV9"/>
    <mergeCell ref="GP84:GS84"/>
    <mergeCell ref="CR41:CV41"/>
    <mergeCell ref="CR55:CV55"/>
    <mergeCell ref="CR75:CV75"/>
    <mergeCell ref="CR81:CV81"/>
    <mergeCell ref="CR82:CU82"/>
    <mergeCell ref="F114:G114"/>
    <mergeCell ref="HX90:IC90"/>
    <mergeCell ref="HX89:IC89"/>
    <mergeCell ref="IO90:IT90"/>
    <mergeCell ref="IO89:IT89"/>
    <mergeCell ref="HT85:HT86"/>
    <mergeCell ref="HG90:HL90"/>
    <mergeCell ref="HG89:HL89"/>
    <mergeCell ref="GP90:GU90"/>
    <mergeCell ref="GP89:GU89"/>
    <mergeCell ref="FY86:GB86"/>
    <mergeCell ref="EQ90:EV90"/>
    <mergeCell ref="EQ89:EV89"/>
    <mergeCell ref="FD85:FD86"/>
    <mergeCell ref="FE85:FE86"/>
    <mergeCell ref="DV85:DV86"/>
    <mergeCell ref="DW85:DW86"/>
    <mergeCell ref="DI90:DN90"/>
    <mergeCell ref="DI89:DN89"/>
  </mergeCells>
  <conditionalFormatting sqref="R12:W80">
    <cfRule type="cellIs" dxfId="222" priority="2383" operator="equal">
      <formula>0</formula>
    </cfRule>
    <cfRule type="cellIs" dxfId="221" priority="2384" operator="equal">
      <formula>1</formula>
    </cfRule>
  </conditionalFormatting>
  <conditionalFormatting sqref="K90">
    <cfRule type="cellIs" dxfId="220" priority="2197" operator="equal">
      <formula>"OK"</formula>
    </cfRule>
    <cfRule type="cellIs" dxfId="219" priority="2198" operator="equal">
      <formula>"NO HABILITADO"</formula>
    </cfRule>
  </conditionalFormatting>
  <conditionalFormatting sqref="AB90">
    <cfRule type="cellIs" dxfId="218" priority="2087" operator="equal">
      <formula>"OK"</formula>
    </cfRule>
    <cfRule type="cellIs" dxfId="217" priority="2088" operator="equal">
      <formula>"NO HABILITADO"</formula>
    </cfRule>
  </conditionalFormatting>
  <conditionalFormatting sqref="AS90">
    <cfRule type="cellIs" dxfId="216" priority="1975" operator="equal">
      <formula>"OK"</formula>
    </cfRule>
    <cfRule type="cellIs" dxfId="215" priority="1976" operator="equal">
      <formula>"NO HABILITADO"</formula>
    </cfRule>
  </conditionalFormatting>
  <conditionalFormatting sqref="BJ90">
    <cfRule type="cellIs" dxfId="214" priority="1863" operator="equal">
      <formula>"OK"</formula>
    </cfRule>
    <cfRule type="cellIs" dxfId="213" priority="1864" operator="equal">
      <formula>"NO HABILITADO"</formula>
    </cfRule>
  </conditionalFormatting>
  <conditionalFormatting sqref="CA90">
    <cfRule type="cellIs" dxfId="212" priority="1751" operator="equal">
      <formula>"OK"</formula>
    </cfRule>
    <cfRule type="cellIs" dxfId="211" priority="1752" operator="equal">
      <formula>"NO HABILITADO"</formula>
    </cfRule>
  </conditionalFormatting>
  <conditionalFormatting sqref="CR90">
    <cfRule type="cellIs" dxfId="210" priority="1639" operator="equal">
      <formula>"OK"</formula>
    </cfRule>
    <cfRule type="cellIs" dxfId="209" priority="1640" operator="equal">
      <formula>"NO HABILITADO"</formula>
    </cfRule>
  </conditionalFormatting>
  <conditionalFormatting sqref="DI90">
    <cfRule type="cellIs" dxfId="208" priority="1527" operator="equal">
      <formula>"OK"</formula>
    </cfRule>
    <cfRule type="cellIs" dxfId="207" priority="1528" operator="equal">
      <formula>"NO HABILITADO"</formula>
    </cfRule>
  </conditionalFormatting>
  <conditionalFormatting sqref="DZ90">
    <cfRule type="cellIs" dxfId="206" priority="1415" operator="equal">
      <formula>"OK"</formula>
    </cfRule>
    <cfRule type="cellIs" dxfId="205" priority="1416" operator="equal">
      <formula>"NO HABILITADO"</formula>
    </cfRule>
  </conditionalFormatting>
  <conditionalFormatting sqref="EQ90">
    <cfRule type="cellIs" dxfId="204" priority="1303" operator="equal">
      <formula>"OK"</formula>
    </cfRule>
    <cfRule type="cellIs" dxfId="203" priority="1304" operator="equal">
      <formula>"NO HABILITADO"</formula>
    </cfRule>
  </conditionalFormatting>
  <conditionalFormatting sqref="FH90">
    <cfRule type="cellIs" dxfId="202" priority="1191" operator="equal">
      <formula>"OK"</formula>
    </cfRule>
    <cfRule type="cellIs" dxfId="201" priority="1192" operator="equal">
      <formula>"NO HABILITADO"</formula>
    </cfRule>
  </conditionalFormatting>
  <conditionalFormatting sqref="FY90">
    <cfRule type="cellIs" dxfId="200" priority="1079" operator="equal">
      <formula>"OK"</formula>
    </cfRule>
    <cfRule type="cellIs" dxfId="199" priority="1080" operator="equal">
      <formula>"NO HABILITADO"</formula>
    </cfRule>
  </conditionalFormatting>
  <conditionalFormatting sqref="GP90">
    <cfRule type="cellIs" dxfId="198" priority="967" operator="equal">
      <formula>"OK"</formula>
    </cfRule>
    <cfRule type="cellIs" dxfId="197" priority="968" operator="equal">
      <formula>"NO HABILITADO"</formula>
    </cfRule>
  </conditionalFormatting>
  <conditionalFormatting sqref="HG90">
    <cfRule type="cellIs" dxfId="196" priority="855" operator="equal">
      <formula>"OK"</formula>
    </cfRule>
    <cfRule type="cellIs" dxfId="195" priority="856" operator="equal">
      <formula>"NO HABILITADO"</formula>
    </cfRule>
  </conditionalFormatting>
  <conditionalFormatting sqref="HX90">
    <cfRule type="cellIs" dxfId="194" priority="743" operator="equal">
      <formula>"OK"</formula>
    </cfRule>
    <cfRule type="cellIs" dxfId="193" priority="744" operator="equal">
      <formula>"NO HABILITADO"</formula>
    </cfRule>
  </conditionalFormatting>
  <conditionalFormatting sqref="IO90">
    <cfRule type="cellIs" dxfId="192" priority="631" operator="equal">
      <formula>"OK"</formula>
    </cfRule>
    <cfRule type="cellIs" dxfId="191" priority="632" operator="equal">
      <formula>"NO HABILITADO"</formula>
    </cfRule>
  </conditionalFormatting>
  <conditionalFormatting sqref="D94">
    <cfRule type="cellIs" dxfId="190" priority="629" operator="equal">
      <formula>"NH"</formula>
    </cfRule>
    <cfRule type="cellIs" dxfId="189" priority="630" operator="equal">
      <formula>"H"</formula>
    </cfRule>
  </conditionalFormatting>
  <conditionalFormatting sqref="D95:D110">
    <cfRule type="cellIs" dxfId="188" priority="627" operator="equal">
      <formula>"NH"</formula>
    </cfRule>
    <cfRule type="cellIs" dxfId="187" priority="628" operator="equal">
      <formula>"H"</formula>
    </cfRule>
  </conditionalFormatting>
  <conditionalFormatting sqref="JF90">
    <cfRule type="cellIs" dxfId="186" priority="445" operator="equal">
      <formula>"OK"</formula>
    </cfRule>
    <cfRule type="cellIs" dxfId="185" priority="446" operator="equal">
      <formula>"NO HABILITADO"</formula>
    </cfRule>
  </conditionalFormatting>
  <conditionalFormatting sqref="JW90">
    <cfRule type="cellIs" dxfId="184" priority="435" operator="equal">
      <formula>"OK"</formula>
    </cfRule>
    <cfRule type="cellIs" dxfId="183" priority="436" operator="equal">
      <formula>"NO HABILITADO"</formula>
    </cfRule>
  </conditionalFormatting>
  <conditionalFormatting sqref="Y90">
    <cfRule type="cellIs" dxfId="182" priority="177" operator="equal">
      <formula>0</formula>
    </cfRule>
    <cfRule type="cellIs" dxfId="181" priority="178" operator="equal">
      <formula>1</formula>
    </cfRule>
  </conditionalFormatting>
  <conditionalFormatting sqref="W90">
    <cfRule type="cellIs" dxfId="180" priority="175" operator="equal">
      <formula>0</formula>
    </cfRule>
    <cfRule type="cellIs" dxfId="179" priority="176" operator="equal">
      <formula>1</formula>
    </cfRule>
  </conditionalFormatting>
  <conditionalFormatting sqref="U90">
    <cfRule type="cellIs" dxfId="178" priority="173" operator="equal">
      <formula>0</formula>
    </cfRule>
    <cfRule type="cellIs" dxfId="177" priority="174" operator="equal">
      <formula>1</formula>
    </cfRule>
  </conditionalFormatting>
  <conditionalFormatting sqref="S90">
    <cfRule type="cellIs" dxfId="176" priority="171" operator="equal">
      <formula>0</formula>
    </cfRule>
    <cfRule type="cellIs" dxfId="175" priority="172" operator="equal">
      <formula>1</formula>
    </cfRule>
  </conditionalFormatting>
  <conditionalFormatting sqref="AP90">
    <cfRule type="cellIs" dxfId="174" priority="167" operator="equal">
      <formula>0</formula>
    </cfRule>
    <cfRule type="cellIs" dxfId="173" priority="168" operator="equal">
      <formula>1</formula>
    </cfRule>
  </conditionalFormatting>
  <conditionalFormatting sqref="AN90">
    <cfRule type="cellIs" dxfId="172" priority="165" operator="equal">
      <formula>0</formula>
    </cfRule>
    <cfRule type="cellIs" dxfId="171" priority="166" operator="equal">
      <formula>1</formula>
    </cfRule>
  </conditionalFormatting>
  <conditionalFormatting sqref="AL90">
    <cfRule type="cellIs" dxfId="170" priority="163" operator="equal">
      <formula>0</formula>
    </cfRule>
    <cfRule type="cellIs" dxfId="169" priority="164" operator="equal">
      <formula>1</formula>
    </cfRule>
  </conditionalFormatting>
  <conditionalFormatting sqref="AJ90">
    <cfRule type="cellIs" dxfId="168" priority="161" operator="equal">
      <formula>0</formula>
    </cfRule>
    <cfRule type="cellIs" dxfId="167" priority="162" operator="equal">
      <formula>1</formula>
    </cfRule>
  </conditionalFormatting>
  <conditionalFormatting sqref="BA90">
    <cfRule type="cellIs" dxfId="166" priority="151" operator="equal">
      <formula>0</formula>
    </cfRule>
    <cfRule type="cellIs" dxfId="165" priority="152" operator="equal">
      <formula>1</formula>
    </cfRule>
  </conditionalFormatting>
  <conditionalFormatting sqref="BG90">
    <cfRule type="cellIs" dxfId="164" priority="157" operator="equal">
      <formula>0</formula>
    </cfRule>
    <cfRule type="cellIs" dxfId="163" priority="158" operator="equal">
      <formula>1</formula>
    </cfRule>
  </conditionalFormatting>
  <conditionalFormatting sqref="BE90">
    <cfRule type="cellIs" dxfId="162" priority="155" operator="equal">
      <formula>0</formula>
    </cfRule>
    <cfRule type="cellIs" dxfId="161" priority="156" operator="equal">
      <formula>1</formula>
    </cfRule>
  </conditionalFormatting>
  <conditionalFormatting sqref="BC90">
    <cfRule type="cellIs" dxfId="160" priority="153" operator="equal">
      <formula>0</formula>
    </cfRule>
    <cfRule type="cellIs" dxfId="159" priority="154" operator="equal">
      <formula>1</formula>
    </cfRule>
  </conditionalFormatting>
  <conditionalFormatting sqref="BT90">
    <cfRule type="cellIs" dxfId="158" priority="143" operator="equal">
      <formula>0</formula>
    </cfRule>
    <cfRule type="cellIs" dxfId="157" priority="144" operator="equal">
      <formula>1</formula>
    </cfRule>
  </conditionalFormatting>
  <conditionalFormatting sqref="BX90">
    <cfRule type="cellIs" dxfId="156" priority="147" operator="equal">
      <formula>0</formula>
    </cfRule>
    <cfRule type="cellIs" dxfId="155" priority="148" operator="equal">
      <formula>1</formula>
    </cfRule>
  </conditionalFormatting>
  <conditionalFormatting sqref="BV90">
    <cfRule type="cellIs" dxfId="154" priority="145" operator="equal">
      <formula>0</formula>
    </cfRule>
    <cfRule type="cellIs" dxfId="153" priority="146" operator="equal">
      <formula>1</formula>
    </cfRule>
  </conditionalFormatting>
  <conditionalFormatting sqref="BR90">
    <cfRule type="cellIs" dxfId="152" priority="141" operator="equal">
      <formula>0</formula>
    </cfRule>
    <cfRule type="cellIs" dxfId="151" priority="142" operator="equal">
      <formula>1</formula>
    </cfRule>
  </conditionalFormatting>
  <conditionalFormatting sqref="CM90">
    <cfRule type="cellIs" dxfId="150" priority="135" operator="equal">
      <formula>0</formula>
    </cfRule>
    <cfRule type="cellIs" dxfId="149" priority="136" operator="equal">
      <formula>1</formula>
    </cfRule>
  </conditionalFormatting>
  <conditionalFormatting sqref="CO90">
    <cfRule type="cellIs" dxfId="148" priority="137" operator="equal">
      <formula>0</formula>
    </cfRule>
    <cfRule type="cellIs" dxfId="147" priority="138" operator="equal">
      <formula>1</formula>
    </cfRule>
  </conditionalFormatting>
  <conditionalFormatting sqref="CK90">
    <cfRule type="cellIs" dxfId="146" priority="133" operator="equal">
      <formula>0</formula>
    </cfRule>
    <cfRule type="cellIs" dxfId="145" priority="134" operator="equal">
      <formula>1</formula>
    </cfRule>
  </conditionalFormatting>
  <conditionalFormatting sqref="CI90">
    <cfRule type="cellIs" dxfId="144" priority="131" operator="equal">
      <formula>0</formula>
    </cfRule>
    <cfRule type="cellIs" dxfId="143" priority="132" operator="equal">
      <formula>1</formula>
    </cfRule>
  </conditionalFormatting>
  <conditionalFormatting sqref="DF90">
    <cfRule type="cellIs" dxfId="142" priority="127" operator="equal">
      <formula>0</formula>
    </cfRule>
    <cfRule type="cellIs" dxfId="141" priority="128" operator="equal">
      <formula>1</formula>
    </cfRule>
  </conditionalFormatting>
  <conditionalFormatting sqref="DD90">
    <cfRule type="cellIs" dxfId="140" priority="125" operator="equal">
      <formula>0</formula>
    </cfRule>
    <cfRule type="cellIs" dxfId="139" priority="126" operator="equal">
      <formula>1</formula>
    </cfRule>
  </conditionalFormatting>
  <conditionalFormatting sqref="DB90">
    <cfRule type="cellIs" dxfId="138" priority="123" operator="equal">
      <formula>0</formula>
    </cfRule>
    <cfRule type="cellIs" dxfId="137" priority="124" operator="equal">
      <formula>1</formula>
    </cfRule>
  </conditionalFormatting>
  <conditionalFormatting sqref="CZ90">
    <cfRule type="cellIs" dxfId="136" priority="121" operator="equal">
      <formula>0</formula>
    </cfRule>
    <cfRule type="cellIs" dxfId="135" priority="122" operator="equal">
      <formula>1</formula>
    </cfRule>
  </conditionalFormatting>
  <conditionalFormatting sqref="DP12:DU80">
    <cfRule type="cellIs" dxfId="134" priority="119" operator="equal">
      <formula>0</formula>
    </cfRule>
    <cfRule type="cellIs" dxfId="133" priority="120" operator="equal">
      <formula>1</formula>
    </cfRule>
  </conditionalFormatting>
  <conditionalFormatting sqref="DW90">
    <cfRule type="cellIs" dxfId="132" priority="117" operator="equal">
      <formula>0</formula>
    </cfRule>
    <cfRule type="cellIs" dxfId="131" priority="118" operator="equal">
      <formula>1</formula>
    </cfRule>
  </conditionalFormatting>
  <conditionalFormatting sqref="DU90">
    <cfRule type="cellIs" dxfId="130" priority="115" operator="equal">
      <formula>0</formula>
    </cfRule>
    <cfRule type="cellIs" dxfId="129" priority="116" operator="equal">
      <formula>1</formula>
    </cfRule>
  </conditionalFormatting>
  <conditionalFormatting sqref="DS90">
    <cfRule type="cellIs" dxfId="128" priority="113" operator="equal">
      <formula>0</formula>
    </cfRule>
    <cfRule type="cellIs" dxfId="127" priority="114" operator="equal">
      <formula>1</formula>
    </cfRule>
  </conditionalFormatting>
  <conditionalFormatting sqref="DQ90">
    <cfRule type="cellIs" dxfId="126" priority="111" operator="equal">
      <formula>0</formula>
    </cfRule>
    <cfRule type="cellIs" dxfId="125" priority="112" operator="equal">
      <formula>1</formula>
    </cfRule>
  </conditionalFormatting>
  <conditionalFormatting sqref="EG12:EL80">
    <cfRule type="cellIs" dxfId="124" priority="109" operator="equal">
      <formula>0</formula>
    </cfRule>
    <cfRule type="cellIs" dxfId="123" priority="110" operator="equal">
      <formula>1</formula>
    </cfRule>
  </conditionalFormatting>
  <conditionalFormatting sqref="EN90">
    <cfRule type="cellIs" dxfId="122" priority="107" operator="equal">
      <formula>0</formula>
    </cfRule>
    <cfRule type="cellIs" dxfId="121" priority="108" operator="equal">
      <formula>1</formula>
    </cfRule>
  </conditionalFormatting>
  <conditionalFormatting sqref="EL90">
    <cfRule type="cellIs" dxfId="120" priority="105" operator="equal">
      <formula>0</formula>
    </cfRule>
    <cfRule type="cellIs" dxfId="119" priority="106" operator="equal">
      <formula>1</formula>
    </cfRule>
  </conditionalFormatting>
  <conditionalFormatting sqref="EJ90">
    <cfRule type="cellIs" dxfId="118" priority="103" operator="equal">
      <formula>0</formula>
    </cfRule>
    <cfRule type="cellIs" dxfId="117" priority="104" operator="equal">
      <formula>1</formula>
    </cfRule>
  </conditionalFormatting>
  <conditionalFormatting sqref="EH90">
    <cfRule type="cellIs" dxfId="116" priority="101" operator="equal">
      <formula>0</formula>
    </cfRule>
    <cfRule type="cellIs" dxfId="115" priority="102" operator="equal">
      <formula>1</formula>
    </cfRule>
  </conditionalFormatting>
  <conditionalFormatting sqref="EX12:FC80">
    <cfRule type="cellIs" dxfId="114" priority="99" operator="equal">
      <formula>0</formula>
    </cfRule>
    <cfRule type="cellIs" dxfId="113" priority="100" operator="equal">
      <formula>1</formula>
    </cfRule>
  </conditionalFormatting>
  <conditionalFormatting sqref="FE90">
    <cfRule type="cellIs" dxfId="112" priority="97" operator="equal">
      <formula>0</formula>
    </cfRule>
    <cfRule type="cellIs" dxfId="111" priority="98" operator="equal">
      <formula>1</formula>
    </cfRule>
  </conditionalFormatting>
  <conditionalFormatting sqref="FC90">
    <cfRule type="cellIs" dxfId="110" priority="95" operator="equal">
      <formula>0</formula>
    </cfRule>
    <cfRule type="cellIs" dxfId="109" priority="96" operator="equal">
      <formula>1</formula>
    </cfRule>
  </conditionalFormatting>
  <conditionalFormatting sqref="FA90">
    <cfRule type="cellIs" dxfId="108" priority="93" operator="equal">
      <formula>0</formula>
    </cfRule>
    <cfRule type="cellIs" dxfId="107" priority="94" operator="equal">
      <formula>1</formula>
    </cfRule>
  </conditionalFormatting>
  <conditionalFormatting sqref="EY90">
    <cfRule type="cellIs" dxfId="106" priority="91" operator="equal">
      <formula>0</formula>
    </cfRule>
    <cfRule type="cellIs" dxfId="105" priority="92" operator="equal">
      <formula>1</formula>
    </cfRule>
  </conditionalFormatting>
  <conditionalFormatting sqref="FO12:FT80">
    <cfRule type="cellIs" dxfId="104" priority="89" operator="equal">
      <formula>0</formula>
    </cfRule>
    <cfRule type="cellIs" dxfId="103" priority="90" operator="equal">
      <formula>1</formula>
    </cfRule>
  </conditionalFormatting>
  <conditionalFormatting sqref="FV90">
    <cfRule type="cellIs" dxfId="102" priority="87" operator="equal">
      <formula>0</formula>
    </cfRule>
    <cfRule type="cellIs" dxfId="101" priority="88" operator="equal">
      <formula>1</formula>
    </cfRule>
  </conditionalFormatting>
  <conditionalFormatting sqref="FT90">
    <cfRule type="cellIs" dxfId="100" priority="85" operator="equal">
      <formula>0</formula>
    </cfRule>
    <cfRule type="cellIs" dxfId="99" priority="86" operator="equal">
      <formula>1</formula>
    </cfRule>
  </conditionalFormatting>
  <conditionalFormatting sqref="FR90">
    <cfRule type="cellIs" dxfId="98" priority="83" operator="equal">
      <formula>0</formula>
    </cfRule>
    <cfRule type="cellIs" dxfId="97" priority="84" operator="equal">
      <formula>1</formula>
    </cfRule>
  </conditionalFormatting>
  <conditionalFormatting sqref="FP90">
    <cfRule type="cellIs" dxfId="96" priority="81" operator="equal">
      <formula>0</formula>
    </cfRule>
    <cfRule type="cellIs" dxfId="95" priority="82" operator="equal">
      <formula>1</formula>
    </cfRule>
  </conditionalFormatting>
  <conditionalFormatting sqref="GF12:GK80">
    <cfRule type="cellIs" dxfId="94" priority="79" operator="equal">
      <formula>0</formula>
    </cfRule>
    <cfRule type="cellIs" dxfId="93" priority="80" operator="equal">
      <formula>1</formula>
    </cfRule>
  </conditionalFormatting>
  <conditionalFormatting sqref="GM90">
    <cfRule type="cellIs" dxfId="92" priority="77" operator="equal">
      <formula>0</formula>
    </cfRule>
    <cfRule type="cellIs" dxfId="91" priority="78" operator="equal">
      <formula>1</formula>
    </cfRule>
  </conditionalFormatting>
  <conditionalFormatting sqref="GK90">
    <cfRule type="cellIs" dxfId="90" priority="75" operator="equal">
      <formula>0</formula>
    </cfRule>
    <cfRule type="cellIs" dxfId="89" priority="76" operator="equal">
      <formula>1</formula>
    </cfRule>
  </conditionalFormatting>
  <conditionalFormatting sqref="GI90">
    <cfRule type="cellIs" dxfId="88" priority="73" operator="equal">
      <formula>0</formula>
    </cfRule>
    <cfRule type="cellIs" dxfId="87" priority="74" operator="equal">
      <formula>1</formula>
    </cfRule>
  </conditionalFormatting>
  <conditionalFormatting sqref="GG90">
    <cfRule type="cellIs" dxfId="86" priority="71" operator="equal">
      <formula>0</formula>
    </cfRule>
    <cfRule type="cellIs" dxfId="85" priority="72" operator="equal">
      <formula>1</formula>
    </cfRule>
  </conditionalFormatting>
  <conditionalFormatting sqref="GW12:HB80">
    <cfRule type="cellIs" dxfId="84" priority="69" operator="equal">
      <formula>0</formula>
    </cfRule>
    <cfRule type="cellIs" dxfId="83" priority="70" operator="equal">
      <formula>1</formula>
    </cfRule>
  </conditionalFormatting>
  <conditionalFormatting sqref="HD90">
    <cfRule type="cellIs" dxfId="82" priority="67" operator="equal">
      <formula>0</formula>
    </cfRule>
    <cfRule type="cellIs" dxfId="81" priority="68" operator="equal">
      <formula>1</formula>
    </cfRule>
  </conditionalFormatting>
  <conditionalFormatting sqref="HB90">
    <cfRule type="cellIs" dxfId="80" priority="65" operator="equal">
      <formula>0</formula>
    </cfRule>
    <cfRule type="cellIs" dxfId="79" priority="66" operator="equal">
      <formula>1</formula>
    </cfRule>
  </conditionalFormatting>
  <conditionalFormatting sqref="GZ90">
    <cfRule type="cellIs" dxfId="78" priority="63" operator="equal">
      <formula>0</formula>
    </cfRule>
    <cfRule type="cellIs" dxfId="77" priority="64" operator="equal">
      <formula>1</formula>
    </cfRule>
  </conditionalFormatting>
  <conditionalFormatting sqref="GX90">
    <cfRule type="cellIs" dxfId="76" priority="61" operator="equal">
      <formula>0</formula>
    </cfRule>
    <cfRule type="cellIs" dxfId="75" priority="62" operator="equal">
      <formula>1</formula>
    </cfRule>
  </conditionalFormatting>
  <conditionalFormatting sqref="HN12:HS80">
    <cfRule type="cellIs" dxfId="74" priority="59" operator="equal">
      <formula>0</formula>
    </cfRule>
    <cfRule type="cellIs" dxfId="73" priority="60" operator="equal">
      <formula>1</formula>
    </cfRule>
  </conditionalFormatting>
  <conditionalFormatting sqref="HU90">
    <cfRule type="cellIs" dxfId="72" priority="57" operator="equal">
      <formula>0</formula>
    </cfRule>
    <cfRule type="cellIs" dxfId="71" priority="58" operator="equal">
      <formula>1</formula>
    </cfRule>
  </conditionalFormatting>
  <conditionalFormatting sqref="HS90">
    <cfRule type="cellIs" dxfId="70" priority="55" operator="equal">
      <formula>0</formula>
    </cfRule>
    <cfRule type="cellIs" dxfId="69" priority="56" operator="equal">
      <formula>1</formula>
    </cfRule>
  </conditionalFormatting>
  <conditionalFormatting sqref="HQ90">
    <cfRule type="cellIs" dxfId="68" priority="53" operator="equal">
      <formula>0</formula>
    </cfRule>
    <cfRule type="cellIs" dxfId="67" priority="54" operator="equal">
      <formula>1</formula>
    </cfRule>
  </conditionalFormatting>
  <conditionalFormatting sqref="HO90">
    <cfRule type="cellIs" dxfId="66" priority="51" operator="equal">
      <formula>0</formula>
    </cfRule>
    <cfRule type="cellIs" dxfId="65" priority="52" operator="equal">
      <formula>1</formula>
    </cfRule>
  </conditionalFormatting>
  <conditionalFormatting sqref="IE12:IJ80">
    <cfRule type="cellIs" dxfId="64" priority="49" operator="equal">
      <formula>0</formula>
    </cfRule>
    <cfRule type="cellIs" dxfId="63" priority="50" operator="equal">
      <formula>1</formula>
    </cfRule>
  </conditionalFormatting>
  <conditionalFormatting sqref="IL90">
    <cfRule type="cellIs" dxfId="62" priority="47" operator="equal">
      <formula>0</formula>
    </cfRule>
    <cfRule type="cellIs" dxfId="61" priority="48" operator="equal">
      <formula>1</formula>
    </cfRule>
  </conditionalFormatting>
  <conditionalFormatting sqref="IJ90">
    <cfRule type="cellIs" dxfId="60" priority="45" operator="equal">
      <formula>0</formula>
    </cfRule>
    <cfRule type="cellIs" dxfId="59" priority="46" operator="equal">
      <formula>1</formula>
    </cfRule>
  </conditionalFormatting>
  <conditionalFormatting sqref="IH90">
    <cfRule type="cellIs" dxfId="58" priority="43" operator="equal">
      <formula>0</formula>
    </cfRule>
    <cfRule type="cellIs" dxfId="57" priority="44" operator="equal">
      <formula>1</formula>
    </cfRule>
  </conditionalFormatting>
  <conditionalFormatting sqref="IF90">
    <cfRule type="cellIs" dxfId="56" priority="41" operator="equal">
      <formula>0</formula>
    </cfRule>
    <cfRule type="cellIs" dxfId="55" priority="42" operator="equal">
      <formula>1</formula>
    </cfRule>
  </conditionalFormatting>
  <conditionalFormatting sqref="IV12:JA80">
    <cfRule type="cellIs" dxfId="54" priority="39" operator="equal">
      <formula>0</formula>
    </cfRule>
    <cfRule type="cellIs" dxfId="53" priority="40" operator="equal">
      <formula>1</formula>
    </cfRule>
  </conditionalFormatting>
  <conditionalFormatting sqref="JC90">
    <cfRule type="cellIs" dxfId="52" priority="37" operator="equal">
      <formula>0</formula>
    </cfRule>
    <cfRule type="cellIs" dxfId="51" priority="38" operator="equal">
      <formula>1</formula>
    </cfRule>
  </conditionalFormatting>
  <conditionalFormatting sqref="JA90">
    <cfRule type="cellIs" dxfId="50" priority="35" operator="equal">
      <formula>0</formula>
    </cfRule>
    <cfRule type="cellIs" dxfId="49" priority="36" operator="equal">
      <formula>1</formula>
    </cfRule>
  </conditionalFormatting>
  <conditionalFormatting sqref="IY90">
    <cfRule type="cellIs" dxfId="48" priority="33" operator="equal">
      <formula>0</formula>
    </cfRule>
    <cfRule type="cellIs" dxfId="47" priority="34" operator="equal">
      <formula>1</formula>
    </cfRule>
  </conditionalFormatting>
  <conditionalFormatting sqref="IW90">
    <cfRule type="cellIs" dxfId="46" priority="31" operator="equal">
      <formula>0</formula>
    </cfRule>
    <cfRule type="cellIs" dxfId="45" priority="32" operator="equal">
      <formula>1</formula>
    </cfRule>
  </conditionalFormatting>
  <conditionalFormatting sqref="JM12:JR80">
    <cfRule type="cellIs" dxfId="44" priority="29" operator="equal">
      <formula>0</formula>
    </cfRule>
    <cfRule type="cellIs" dxfId="43" priority="30" operator="equal">
      <formula>1</formula>
    </cfRule>
  </conditionalFormatting>
  <conditionalFormatting sqref="JT90">
    <cfRule type="cellIs" dxfId="42" priority="27" operator="equal">
      <formula>0</formula>
    </cfRule>
    <cfRule type="cellIs" dxfId="41" priority="28" operator="equal">
      <formula>1</formula>
    </cfRule>
  </conditionalFormatting>
  <conditionalFormatting sqref="JR90">
    <cfRule type="cellIs" dxfId="40" priority="25" operator="equal">
      <formula>0</formula>
    </cfRule>
    <cfRule type="cellIs" dxfId="39" priority="26" operator="equal">
      <formula>1</formula>
    </cfRule>
  </conditionalFormatting>
  <conditionalFormatting sqref="JP90">
    <cfRule type="cellIs" dxfId="38" priority="23" operator="equal">
      <formula>0</formula>
    </cfRule>
    <cfRule type="cellIs" dxfId="37" priority="24" operator="equal">
      <formula>1</formula>
    </cfRule>
  </conditionalFormatting>
  <conditionalFormatting sqref="JN90">
    <cfRule type="cellIs" dxfId="36" priority="21" operator="equal">
      <formula>0</formula>
    </cfRule>
    <cfRule type="cellIs" dxfId="35" priority="22" operator="equal">
      <formula>1</formula>
    </cfRule>
  </conditionalFormatting>
  <conditionalFormatting sqref="KD12:KI80">
    <cfRule type="cellIs" dxfId="34" priority="19" operator="equal">
      <formula>0</formula>
    </cfRule>
    <cfRule type="cellIs" dxfId="33" priority="20" operator="equal">
      <formula>1</formula>
    </cfRule>
  </conditionalFormatting>
  <conditionalFormatting sqref="KK90">
    <cfRule type="cellIs" dxfId="32" priority="17" operator="equal">
      <formula>0</formula>
    </cfRule>
    <cfRule type="cellIs" dxfId="31" priority="18" operator="equal">
      <formula>1</formula>
    </cfRule>
  </conditionalFormatting>
  <conditionalFormatting sqref="KI90">
    <cfRule type="cellIs" dxfId="30" priority="15" operator="equal">
      <formula>0</formula>
    </cfRule>
    <cfRule type="cellIs" dxfId="29" priority="16" operator="equal">
      <formula>1</formula>
    </cfRule>
  </conditionalFormatting>
  <conditionalFormatting sqref="KG90">
    <cfRule type="cellIs" dxfId="28" priority="13" operator="equal">
      <formula>0</formula>
    </cfRule>
    <cfRule type="cellIs" dxfId="27" priority="14" operator="equal">
      <formula>1</formula>
    </cfRule>
  </conditionalFormatting>
  <conditionalFormatting sqref="KE90">
    <cfRule type="cellIs" dxfId="26" priority="11" operator="equal">
      <formula>0</formula>
    </cfRule>
    <cfRule type="cellIs" dxfId="25" priority="12" operator="equal">
      <formula>1</formula>
    </cfRule>
  </conditionalFormatting>
  <conditionalFormatting sqref="AI12:AN80">
    <cfRule type="cellIs" dxfId="24" priority="9" operator="equal">
      <formula>0</formula>
    </cfRule>
    <cfRule type="cellIs" dxfId="23" priority="10" operator="equal">
      <formula>1</formula>
    </cfRule>
  </conditionalFormatting>
  <conditionalFormatting sqref="AZ12:BE80">
    <cfRule type="cellIs" dxfId="22" priority="7" operator="equal">
      <formula>0</formula>
    </cfRule>
    <cfRule type="cellIs" dxfId="21" priority="8" operator="equal">
      <formula>1</formula>
    </cfRule>
  </conditionalFormatting>
  <conditionalFormatting sqref="BQ12:BV80">
    <cfRule type="cellIs" dxfId="20" priority="5" operator="equal">
      <formula>0</formula>
    </cfRule>
    <cfRule type="cellIs" dxfId="19" priority="6" operator="equal">
      <formula>1</formula>
    </cfRule>
  </conditionalFormatting>
  <conditionalFormatting sqref="CH12:CM80">
    <cfRule type="cellIs" dxfId="18" priority="3" operator="equal">
      <formula>0</formula>
    </cfRule>
    <cfRule type="cellIs" dxfId="17" priority="4" operator="equal">
      <formula>1</formula>
    </cfRule>
  </conditionalFormatting>
  <conditionalFormatting sqref="CY12:DD80">
    <cfRule type="cellIs" dxfId="16" priority="1" operator="equal">
      <formula>0</formula>
    </cfRule>
    <cfRule type="cellIs" dxfId="15" priority="2" operator="equal">
      <formula>1</formula>
    </cfRule>
  </conditionalFormatting>
  <pageMargins left="0.7" right="0.7" top="0.75" bottom="0.75" header="0.3" footer="0.3"/>
  <pageSetup paperSize="9" orientation="portrait" horizontalDpi="4294967292"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20"/>
  <sheetViews>
    <sheetView zoomScale="80" zoomScaleNormal="80" workbookViewId="0">
      <selection activeCell="G26" sqref="G26"/>
    </sheetView>
  </sheetViews>
  <sheetFormatPr baseColWidth="10" defaultColWidth="11.42578125" defaultRowHeight="12.75"/>
  <cols>
    <col min="1" max="1" width="8" style="78" customWidth="1"/>
    <col min="2" max="2" width="41" style="78" customWidth="1"/>
    <col min="3" max="3" width="17.28515625" style="78" customWidth="1"/>
    <col min="4" max="4" width="31.42578125" style="78" customWidth="1"/>
    <col min="5" max="5" width="38.42578125" style="78" customWidth="1"/>
    <col min="6" max="6" width="19" style="78" customWidth="1"/>
    <col min="7" max="7" width="29.140625" style="78" customWidth="1"/>
    <col min="8" max="10" width="11.42578125" style="78"/>
    <col min="11" max="11" width="42.42578125" style="78" customWidth="1"/>
    <col min="12" max="12" width="12.7109375" style="78" bestFit="1" customWidth="1"/>
    <col min="13" max="16384" width="11.42578125" style="78"/>
  </cols>
  <sheetData>
    <row r="1" spans="1:12" ht="28.5" customHeight="1">
      <c r="A1" s="830" t="s">
        <v>68</v>
      </c>
      <c r="B1" s="831"/>
      <c r="C1" s="831"/>
      <c r="D1" s="831"/>
      <c r="E1" s="831"/>
      <c r="F1" s="831"/>
      <c r="G1" s="831"/>
    </row>
    <row r="3" spans="1:12" ht="90.75" customHeight="1">
      <c r="A3" s="229" t="s">
        <v>34</v>
      </c>
      <c r="B3" s="79" t="s">
        <v>31</v>
      </c>
      <c r="C3" s="160" t="s">
        <v>307</v>
      </c>
      <c r="D3" s="160" t="s">
        <v>308</v>
      </c>
      <c r="E3" s="160" t="s">
        <v>309</v>
      </c>
      <c r="F3" s="160" t="s">
        <v>310</v>
      </c>
      <c r="G3" s="160" t="s">
        <v>155</v>
      </c>
      <c r="J3" s="725" t="s">
        <v>103</v>
      </c>
      <c r="K3" s="725"/>
      <c r="L3" s="70" t="s">
        <v>102</v>
      </c>
    </row>
    <row r="4" spans="1:12" ht="15.75">
      <c r="A4" s="80">
        <f>+IF('1_ENTREGA'!A8="","",'1_ENTREGA'!A8)</f>
        <v>1</v>
      </c>
      <c r="B4" s="221" t="str">
        <f t="shared" ref="B4:B17" si="0">IF(A4="","",VLOOKUP(A4,LISTA_OFERENTES,2,FALSE))</f>
        <v>WORLDTEK S.A.S.</v>
      </c>
      <c r="C4" s="5" t="s">
        <v>339</v>
      </c>
      <c r="D4" s="5" t="s">
        <v>339</v>
      </c>
      <c r="E4" s="222" t="s">
        <v>339</v>
      </c>
      <c r="F4" s="5" t="s">
        <v>339</v>
      </c>
      <c r="G4" s="5" t="s">
        <v>339</v>
      </c>
      <c r="J4" s="74">
        <v>1</v>
      </c>
      <c r="K4" s="76" t="str">
        <f t="shared" ref="K4:K17" si="1">VLOOKUP(J4,LISTA_OFERENTES,2,FALSE)</f>
        <v>WORLDTEK S.A.S.</v>
      </c>
      <c r="L4" s="76" t="str">
        <f>IF(AND(C4="CUMPLE",D4="CUMPLE",E4="CUMPLE",F4="CUMPLE",G4="CUMPLE"),"H",IF(OR(C4=0,D4=0,E4=0,F4=0,G4=0)," ","NH"))</f>
        <v>H</v>
      </c>
    </row>
    <row r="5" spans="1:12" ht="15.75">
      <c r="A5" s="80">
        <f>+IF('1_ENTREGA'!A9="","",'1_ENTREGA'!A9)</f>
        <v>2</v>
      </c>
      <c r="B5" s="221" t="str">
        <f t="shared" si="0"/>
        <v>CIVILMAQ S.A.S.</v>
      </c>
      <c r="C5" s="5" t="s">
        <v>339</v>
      </c>
      <c r="D5" s="5" t="s">
        <v>339</v>
      </c>
      <c r="E5" s="222" t="s">
        <v>339</v>
      </c>
      <c r="F5" s="5" t="s">
        <v>339</v>
      </c>
      <c r="G5" s="5" t="s">
        <v>339</v>
      </c>
      <c r="J5" s="74">
        <v>2</v>
      </c>
      <c r="K5" s="76" t="str">
        <f t="shared" si="1"/>
        <v>CIVILMAQ S.A.S.</v>
      </c>
      <c r="L5" s="76" t="str">
        <f t="shared" ref="L5:L17" si="2">IF(AND(C5="CUMPLE",D5="CUMPLE",E5="CUMPLE",F5="CUMPLE",G5="CUMPLE"),"H",IF(OR(C5=0,D5=0,E5=0,F5=0,G5=0)," ","NH"))</f>
        <v>H</v>
      </c>
    </row>
    <row r="6" spans="1:12" ht="15.75">
      <c r="A6" s="80">
        <f>+IF('1_ENTREGA'!A10="","",'1_ENTREGA'!A10)</f>
        <v>3</v>
      </c>
      <c r="B6" s="221" t="str">
        <f t="shared" si="0"/>
        <v>GRUPO ELECTROCIVIL S.A.S.</v>
      </c>
      <c r="C6" s="5" t="s">
        <v>339</v>
      </c>
      <c r="D6" s="5" t="s">
        <v>339</v>
      </c>
      <c r="E6" s="222" t="s">
        <v>339</v>
      </c>
      <c r="F6" s="5" t="s">
        <v>339</v>
      </c>
      <c r="G6" s="5" t="s">
        <v>339</v>
      </c>
      <c r="J6" s="74">
        <v>3</v>
      </c>
      <c r="K6" s="76" t="str">
        <f t="shared" si="1"/>
        <v>GRUPO ELECTROCIVIL S.A.S.</v>
      </c>
      <c r="L6" s="76" t="str">
        <f t="shared" si="2"/>
        <v>H</v>
      </c>
    </row>
    <row r="7" spans="1:12" ht="15.75">
      <c r="A7" s="80">
        <f>+IF('1_ENTREGA'!A11="","",'1_ENTREGA'!A11)</f>
        <v>4</v>
      </c>
      <c r="B7" s="221" t="str">
        <f t="shared" si="0"/>
        <v>JORGE ENRIQUE MORA HENAO</v>
      </c>
      <c r="C7" s="5" t="s">
        <v>339</v>
      </c>
      <c r="D7" s="5" t="s">
        <v>339</v>
      </c>
      <c r="E7" s="222" t="s">
        <v>339</v>
      </c>
      <c r="F7" s="5" t="s">
        <v>339</v>
      </c>
      <c r="G7" s="5" t="s">
        <v>339</v>
      </c>
      <c r="J7" s="74">
        <v>4</v>
      </c>
      <c r="K7" s="76" t="str">
        <f t="shared" si="1"/>
        <v>JORGE ENRIQUE MORA HENAO</v>
      </c>
      <c r="L7" s="76" t="str">
        <f t="shared" si="2"/>
        <v>H</v>
      </c>
    </row>
    <row r="8" spans="1:12" ht="15.75">
      <c r="A8" s="80">
        <f>+IF('1_ENTREGA'!A12="","",'1_ENTREGA'!A12)</f>
        <v>5</v>
      </c>
      <c r="B8" s="221" t="str">
        <f t="shared" si="0"/>
        <v>ACEROS Y CONCRETOS S.A.S.</v>
      </c>
      <c r="C8" s="5" t="s">
        <v>339</v>
      </c>
      <c r="D8" s="5" t="s">
        <v>339</v>
      </c>
      <c r="E8" s="222" t="s">
        <v>339</v>
      </c>
      <c r="F8" s="5" t="s">
        <v>339</v>
      </c>
      <c r="G8" s="5" t="s">
        <v>339</v>
      </c>
      <c r="J8" s="74">
        <v>5</v>
      </c>
      <c r="K8" s="76" t="str">
        <f t="shared" si="1"/>
        <v>ACEROS Y CONCRETOS S.A.S.</v>
      </c>
      <c r="L8" s="76" t="str">
        <f t="shared" si="2"/>
        <v>H</v>
      </c>
    </row>
    <row r="9" spans="1:12" ht="15.75">
      <c r="A9" s="80">
        <f>+IF('1_ENTREGA'!A13="","",'1_ENTREGA'!A13)</f>
        <v>6</v>
      </c>
      <c r="B9" s="221" t="str">
        <f t="shared" si="0"/>
        <v>CONSTRUINTEGRALES S.A.S.</v>
      </c>
      <c r="C9" s="5" t="s">
        <v>339</v>
      </c>
      <c r="D9" s="5" t="s">
        <v>339</v>
      </c>
      <c r="E9" s="222" t="s">
        <v>339</v>
      </c>
      <c r="F9" s="5" t="s">
        <v>339</v>
      </c>
      <c r="G9" s="5" t="s">
        <v>339</v>
      </c>
      <c r="J9" s="74">
        <v>6</v>
      </c>
      <c r="K9" s="76" t="str">
        <f t="shared" si="1"/>
        <v>CONSTRUINTEGRALES S.A.S.</v>
      </c>
      <c r="L9" s="76" t="str">
        <f t="shared" si="2"/>
        <v>H</v>
      </c>
    </row>
    <row r="10" spans="1:12" ht="15.75" hidden="1">
      <c r="A10" s="80">
        <f>+IF('1_ENTREGA'!A14="","",'1_ENTREGA'!A14)</f>
        <v>7</v>
      </c>
      <c r="B10" s="221">
        <f t="shared" si="0"/>
        <v>0</v>
      </c>
      <c r="C10" s="139"/>
      <c r="D10" s="139"/>
      <c r="E10" s="223"/>
      <c r="F10" s="139"/>
      <c r="G10" s="139"/>
      <c r="J10" s="74">
        <v>7</v>
      </c>
      <c r="K10" s="76">
        <f t="shared" si="1"/>
        <v>0</v>
      </c>
      <c r="L10" s="76" t="str">
        <f t="shared" si="2"/>
        <v xml:space="preserve"> </v>
      </c>
    </row>
    <row r="11" spans="1:12" ht="15.75" hidden="1">
      <c r="A11" s="80">
        <f>+IF('1_ENTREGA'!A15="","",'1_ENTREGA'!A15)</f>
        <v>8</v>
      </c>
      <c r="B11" s="221">
        <f t="shared" si="0"/>
        <v>0</v>
      </c>
      <c r="C11" s="139"/>
      <c r="D11" s="139"/>
      <c r="E11" s="223"/>
      <c r="F11" s="139"/>
      <c r="G11" s="139"/>
      <c r="J11" s="74">
        <v>8</v>
      </c>
      <c r="K11" s="76">
        <f t="shared" si="1"/>
        <v>0</v>
      </c>
      <c r="L11" s="76" t="str">
        <f t="shared" si="2"/>
        <v xml:space="preserve"> </v>
      </c>
    </row>
    <row r="12" spans="1:12" ht="15.75" hidden="1">
      <c r="A12" s="80">
        <f>+IF('1_ENTREGA'!A16="","",'1_ENTREGA'!A16)</f>
        <v>9</v>
      </c>
      <c r="B12" s="221">
        <f t="shared" si="0"/>
        <v>0</v>
      </c>
      <c r="C12" s="139"/>
      <c r="D12" s="139"/>
      <c r="E12" s="223"/>
      <c r="F12" s="139"/>
      <c r="G12" s="139"/>
      <c r="J12" s="74">
        <v>9</v>
      </c>
      <c r="K12" s="76">
        <f t="shared" si="1"/>
        <v>0</v>
      </c>
      <c r="L12" s="76" t="str">
        <f t="shared" si="2"/>
        <v xml:space="preserve"> </v>
      </c>
    </row>
    <row r="13" spans="1:12" ht="15.75" hidden="1">
      <c r="A13" s="80">
        <f>+IF('1_ENTREGA'!A17="","",'1_ENTREGA'!A17)</f>
        <v>10</v>
      </c>
      <c r="B13" s="221">
        <f t="shared" si="0"/>
        <v>0</v>
      </c>
      <c r="C13" s="139"/>
      <c r="D13" s="139"/>
      <c r="E13" s="223"/>
      <c r="F13" s="139"/>
      <c r="G13" s="139"/>
      <c r="J13" s="74">
        <v>10</v>
      </c>
      <c r="K13" s="76">
        <f t="shared" si="1"/>
        <v>0</v>
      </c>
      <c r="L13" s="76" t="str">
        <f t="shared" si="2"/>
        <v xml:space="preserve"> </v>
      </c>
    </row>
    <row r="14" spans="1:12" ht="15.75" hidden="1">
      <c r="A14" s="80">
        <f>+IF('1_ENTREGA'!A18="","",'1_ENTREGA'!A18)</f>
        <v>11</v>
      </c>
      <c r="B14" s="221">
        <f t="shared" si="0"/>
        <v>0</v>
      </c>
      <c r="C14" s="139"/>
      <c r="D14" s="139"/>
      <c r="E14" s="223"/>
      <c r="F14" s="139"/>
      <c r="G14" s="139"/>
      <c r="J14" s="74">
        <v>11</v>
      </c>
      <c r="K14" s="76">
        <f t="shared" si="1"/>
        <v>0</v>
      </c>
      <c r="L14" s="76" t="str">
        <f t="shared" si="2"/>
        <v xml:space="preserve"> </v>
      </c>
    </row>
    <row r="15" spans="1:12" ht="15.75" hidden="1">
      <c r="A15" s="80">
        <f>+IF('1_ENTREGA'!A19="","",'1_ENTREGA'!A19)</f>
        <v>12</v>
      </c>
      <c r="B15" s="221">
        <f t="shared" si="0"/>
        <v>0</v>
      </c>
      <c r="C15" s="139"/>
      <c r="D15" s="139"/>
      <c r="E15" s="223"/>
      <c r="F15" s="139"/>
      <c r="G15" s="139"/>
      <c r="J15" s="74">
        <v>12</v>
      </c>
      <c r="K15" s="76">
        <f t="shared" si="1"/>
        <v>0</v>
      </c>
      <c r="L15" s="76" t="str">
        <f t="shared" si="2"/>
        <v xml:space="preserve"> </v>
      </c>
    </row>
    <row r="16" spans="1:12" ht="15.75" hidden="1">
      <c r="A16" s="80">
        <f>+IF('1_ENTREGA'!A20="","",'1_ENTREGA'!A20)</f>
        <v>13</v>
      </c>
      <c r="B16" s="221">
        <f t="shared" si="0"/>
        <v>0</v>
      </c>
      <c r="C16" s="139"/>
      <c r="D16" s="139"/>
      <c r="E16" s="223"/>
      <c r="F16" s="139"/>
      <c r="G16" s="139"/>
      <c r="J16" s="74">
        <v>13</v>
      </c>
      <c r="K16" s="76">
        <f t="shared" si="1"/>
        <v>0</v>
      </c>
      <c r="L16" s="76" t="str">
        <f t="shared" si="2"/>
        <v xml:space="preserve"> </v>
      </c>
    </row>
    <row r="17" spans="1:12" ht="15.75" hidden="1">
      <c r="A17" s="80">
        <f>+IF('1_ENTREGA'!A21="","",'1_ENTREGA'!A21)</f>
        <v>14</v>
      </c>
      <c r="B17" s="221">
        <f t="shared" si="0"/>
        <v>0</v>
      </c>
      <c r="C17" s="139"/>
      <c r="D17" s="139"/>
      <c r="E17" s="223"/>
      <c r="F17" s="139"/>
      <c r="G17" s="139"/>
      <c r="J17" s="74">
        <v>14</v>
      </c>
      <c r="K17" s="76">
        <f t="shared" si="1"/>
        <v>0</v>
      </c>
      <c r="L17" s="76" t="str">
        <f t="shared" si="2"/>
        <v xml:space="preserve"> </v>
      </c>
    </row>
    <row r="18" spans="1:12" ht="15.75" hidden="1">
      <c r="A18" s="80">
        <f>+IF('1_ENTREGA'!A22="","",'1_ENTREGA'!A22)</f>
        <v>15</v>
      </c>
      <c r="B18" s="221">
        <f t="shared" ref="B18:B20" si="3">IF(A18="","",VLOOKUP(A18,LISTA_OFERENTES,2,FALSE))</f>
        <v>0</v>
      </c>
      <c r="C18" s="139"/>
      <c r="D18" s="139"/>
      <c r="E18" s="223"/>
      <c r="F18" s="139"/>
      <c r="G18" s="139"/>
      <c r="J18" s="74">
        <v>15</v>
      </c>
      <c r="K18" s="76">
        <f t="shared" ref="K18:K20" si="4">VLOOKUP(J18,LISTA_OFERENTES,2,FALSE)</f>
        <v>0</v>
      </c>
      <c r="L18" s="76" t="str">
        <f t="shared" ref="L18:L20" si="5">IF(AND(C18="CUMPLE",D18="CUMPLE",E18="CUMPLE",F18="CUMPLE",G18="CUMPLE"),"H",IF(OR(C18=0,D18=0,E18=0,F18=0,G18=0)," ","NH"))</f>
        <v xml:space="preserve"> </v>
      </c>
    </row>
    <row r="19" spans="1:12" ht="15.75" hidden="1">
      <c r="A19" s="80">
        <f>+IF('1_ENTREGA'!A23="","",'1_ENTREGA'!A23)</f>
        <v>16</v>
      </c>
      <c r="B19" s="221">
        <f t="shared" si="3"/>
        <v>0</v>
      </c>
      <c r="C19" s="139"/>
      <c r="D19" s="139"/>
      <c r="E19" s="223"/>
      <c r="F19" s="139"/>
      <c r="G19" s="139"/>
      <c r="J19" s="74">
        <v>16</v>
      </c>
      <c r="K19" s="76">
        <f t="shared" si="4"/>
        <v>0</v>
      </c>
      <c r="L19" s="76" t="str">
        <f t="shared" si="5"/>
        <v xml:space="preserve"> </v>
      </c>
    </row>
    <row r="20" spans="1:12" ht="15.75" hidden="1">
      <c r="A20" s="80">
        <f>+IF('1_ENTREGA'!A24="","",'1_ENTREGA'!A24)</f>
        <v>17</v>
      </c>
      <c r="B20" s="221">
        <f t="shared" si="3"/>
        <v>0</v>
      </c>
      <c r="C20" s="139"/>
      <c r="D20" s="139"/>
      <c r="E20" s="223"/>
      <c r="F20" s="139"/>
      <c r="G20" s="139"/>
      <c r="J20" s="74">
        <v>17</v>
      </c>
      <c r="K20" s="76">
        <f t="shared" si="4"/>
        <v>0</v>
      </c>
      <c r="L20" s="76" t="str">
        <f t="shared" si="5"/>
        <v xml:space="preserve"> </v>
      </c>
    </row>
  </sheetData>
  <sheetProtection algorithmName="SHA-512" hashValue="MR+9ie9bWxXXTPWl6n8LfhftYmR7+qWdbnRzit5EethgUMwMLN3BEs9rzhSm0iYdJ1LoHlSlxi7SxMqKU27pyw==" saltValue="QCW/SJRXpToRjIMEtnJDRQ==" spinCount="100000" sheet="1" objects="1" scenarios="1" selectLockedCells="1" selectUnlockedCells="1"/>
  <mergeCells count="2">
    <mergeCell ref="J3:K3"/>
    <mergeCell ref="A1:G1"/>
  </mergeCells>
  <conditionalFormatting sqref="C4:F20">
    <cfRule type="cellIs" dxfId="14" priority="23" operator="equal">
      <formula>"NO CUMPLE"</formula>
    </cfRule>
    <cfRule type="cellIs" dxfId="13" priority="24" operator="equal">
      <formula>"CUMPLE"</formula>
    </cfRule>
  </conditionalFormatting>
  <conditionalFormatting sqref="G4:G20">
    <cfRule type="cellIs" dxfId="12" priority="1" operator="equal">
      <formula>"NO CUMPLE"</formula>
    </cfRule>
    <cfRule type="cellIs" dxfId="11" priority="2" operator="equal">
      <formula>"CUMPLE"</formula>
    </cfRule>
  </conditionalFormatting>
  <dataValidations count="1">
    <dataValidation type="list" allowBlank="1" showInputMessage="1" showErrorMessage="1" sqref="C4:G20">
      <formula1>"CUMPLE,NO CUMPLE"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E105"/>
  <sheetViews>
    <sheetView zoomScale="85" zoomScaleNormal="85" workbookViewId="0">
      <selection activeCell="I4" sqref="I4"/>
    </sheetView>
  </sheetViews>
  <sheetFormatPr baseColWidth="10" defaultRowHeight="12.75"/>
  <cols>
    <col min="1" max="1" width="3.7109375" style="85" customWidth="1"/>
    <col min="2" max="2" width="9.140625" style="85" customWidth="1"/>
    <col min="3" max="3" width="74" style="85" customWidth="1"/>
    <col min="4" max="4" width="11" style="85" customWidth="1"/>
    <col min="5" max="5" width="13" style="85" customWidth="1"/>
    <col min="6" max="6" width="18.7109375" style="85" customWidth="1"/>
    <col min="7" max="7" width="22.85546875" style="85" customWidth="1"/>
    <col min="8" max="8" width="25" style="85" customWidth="1"/>
    <col min="9" max="9" width="13.5703125" style="85" customWidth="1"/>
    <col min="10" max="10" width="12.28515625" style="85" customWidth="1"/>
    <col min="11" max="11" width="9.140625" style="85" customWidth="1"/>
    <col min="12" max="12" width="73.85546875" style="85" customWidth="1"/>
    <col min="13" max="13" width="11" style="85" customWidth="1"/>
    <col min="14" max="14" width="13" style="85" customWidth="1"/>
    <col min="15" max="15" width="18.7109375" style="85" customWidth="1"/>
    <col min="16" max="16" width="19.85546875" style="85" customWidth="1"/>
    <col min="17" max="17" width="25" style="85" customWidth="1"/>
    <col min="18" max="18" width="18.28515625" style="85" customWidth="1"/>
    <col min="19" max="19" width="13.7109375" style="85" bestFit="1" customWidth="1"/>
    <col min="20" max="20" width="9.140625" style="85" customWidth="1"/>
    <col min="21" max="21" width="73.85546875" style="85" customWidth="1"/>
    <col min="22" max="22" width="11" style="85" customWidth="1"/>
    <col min="23" max="23" width="13" style="85" customWidth="1"/>
    <col min="24" max="24" width="18.7109375" style="85" customWidth="1"/>
    <col min="25" max="25" width="19.85546875" style="85" customWidth="1"/>
    <col min="26" max="26" width="25" style="85" customWidth="1"/>
    <col min="27" max="28" width="11.42578125" style="85"/>
    <col min="29" max="29" width="9.140625" style="85" customWidth="1"/>
    <col min="30" max="30" width="73.85546875" style="85" customWidth="1"/>
    <col min="31" max="31" width="11" style="85" customWidth="1"/>
    <col min="32" max="32" width="13" style="85" customWidth="1"/>
    <col min="33" max="33" width="18.7109375" style="85" customWidth="1"/>
    <col min="34" max="34" width="19.85546875" style="85" customWidth="1"/>
    <col min="35" max="35" width="25" style="85" customWidth="1"/>
    <col min="36" max="37" width="11.42578125" style="85"/>
    <col min="38" max="38" width="9.140625" style="85" customWidth="1"/>
    <col min="39" max="39" width="73.85546875" style="85" customWidth="1"/>
    <col min="40" max="40" width="11" style="85" customWidth="1"/>
    <col min="41" max="41" width="13" style="85" customWidth="1"/>
    <col min="42" max="42" width="18.7109375" style="85" customWidth="1"/>
    <col min="43" max="43" width="19.85546875" style="85" customWidth="1"/>
    <col min="44" max="44" width="25" style="85" customWidth="1"/>
    <col min="45" max="46" width="11.42578125" style="85" customWidth="1"/>
    <col min="47" max="47" width="9.140625" style="85" customWidth="1"/>
    <col min="48" max="48" width="73.85546875" style="85" customWidth="1"/>
    <col min="49" max="49" width="11" style="85" customWidth="1"/>
    <col min="50" max="50" width="13" style="85" customWidth="1"/>
    <col min="51" max="51" width="18.7109375" style="85" customWidth="1"/>
    <col min="52" max="52" width="19.85546875" style="85" customWidth="1"/>
    <col min="53" max="53" width="25" style="85" customWidth="1"/>
    <col min="54" max="55" width="11.42578125" style="85" customWidth="1"/>
    <col min="56" max="56" width="9.140625" style="85" customWidth="1"/>
    <col min="57" max="57" width="73.85546875" style="85" customWidth="1"/>
    <col min="58" max="58" width="11" style="85" customWidth="1"/>
    <col min="59" max="59" width="13" style="85" customWidth="1"/>
    <col min="60" max="60" width="18.7109375" style="85" customWidth="1"/>
    <col min="61" max="61" width="19.85546875" style="85" customWidth="1"/>
    <col min="62" max="62" width="25" style="85" customWidth="1"/>
    <col min="63" max="64" width="11.42578125" style="85" customWidth="1"/>
    <col min="65" max="65" width="9.140625" style="85" hidden="1" customWidth="1"/>
    <col min="66" max="66" width="109" style="85" hidden="1" customWidth="1"/>
    <col min="67" max="67" width="11" style="85" hidden="1" customWidth="1"/>
    <col min="68" max="68" width="13" style="85" hidden="1" customWidth="1"/>
    <col min="69" max="69" width="18.7109375" style="85" hidden="1" customWidth="1"/>
    <col min="70" max="70" width="19.85546875" style="85" hidden="1" customWidth="1"/>
    <col min="71" max="71" width="25" style="85" hidden="1" customWidth="1"/>
    <col min="72" max="73" width="11.42578125" style="85" hidden="1" customWidth="1"/>
    <col min="74" max="74" width="9.140625" style="85" hidden="1" customWidth="1"/>
    <col min="75" max="75" width="109" style="85" hidden="1" customWidth="1"/>
    <col min="76" max="76" width="11" style="85" hidden="1" customWidth="1"/>
    <col min="77" max="77" width="13" style="85" hidden="1" customWidth="1"/>
    <col min="78" max="78" width="18.7109375" style="85" hidden="1" customWidth="1"/>
    <col min="79" max="79" width="19.85546875" style="85" hidden="1" customWidth="1"/>
    <col min="80" max="80" width="25" style="85" hidden="1" customWidth="1"/>
    <col min="81" max="82" width="11.42578125" style="85" hidden="1" customWidth="1"/>
    <col min="83" max="83" width="9.140625" style="85" hidden="1" customWidth="1"/>
    <col min="84" max="84" width="109" style="85" hidden="1" customWidth="1"/>
    <col min="85" max="85" width="11" style="85" hidden="1" customWidth="1"/>
    <col min="86" max="86" width="13" style="85" hidden="1" customWidth="1"/>
    <col min="87" max="87" width="18.7109375" style="85" hidden="1" customWidth="1"/>
    <col min="88" max="88" width="19.85546875" style="85" hidden="1" customWidth="1"/>
    <col min="89" max="89" width="25" style="85" hidden="1" customWidth="1"/>
    <col min="90" max="91" width="11.42578125" style="85" hidden="1" customWidth="1"/>
    <col min="92" max="92" width="9.140625" style="85" hidden="1" customWidth="1"/>
    <col min="93" max="93" width="109" style="85" hidden="1" customWidth="1"/>
    <col min="94" max="94" width="11" style="85" hidden="1" customWidth="1"/>
    <col min="95" max="95" width="13" style="85" hidden="1" customWidth="1"/>
    <col min="96" max="96" width="18.7109375" style="85" hidden="1" customWidth="1"/>
    <col min="97" max="97" width="19.85546875" style="85" hidden="1" customWidth="1"/>
    <col min="98" max="98" width="25" style="85" hidden="1" customWidth="1"/>
    <col min="99" max="100" width="11.42578125" style="85" hidden="1" customWidth="1"/>
    <col min="101" max="101" width="9.140625" style="85" hidden="1" customWidth="1"/>
    <col min="102" max="102" width="109" style="85" hidden="1" customWidth="1"/>
    <col min="103" max="103" width="11" style="85" hidden="1" customWidth="1"/>
    <col min="104" max="104" width="13" style="85" hidden="1" customWidth="1"/>
    <col min="105" max="105" width="18.7109375" style="85" hidden="1" customWidth="1"/>
    <col min="106" max="106" width="19.85546875" style="85" hidden="1" customWidth="1"/>
    <col min="107" max="107" width="25" style="85" hidden="1" customWidth="1"/>
    <col min="108" max="109" width="11.42578125" style="85" hidden="1" customWidth="1"/>
    <col min="110" max="110" width="9.140625" style="85" hidden="1" customWidth="1"/>
    <col min="111" max="111" width="109" style="85" hidden="1" customWidth="1"/>
    <col min="112" max="112" width="11" style="85" hidden="1" customWidth="1"/>
    <col min="113" max="113" width="13" style="85" hidden="1" customWidth="1"/>
    <col min="114" max="114" width="18.7109375" style="85" hidden="1" customWidth="1"/>
    <col min="115" max="115" width="19.85546875" style="85" hidden="1" customWidth="1"/>
    <col min="116" max="116" width="25" style="85" hidden="1" customWidth="1"/>
    <col min="117" max="118" width="11.42578125" style="85" hidden="1" customWidth="1"/>
    <col min="119" max="119" width="9.140625" style="85" hidden="1" customWidth="1"/>
    <col min="120" max="120" width="109" style="85" hidden="1" customWidth="1"/>
    <col min="121" max="121" width="11" style="85" hidden="1" customWidth="1"/>
    <col min="122" max="122" width="13" style="85" hidden="1" customWidth="1"/>
    <col min="123" max="123" width="18.7109375" style="85" hidden="1" customWidth="1"/>
    <col min="124" max="124" width="19.85546875" style="85" hidden="1" customWidth="1"/>
    <col min="125" max="125" width="25" style="85" hidden="1" customWidth="1"/>
    <col min="126" max="127" width="11.42578125" style="85" hidden="1" customWidth="1"/>
    <col min="128" max="128" width="9.140625" style="85" hidden="1" customWidth="1"/>
    <col min="129" max="129" width="109" style="85" hidden="1" customWidth="1"/>
    <col min="130" max="130" width="11" style="85" hidden="1" customWidth="1"/>
    <col min="131" max="131" width="13" style="85" hidden="1" customWidth="1"/>
    <col min="132" max="132" width="18.7109375" style="85" hidden="1" customWidth="1"/>
    <col min="133" max="133" width="19.85546875" style="85" hidden="1" customWidth="1"/>
    <col min="134" max="134" width="25" style="85" hidden="1" customWidth="1"/>
    <col min="135" max="136" width="11.42578125" style="85" hidden="1" customWidth="1"/>
    <col min="137" max="137" width="9.140625" style="85" hidden="1" customWidth="1"/>
    <col min="138" max="138" width="109" style="85" hidden="1" customWidth="1"/>
    <col min="139" max="139" width="11" style="85" hidden="1" customWidth="1"/>
    <col min="140" max="140" width="13" style="85" hidden="1" customWidth="1"/>
    <col min="141" max="141" width="18.7109375" style="85" hidden="1" customWidth="1"/>
    <col min="142" max="142" width="19.85546875" style="85" hidden="1" customWidth="1"/>
    <col min="143" max="143" width="25" style="85" hidden="1" customWidth="1"/>
    <col min="144" max="146" width="0" style="155" hidden="1" customWidth="1"/>
    <col min="147" max="147" width="66" style="155" hidden="1" customWidth="1"/>
    <col min="148" max="150" width="0" style="155" hidden="1" customWidth="1"/>
    <col min="151" max="151" width="14.28515625" style="155" hidden="1" customWidth="1"/>
    <col min="152" max="152" width="17" style="155" hidden="1" customWidth="1"/>
    <col min="153" max="155" width="0" style="155" hidden="1" customWidth="1"/>
    <col min="156" max="156" width="68.140625" style="155" hidden="1" customWidth="1"/>
    <col min="157" max="159" width="0" style="155" hidden="1" customWidth="1"/>
    <col min="160" max="160" width="14.5703125" style="155" hidden="1" customWidth="1"/>
    <col min="161" max="161" width="16.140625" style="155" hidden="1" customWidth="1"/>
    <col min="162" max="16384" width="11.42578125" style="155"/>
  </cols>
  <sheetData>
    <row r="1" spans="2:161" ht="13.5" thickBot="1"/>
    <row r="2" spans="2:161" ht="13.5" customHeight="1" thickTop="1">
      <c r="K2" s="807">
        <v>1</v>
      </c>
      <c r="L2" s="807" t="s">
        <v>3</v>
      </c>
      <c r="M2" s="809" t="str">
        <f>VLOOKUP(K2,LISTA_OFERENTES,2,FALSE)</f>
        <v>WORLDTEK S.A.S.</v>
      </c>
      <c r="N2" s="810"/>
      <c r="O2" s="810"/>
      <c r="P2" s="811"/>
      <c r="T2" s="807">
        <v>2</v>
      </c>
      <c r="U2" s="807" t="s">
        <v>3</v>
      </c>
      <c r="V2" s="809" t="str">
        <f>VLOOKUP(T2,LISTA_OFERENTES,2,FALSE)</f>
        <v>CIVILMAQ S.A.S.</v>
      </c>
      <c r="W2" s="810"/>
      <c r="X2" s="810"/>
      <c r="Y2" s="811"/>
      <c r="AC2" s="807">
        <v>3</v>
      </c>
      <c r="AD2" s="807" t="s">
        <v>3</v>
      </c>
      <c r="AE2" s="809" t="str">
        <f>VLOOKUP(AC2,LISTA_OFERENTES,2,FALSE)</f>
        <v>GRUPO ELECTROCIVIL S.A.S.</v>
      </c>
      <c r="AF2" s="810"/>
      <c r="AG2" s="810"/>
      <c r="AH2" s="811"/>
      <c r="AL2" s="807">
        <v>4</v>
      </c>
      <c r="AM2" s="807" t="s">
        <v>3</v>
      </c>
      <c r="AN2" s="809" t="str">
        <f>VLOOKUP(AL2,LISTA_OFERENTES,2,FALSE)</f>
        <v>JORGE ENRIQUE MORA HENAO</v>
      </c>
      <c r="AO2" s="810"/>
      <c r="AP2" s="810"/>
      <c r="AQ2" s="811"/>
      <c r="AU2" s="807">
        <v>5</v>
      </c>
      <c r="AV2" s="807" t="s">
        <v>3</v>
      </c>
      <c r="AW2" s="809" t="str">
        <f>VLOOKUP(AU2,LISTA_OFERENTES,2,FALSE)</f>
        <v>ACEROS Y CONCRETOS S.A.S.</v>
      </c>
      <c r="AX2" s="810"/>
      <c r="AY2" s="810"/>
      <c r="AZ2" s="811"/>
      <c r="BD2" s="807">
        <v>6</v>
      </c>
      <c r="BE2" s="807" t="s">
        <v>3</v>
      </c>
      <c r="BF2" s="809" t="str">
        <f>VLOOKUP(BD2,LISTA_OFERENTES,2,FALSE)</f>
        <v>CONSTRUINTEGRALES S.A.S.</v>
      </c>
      <c r="BG2" s="810"/>
      <c r="BH2" s="810"/>
      <c r="BI2" s="811"/>
      <c r="BM2" s="807">
        <v>7</v>
      </c>
      <c r="BN2" s="807" t="s">
        <v>3</v>
      </c>
      <c r="BO2" s="809">
        <f>VLOOKUP(BM2,LISTA_OFERENTES,2,FALSE)</f>
        <v>0</v>
      </c>
      <c r="BP2" s="810"/>
      <c r="BQ2" s="810"/>
      <c r="BR2" s="811"/>
      <c r="BV2" s="807">
        <v>8</v>
      </c>
      <c r="BW2" s="807" t="s">
        <v>3</v>
      </c>
      <c r="BX2" s="809">
        <f>VLOOKUP(BV2,LISTA_OFERENTES,2,FALSE)</f>
        <v>0</v>
      </c>
      <c r="BY2" s="810"/>
      <c r="BZ2" s="810"/>
      <c r="CA2" s="811"/>
      <c r="CE2" s="807">
        <v>9</v>
      </c>
      <c r="CF2" s="807" t="s">
        <v>3</v>
      </c>
      <c r="CG2" s="809">
        <f>VLOOKUP(CE2,LISTA_OFERENTES,2,FALSE)</f>
        <v>0</v>
      </c>
      <c r="CH2" s="810"/>
      <c r="CI2" s="810"/>
      <c r="CJ2" s="811"/>
      <c r="CN2" s="807">
        <v>10</v>
      </c>
      <c r="CO2" s="807" t="s">
        <v>3</v>
      </c>
      <c r="CP2" s="809">
        <f>VLOOKUP(CN2,LISTA_OFERENTES,2,FALSE)</f>
        <v>0</v>
      </c>
      <c r="CQ2" s="810"/>
      <c r="CR2" s="810"/>
      <c r="CS2" s="811"/>
      <c r="CW2" s="807">
        <v>11</v>
      </c>
      <c r="CX2" s="807" t="s">
        <v>3</v>
      </c>
      <c r="CY2" s="809">
        <f>VLOOKUP(CW2,LISTA_OFERENTES,2,FALSE)</f>
        <v>0</v>
      </c>
      <c r="CZ2" s="810"/>
      <c r="DA2" s="810"/>
      <c r="DB2" s="811"/>
      <c r="DF2" s="807">
        <v>12</v>
      </c>
      <c r="DG2" s="807" t="s">
        <v>3</v>
      </c>
      <c r="DH2" s="809">
        <f>VLOOKUP(DF2,LISTA_OFERENTES,2,FALSE)</f>
        <v>0</v>
      </c>
      <c r="DI2" s="810"/>
      <c r="DJ2" s="810"/>
      <c r="DK2" s="811"/>
      <c r="DO2" s="807">
        <v>13</v>
      </c>
      <c r="DP2" s="807" t="s">
        <v>3</v>
      </c>
      <c r="DQ2" s="809">
        <f>VLOOKUP(DO2,LISTA_OFERENTES,2,FALSE)</f>
        <v>0</v>
      </c>
      <c r="DR2" s="810"/>
      <c r="DS2" s="810"/>
      <c r="DT2" s="811"/>
      <c r="DX2" s="807">
        <v>14</v>
      </c>
      <c r="DY2" s="807" t="s">
        <v>3</v>
      </c>
      <c r="DZ2" s="809">
        <f>VLOOKUP(DX2,LISTA_OFERENTES,2,FALSE)</f>
        <v>0</v>
      </c>
      <c r="EA2" s="810"/>
      <c r="EB2" s="810"/>
      <c r="EC2" s="811"/>
      <c r="EG2" s="807">
        <v>15</v>
      </c>
      <c r="EH2" s="807" t="s">
        <v>3</v>
      </c>
      <c r="EI2" s="809">
        <f>VLOOKUP(EG2,LISTA_OFERENTES,2,FALSE)</f>
        <v>0</v>
      </c>
      <c r="EJ2" s="810"/>
      <c r="EK2" s="810"/>
      <c r="EL2" s="811"/>
      <c r="EP2" s="807">
        <v>16</v>
      </c>
      <c r="EQ2" s="807" t="s">
        <v>3</v>
      </c>
      <c r="ER2" s="809">
        <f>VLOOKUP(EP2,LISTA_OFERENTES,2,FALSE)</f>
        <v>0</v>
      </c>
      <c r="ES2" s="810"/>
      <c r="ET2" s="810"/>
      <c r="EU2" s="811"/>
      <c r="EV2" s="85"/>
      <c r="EY2" s="807">
        <v>17</v>
      </c>
      <c r="EZ2" s="807" t="s">
        <v>3</v>
      </c>
      <c r="FA2" s="809">
        <f>VLOOKUP(EY2,LISTA_OFERENTES,2,FALSE)</f>
        <v>0</v>
      </c>
      <c r="FB2" s="810"/>
      <c r="FC2" s="810"/>
      <c r="FD2" s="811"/>
      <c r="FE2" s="85"/>
    </row>
    <row r="3" spans="2:161" ht="13.5" customHeight="1" thickBot="1">
      <c r="K3" s="832"/>
      <c r="L3" s="832"/>
      <c r="M3" s="833"/>
      <c r="N3" s="834"/>
      <c r="O3" s="834"/>
      <c r="P3" s="835"/>
      <c r="T3" s="832"/>
      <c r="U3" s="832"/>
      <c r="V3" s="833"/>
      <c r="W3" s="834"/>
      <c r="X3" s="834"/>
      <c r="Y3" s="835"/>
      <c r="AC3" s="832"/>
      <c r="AD3" s="832"/>
      <c r="AE3" s="833"/>
      <c r="AF3" s="834"/>
      <c r="AG3" s="834"/>
      <c r="AH3" s="835"/>
      <c r="AL3" s="832"/>
      <c r="AM3" s="832"/>
      <c r="AN3" s="833"/>
      <c r="AO3" s="834"/>
      <c r="AP3" s="834"/>
      <c r="AQ3" s="835"/>
      <c r="AU3" s="832"/>
      <c r="AV3" s="832"/>
      <c r="AW3" s="836"/>
      <c r="AX3" s="837"/>
      <c r="AY3" s="837"/>
      <c r="AZ3" s="838"/>
      <c r="BD3" s="832"/>
      <c r="BE3" s="832"/>
      <c r="BF3" s="833"/>
      <c r="BG3" s="834"/>
      <c r="BH3" s="834"/>
      <c r="BI3" s="835"/>
      <c r="BM3" s="832"/>
      <c r="BN3" s="832"/>
      <c r="BO3" s="833"/>
      <c r="BP3" s="834"/>
      <c r="BQ3" s="834"/>
      <c r="BR3" s="835"/>
      <c r="BV3" s="832"/>
      <c r="BW3" s="832"/>
      <c r="BX3" s="833"/>
      <c r="BY3" s="834"/>
      <c r="BZ3" s="834"/>
      <c r="CA3" s="835"/>
      <c r="CE3" s="832"/>
      <c r="CF3" s="832"/>
      <c r="CG3" s="833"/>
      <c r="CH3" s="834"/>
      <c r="CI3" s="834"/>
      <c r="CJ3" s="835"/>
      <c r="CN3" s="832"/>
      <c r="CO3" s="832"/>
      <c r="CP3" s="833"/>
      <c r="CQ3" s="834"/>
      <c r="CR3" s="834"/>
      <c r="CS3" s="835"/>
      <c r="CW3" s="832"/>
      <c r="CX3" s="832"/>
      <c r="CY3" s="833"/>
      <c r="CZ3" s="834"/>
      <c r="DA3" s="834"/>
      <c r="DB3" s="835"/>
      <c r="DF3" s="832"/>
      <c r="DG3" s="832"/>
      <c r="DH3" s="833"/>
      <c r="DI3" s="834"/>
      <c r="DJ3" s="834"/>
      <c r="DK3" s="835"/>
      <c r="DO3" s="832"/>
      <c r="DP3" s="832"/>
      <c r="DQ3" s="833"/>
      <c r="DR3" s="834"/>
      <c r="DS3" s="834"/>
      <c r="DT3" s="835"/>
      <c r="DX3" s="832"/>
      <c r="DY3" s="832"/>
      <c r="DZ3" s="833"/>
      <c r="EA3" s="834"/>
      <c r="EB3" s="834"/>
      <c r="EC3" s="835"/>
      <c r="EG3" s="832"/>
      <c r="EH3" s="832"/>
      <c r="EI3" s="833"/>
      <c r="EJ3" s="834"/>
      <c r="EK3" s="834"/>
      <c r="EL3" s="835"/>
      <c r="EP3" s="832"/>
      <c r="EQ3" s="832"/>
      <c r="ER3" s="833"/>
      <c r="ES3" s="834"/>
      <c r="ET3" s="834"/>
      <c r="EU3" s="835"/>
      <c r="EV3" s="85"/>
      <c r="EY3" s="832"/>
      <c r="EZ3" s="832"/>
      <c r="FA3" s="833"/>
      <c r="FB3" s="834"/>
      <c r="FC3" s="834"/>
      <c r="FD3" s="835"/>
      <c r="FE3" s="85"/>
    </row>
    <row r="4" spans="2:161" ht="52.5" customHeight="1" thickTop="1" thickBot="1">
      <c r="B4" s="771" t="s">
        <v>136</v>
      </c>
      <c r="C4" s="772"/>
      <c r="D4" s="768" t="s">
        <v>4</v>
      </c>
      <c r="E4" s="769"/>
      <c r="F4" s="769"/>
      <c r="G4" s="769"/>
      <c r="H4" s="770"/>
      <c r="K4" s="771" t="s">
        <v>110</v>
      </c>
      <c r="L4" s="839"/>
      <c r="M4" s="768" t="s">
        <v>4</v>
      </c>
      <c r="N4" s="769"/>
      <c r="O4" s="769"/>
      <c r="P4" s="769"/>
      <c r="Q4" s="770"/>
      <c r="T4" s="771" t="s">
        <v>110</v>
      </c>
      <c r="U4" s="839"/>
      <c r="V4" s="768" t="s">
        <v>4</v>
      </c>
      <c r="W4" s="769"/>
      <c r="X4" s="769"/>
      <c r="Y4" s="769"/>
      <c r="Z4" s="770"/>
      <c r="AC4" s="771" t="s">
        <v>110</v>
      </c>
      <c r="AD4" s="839"/>
      <c r="AE4" s="768" t="s">
        <v>4</v>
      </c>
      <c r="AF4" s="769"/>
      <c r="AG4" s="769"/>
      <c r="AH4" s="769"/>
      <c r="AI4" s="770"/>
      <c r="AL4" s="771" t="s">
        <v>110</v>
      </c>
      <c r="AM4" s="839"/>
      <c r="AN4" s="768" t="s">
        <v>4</v>
      </c>
      <c r="AO4" s="769"/>
      <c r="AP4" s="769"/>
      <c r="AQ4" s="769"/>
      <c r="AR4" s="770"/>
      <c r="AU4" s="771" t="s">
        <v>110</v>
      </c>
      <c r="AV4" s="839"/>
      <c r="AW4" s="768" t="s">
        <v>4</v>
      </c>
      <c r="AX4" s="769"/>
      <c r="AY4" s="769"/>
      <c r="AZ4" s="769"/>
      <c r="BA4" s="770"/>
      <c r="BD4" s="771" t="s">
        <v>110</v>
      </c>
      <c r="BE4" s="839"/>
      <c r="BF4" s="768" t="s">
        <v>4</v>
      </c>
      <c r="BG4" s="769"/>
      <c r="BH4" s="769"/>
      <c r="BI4" s="769"/>
      <c r="BJ4" s="770"/>
      <c r="BM4" s="771" t="s">
        <v>110</v>
      </c>
      <c r="BN4" s="839"/>
      <c r="BO4" s="768" t="s">
        <v>4</v>
      </c>
      <c r="BP4" s="769"/>
      <c r="BQ4" s="769"/>
      <c r="BR4" s="769"/>
      <c r="BS4" s="770"/>
      <c r="BV4" s="771" t="s">
        <v>110</v>
      </c>
      <c r="BW4" s="839"/>
      <c r="BX4" s="768" t="s">
        <v>4</v>
      </c>
      <c r="BY4" s="769"/>
      <c r="BZ4" s="769"/>
      <c r="CA4" s="769"/>
      <c r="CB4" s="770"/>
      <c r="CE4" s="771" t="s">
        <v>110</v>
      </c>
      <c r="CF4" s="839"/>
      <c r="CG4" s="768" t="s">
        <v>4</v>
      </c>
      <c r="CH4" s="769"/>
      <c r="CI4" s="769"/>
      <c r="CJ4" s="769"/>
      <c r="CK4" s="770"/>
      <c r="CN4" s="771" t="s">
        <v>110</v>
      </c>
      <c r="CO4" s="839"/>
      <c r="CP4" s="768" t="s">
        <v>4</v>
      </c>
      <c r="CQ4" s="769"/>
      <c r="CR4" s="769"/>
      <c r="CS4" s="769"/>
      <c r="CT4" s="770"/>
      <c r="CW4" s="771" t="s">
        <v>110</v>
      </c>
      <c r="CX4" s="839"/>
      <c r="CY4" s="768" t="s">
        <v>4</v>
      </c>
      <c r="CZ4" s="769"/>
      <c r="DA4" s="769"/>
      <c r="DB4" s="769"/>
      <c r="DC4" s="770"/>
      <c r="DF4" s="771" t="s">
        <v>110</v>
      </c>
      <c r="DG4" s="839"/>
      <c r="DH4" s="768" t="s">
        <v>4</v>
      </c>
      <c r="DI4" s="769"/>
      <c r="DJ4" s="769"/>
      <c r="DK4" s="769"/>
      <c r="DL4" s="770"/>
      <c r="DO4" s="771" t="s">
        <v>110</v>
      </c>
      <c r="DP4" s="839"/>
      <c r="DQ4" s="768" t="s">
        <v>4</v>
      </c>
      <c r="DR4" s="769"/>
      <c r="DS4" s="769"/>
      <c r="DT4" s="769"/>
      <c r="DU4" s="770"/>
      <c r="DX4" s="771" t="s">
        <v>110</v>
      </c>
      <c r="DY4" s="839"/>
      <c r="DZ4" s="768" t="s">
        <v>4</v>
      </c>
      <c r="EA4" s="769"/>
      <c r="EB4" s="769"/>
      <c r="EC4" s="769"/>
      <c r="ED4" s="770"/>
      <c r="EG4" s="771" t="s">
        <v>110</v>
      </c>
      <c r="EH4" s="839"/>
      <c r="EI4" s="768" t="s">
        <v>4</v>
      </c>
      <c r="EJ4" s="769"/>
      <c r="EK4" s="769"/>
      <c r="EL4" s="769"/>
      <c r="EM4" s="770"/>
      <c r="EP4" s="771" t="s">
        <v>110</v>
      </c>
      <c r="EQ4" s="839"/>
      <c r="ER4" s="768" t="s">
        <v>4</v>
      </c>
      <c r="ES4" s="769"/>
      <c r="ET4" s="769"/>
      <c r="EU4" s="769"/>
      <c r="EV4" s="770"/>
      <c r="EY4" s="771" t="s">
        <v>110</v>
      </c>
      <c r="EZ4" s="839"/>
      <c r="FA4" s="768" t="s">
        <v>4</v>
      </c>
      <c r="FB4" s="769"/>
      <c r="FC4" s="769"/>
      <c r="FD4" s="769"/>
      <c r="FE4" s="770"/>
    </row>
    <row r="5" spans="2:161" ht="13.5" customHeight="1" thickTop="1">
      <c r="B5" s="773"/>
      <c r="C5" s="774"/>
      <c r="D5" s="777" t="s">
        <v>150</v>
      </c>
      <c r="E5" s="778"/>
      <c r="F5" s="778"/>
      <c r="G5" s="778"/>
      <c r="H5" s="779"/>
      <c r="K5" s="840"/>
      <c r="L5" s="841"/>
      <c r="M5" s="777" t="s">
        <v>150</v>
      </c>
      <c r="N5" s="778"/>
      <c r="O5" s="778"/>
      <c r="P5" s="778"/>
      <c r="Q5" s="779"/>
      <c r="T5" s="840"/>
      <c r="U5" s="841"/>
      <c r="V5" s="777" t="str">
        <f>M5</f>
        <v>CIUDAD UNIVERSITARIA</v>
      </c>
      <c r="W5" s="778"/>
      <c r="X5" s="778"/>
      <c r="Y5" s="778"/>
      <c r="Z5" s="779"/>
      <c r="AC5" s="840"/>
      <c r="AD5" s="841"/>
      <c r="AE5" s="777" t="str">
        <f>V5</f>
        <v>CIUDAD UNIVERSITARIA</v>
      </c>
      <c r="AF5" s="778"/>
      <c r="AG5" s="778"/>
      <c r="AH5" s="778"/>
      <c r="AI5" s="779"/>
      <c r="AL5" s="840"/>
      <c r="AM5" s="841"/>
      <c r="AN5" s="777" t="str">
        <f>AE5</f>
        <v>CIUDAD UNIVERSITARIA</v>
      </c>
      <c r="AO5" s="778"/>
      <c r="AP5" s="778"/>
      <c r="AQ5" s="778"/>
      <c r="AR5" s="779"/>
      <c r="AU5" s="840"/>
      <c r="AV5" s="841"/>
      <c r="AW5" s="777" t="str">
        <f>AN5</f>
        <v>CIUDAD UNIVERSITARIA</v>
      </c>
      <c r="AX5" s="778"/>
      <c r="AY5" s="778"/>
      <c r="AZ5" s="778"/>
      <c r="BA5" s="779"/>
      <c r="BD5" s="840"/>
      <c r="BE5" s="841"/>
      <c r="BF5" s="777" t="str">
        <f>AW5</f>
        <v>CIUDAD UNIVERSITARIA</v>
      </c>
      <c r="BG5" s="778"/>
      <c r="BH5" s="778"/>
      <c r="BI5" s="778"/>
      <c r="BJ5" s="779"/>
      <c r="BM5" s="840"/>
      <c r="BN5" s="841"/>
      <c r="BO5" s="777" t="str">
        <f>BF5</f>
        <v>CIUDAD UNIVERSITARIA</v>
      </c>
      <c r="BP5" s="778"/>
      <c r="BQ5" s="778"/>
      <c r="BR5" s="778"/>
      <c r="BS5" s="779"/>
      <c r="BV5" s="840"/>
      <c r="BW5" s="841"/>
      <c r="BX5" s="777" t="str">
        <f>BO5</f>
        <v>CIUDAD UNIVERSITARIA</v>
      </c>
      <c r="BY5" s="778"/>
      <c r="BZ5" s="778"/>
      <c r="CA5" s="778"/>
      <c r="CB5" s="779"/>
      <c r="CE5" s="840"/>
      <c r="CF5" s="841"/>
      <c r="CG5" s="777" t="str">
        <f>BX5</f>
        <v>CIUDAD UNIVERSITARIA</v>
      </c>
      <c r="CH5" s="778"/>
      <c r="CI5" s="778"/>
      <c r="CJ5" s="778"/>
      <c r="CK5" s="779"/>
      <c r="CN5" s="840"/>
      <c r="CO5" s="841"/>
      <c r="CP5" s="777" t="str">
        <f>CG5</f>
        <v>CIUDAD UNIVERSITARIA</v>
      </c>
      <c r="CQ5" s="778"/>
      <c r="CR5" s="778"/>
      <c r="CS5" s="778"/>
      <c r="CT5" s="779"/>
      <c r="CW5" s="840"/>
      <c r="CX5" s="841"/>
      <c r="CY5" s="777" t="str">
        <f>CP5</f>
        <v>CIUDAD UNIVERSITARIA</v>
      </c>
      <c r="CZ5" s="778"/>
      <c r="DA5" s="778"/>
      <c r="DB5" s="778"/>
      <c r="DC5" s="779"/>
      <c r="DF5" s="840"/>
      <c r="DG5" s="841"/>
      <c r="DH5" s="777" t="str">
        <f>CY5</f>
        <v>CIUDAD UNIVERSITARIA</v>
      </c>
      <c r="DI5" s="778"/>
      <c r="DJ5" s="778"/>
      <c r="DK5" s="778"/>
      <c r="DL5" s="779"/>
      <c r="DO5" s="840"/>
      <c r="DP5" s="841"/>
      <c r="DQ5" s="777" t="str">
        <f>DH5</f>
        <v>CIUDAD UNIVERSITARIA</v>
      </c>
      <c r="DR5" s="778"/>
      <c r="DS5" s="778"/>
      <c r="DT5" s="778"/>
      <c r="DU5" s="779"/>
      <c r="DX5" s="840"/>
      <c r="DY5" s="841"/>
      <c r="DZ5" s="777" t="str">
        <f>DQ5</f>
        <v>CIUDAD UNIVERSITARIA</v>
      </c>
      <c r="EA5" s="778"/>
      <c r="EB5" s="778"/>
      <c r="EC5" s="778"/>
      <c r="ED5" s="779"/>
      <c r="EG5" s="840"/>
      <c r="EH5" s="841"/>
      <c r="EI5" s="777" t="str">
        <f>DZ5</f>
        <v>CIUDAD UNIVERSITARIA</v>
      </c>
      <c r="EJ5" s="778"/>
      <c r="EK5" s="778"/>
      <c r="EL5" s="778"/>
      <c r="EM5" s="779"/>
      <c r="EP5" s="840"/>
      <c r="EQ5" s="841"/>
      <c r="ER5" s="777" t="str">
        <f>EI5</f>
        <v>CIUDAD UNIVERSITARIA</v>
      </c>
      <c r="ES5" s="778"/>
      <c r="ET5" s="778"/>
      <c r="EU5" s="778"/>
      <c r="EV5" s="779"/>
      <c r="EY5" s="840"/>
      <c r="EZ5" s="841"/>
      <c r="FA5" s="777" t="str">
        <f>ER5</f>
        <v>CIUDAD UNIVERSITARIA</v>
      </c>
      <c r="FB5" s="778"/>
      <c r="FC5" s="778"/>
      <c r="FD5" s="778"/>
      <c r="FE5" s="779"/>
    </row>
    <row r="6" spans="2:161" ht="12.75" customHeight="1">
      <c r="B6" s="773"/>
      <c r="C6" s="774"/>
      <c r="D6" s="780"/>
      <c r="E6" s="781"/>
      <c r="F6" s="781"/>
      <c r="G6" s="781"/>
      <c r="H6" s="782"/>
      <c r="K6" s="840"/>
      <c r="L6" s="841"/>
      <c r="M6" s="780"/>
      <c r="N6" s="781"/>
      <c r="O6" s="781"/>
      <c r="P6" s="781"/>
      <c r="Q6" s="782"/>
      <c r="T6" s="840"/>
      <c r="U6" s="841"/>
      <c r="V6" s="780"/>
      <c r="W6" s="781"/>
      <c r="X6" s="781"/>
      <c r="Y6" s="781"/>
      <c r="Z6" s="782"/>
      <c r="AC6" s="840"/>
      <c r="AD6" s="841"/>
      <c r="AE6" s="780"/>
      <c r="AF6" s="781"/>
      <c r="AG6" s="781"/>
      <c r="AH6" s="781"/>
      <c r="AI6" s="782"/>
      <c r="AL6" s="840"/>
      <c r="AM6" s="841"/>
      <c r="AN6" s="780"/>
      <c r="AO6" s="781"/>
      <c r="AP6" s="781"/>
      <c r="AQ6" s="781"/>
      <c r="AR6" s="782"/>
      <c r="AU6" s="840"/>
      <c r="AV6" s="841"/>
      <c r="AW6" s="780"/>
      <c r="AX6" s="781"/>
      <c r="AY6" s="781"/>
      <c r="AZ6" s="781"/>
      <c r="BA6" s="782"/>
      <c r="BD6" s="840"/>
      <c r="BE6" s="841"/>
      <c r="BF6" s="780"/>
      <c r="BG6" s="781"/>
      <c r="BH6" s="781"/>
      <c r="BI6" s="781"/>
      <c r="BJ6" s="782"/>
      <c r="BM6" s="840"/>
      <c r="BN6" s="841"/>
      <c r="BO6" s="780"/>
      <c r="BP6" s="781"/>
      <c r="BQ6" s="781"/>
      <c r="BR6" s="781"/>
      <c r="BS6" s="782"/>
      <c r="BV6" s="840"/>
      <c r="BW6" s="841"/>
      <c r="BX6" s="780"/>
      <c r="BY6" s="781"/>
      <c r="BZ6" s="781"/>
      <c r="CA6" s="781"/>
      <c r="CB6" s="782"/>
      <c r="CE6" s="840"/>
      <c r="CF6" s="841"/>
      <c r="CG6" s="780"/>
      <c r="CH6" s="781"/>
      <c r="CI6" s="781"/>
      <c r="CJ6" s="781"/>
      <c r="CK6" s="782"/>
      <c r="CN6" s="840"/>
      <c r="CO6" s="841"/>
      <c r="CP6" s="780"/>
      <c r="CQ6" s="781"/>
      <c r="CR6" s="781"/>
      <c r="CS6" s="781"/>
      <c r="CT6" s="782"/>
      <c r="CW6" s="840"/>
      <c r="CX6" s="841"/>
      <c r="CY6" s="780"/>
      <c r="CZ6" s="781"/>
      <c r="DA6" s="781"/>
      <c r="DB6" s="781"/>
      <c r="DC6" s="782"/>
      <c r="DF6" s="840"/>
      <c r="DG6" s="841"/>
      <c r="DH6" s="780"/>
      <c r="DI6" s="781"/>
      <c r="DJ6" s="781"/>
      <c r="DK6" s="781"/>
      <c r="DL6" s="782"/>
      <c r="DO6" s="840"/>
      <c r="DP6" s="841"/>
      <c r="DQ6" s="780"/>
      <c r="DR6" s="781"/>
      <c r="DS6" s="781"/>
      <c r="DT6" s="781"/>
      <c r="DU6" s="782"/>
      <c r="DX6" s="840"/>
      <c r="DY6" s="841"/>
      <c r="DZ6" s="780"/>
      <c r="EA6" s="781"/>
      <c r="EB6" s="781"/>
      <c r="EC6" s="781"/>
      <c r="ED6" s="782"/>
      <c r="EG6" s="840"/>
      <c r="EH6" s="841"/>
      <c r="EI6" s="780"/>
      <c r="EJ6" s="781"/>
      <c r="EK6" s="781"/>
      <c r="EL6" s="781"/>
      <c r="EM6" s="782"/>
      <c r="EP6" s="840"/>
      <c r="EQ6" s="841"/>
      <c r="ER6" s="780"/>
      <c r="ES6" s="781"/>
      <c r="ET6" s="781"/>
      <c r="EU6" s="781"/>
      <c r="EV6" s="782"/>
      <c r="EY6" s="840"/>
      <c r="EZ6" s="841"/>
      <c r="FA6" s="780"/>
      <c r="FB6" s="781"/>
      <c r="FC6" s="781"/>
      <c r="FD6" s="781"/>
      <c r="FE6" s="782"/>
    </row>
    <row r="7" spans="2:161" ht="13.5" customHeight="1" thickBot="1">
      <c r="B7" s="773"/>
      <c r="C7" s="774"/>
      <c r="D7" s="783"/>
      <c r="E7" s="784"/>
      <c r="F7" s="784"/>
      <c r="G7" s="784"/>
      <c r="H7" s="785"/>
      <c r="K7" s="840"/>
      <c r="L7" s="841"/>
      <c r="M7" s="783"/>
      <c r="N7" s="784"/>
      <c r="O7" s="784"/>
      <c r="P7" s="784"/>
      <c r="Q7" s="785"/>
      <c r="T7" s="840"/>
      <c r="U7" s="841"/>
      <c r="V7" s="783"/>
      <c r="W7" s="784"/>
      <c r="X7" s="784"/>
      <c r="Y7" s="784"/>
      <c r="Z7" s="785"/>
      <c r="AC7" s="840"/>
      <c r="AD7" s="841"/>
      <c r="AE7" s="783"/>
      <c r="AF7" s="784"/>
      <c r="AG7" s="784"/>
      <c r="AH7" s="784"/>
      <c r="AI7" s="785"/>
      <c r="AL7" s="840"/>
      <c r="AM7" s="841"/>
      <c r="AN7" s="783"/>
      <c r="AO7" s="784"/>
      <c r="AP7" s="784"/>
      <c r="AQ7" s="784"/>
      <c r="AR7" s="785"/>
      <c r="AU7" s="840"/>
      <c r="AV7" s="841"/>
      <c r="AW7" s="783"/>
      <c r="AX7" s="784"/>
      <c r="AY7" s="784"/>
      <c r="AZ7" s="784"/>
      <c r="BA7" s="785"/>
      <c r="BD7" s="840"/>
      <c r="BE7" s="841"/>
      <c r="BF7" s="783"/>
      <c r="BG7" s="784"/>
      <c r="BH7" s="784"/>
      <c r="BI7" s="784"/>
      <c r="BJ7" s="785"/>
      <c r="BM7" s="840"/>
      <c r="BN7" s="841"/>
      <c r="BO7" s="783"/>
      <c r="BP7" s="784"/>
      <c r="BQ7" s="784"/>
      <c r="BR7" s="784"/>
      <c r="BS7" s="785"/>
      <c r="BV7" s="840"/>
      <c r="BW7" s="841"/>
      <c r="BX7" s="783"/>
      <c r="BY7" s="784"/>
      <c r="BZ7" s="784"/>
      <c r="CA7" s="784"/>
      <c r="CB7" s="785"/>
      <c r="CE7" s="840"/>
      <c r="CF7" s="841"/>
      <c r="CG7" s="783"/>
      <c r="CH7" s="784"/>
      <c r="CI7" s="784"/>
      <c r="CJ7" s="784"/>
      <c r="CK7" s="785"/>
      <c r="CN7" s="840"/>
      <c r="CO7" s="841"/>
      <c r="CP7" s="783"/>
      <c r="CQ7" s="784"/>
      <c r="CR7" s="784"/>
      <c r="CS7" s="784"/>
      <c r="CT7" s="785"/>
      <c r="CW7" s="840"/>
      <c r="CX7" s="841"/>
      <c r="CY7" s="783"/>
      <c r="CZ7" s="784"/>
      <c r="DA7" s="784"/>
      <c r="DB7" s="784"/>
      <c r="DC7" s="785"/>
      <c r="DF7" s="840"/>
      <c r="DG7" s="841"/>
      <c r="DH7" s="783"/>
      <c r="DI7" s="784"/>
      <c r="DJ7" s="784"/>
      <c r="DK7" s="784"/>
      <c r="DL7" s="785"/>
      <c r="DO7" s="840"/>
      <c r="DP7" s="841"/>
      <c r="DQ7" s="783"/>
      <c r="DR7" s="784"/>
      <c r="DS7" s="784"/>
      <c r="DT7" s="784"/>
      <c r="DU7" s="785"/>
      <c r="DX7" s="840"/>
      <c r="DY7" s="841"/>
      <c r="DZ7" s="783"/>
      <c r="EA7" s="784"/>
      <c r="EB7" s="784"/>
      <c r="EC7" s="784"/>
      <c r="ED7" s="785"/>
      <c r="EG7" s="840"/>
      <c r="EH7" s="841"/>
      <c r="EI7" s="783"/>
      <c r="EJ7" s="784"/>
      <c r="EK7" s="784"/>
      <c r="EL7" s="784"/>
      <c r="EM7" s="785"/>
      <c r="EP7" s="840"/>
      <c r="EQ7" s="841"/>
      <c r="ER7" s="783"/>
      <c r="ES7" s="784"/>
      <c r="ET7" s="784"/>
      <c r="EU7" s="784"/>
      <c r="EV7" s="785"/>
      <c r="EY7" s="840"/>
      <c r="EZ7" s="841"/>
      <c r="FA7" s="783"/>
      <c r="FB7" s="784"/>
      <c r="FC7" s="784"/>
      <c r="FD7" s="784"/>
      <c r="FE7" s="785"/>
    </row>
    <row r="8" spans="2:161" ht="19.5" customHeight="1" thickTop="1">
      <c r="B8" s="773"/>
      <c r="C8" s="774"/>
      <c r="D8" s="786" t="s">
        <v>114</v>
      </c>
      <c r="E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F8" s="789"/>
      <c r="G8" s="789"/>
      <c r="H8" s="790"/>
      <c r="K8" s="840"/>
      <c r="L8" s="841"/>
      <c r="M8" s="786" t="s">
        <v>114</v>
      </c>
      <c r="N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O8" s="789"/>
      <c r="P8" s="789"/>
      <c r="Q8" s="790"/>
      <c r="T8" s="840"/>
      <c r="U8" s="841"/>
      <c r="V8" s="786" t="s">
        <v>114</v>
      </c>
      <c r="W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X8" s="789"/>
      <c r="Y8" s="789"/>
      <c r="Z8" s="790"/>
      <c r="AC8" s="840"/>
      <c r="AD8" s="841"/>
      <c r="AE8" s="786" t="s">
        <v>114</v>
      </c>
      <c r="AF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AG8" s="789"/>
      <c r="AH8" s="789"/>
      <c r="AI8" s="790"/>
      <c r="AL8" s="840"/>
      <c r="AM8" s="841"/>
      <c r="AN8" s="786" t="s">
        <v>114</v>
      </c>
      <c r="AO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AP8" s="789"/>
      <c r="AQ8" s="789"/>
      <c r="AR8" s="790"/>
      <c r="AU8" s="840"/>
      <c r="AV8" s="841"/>
      <c r="AW8" s="786" t="s">
        <v>114</v>
      </c>
      <c r="AX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AY8" s="789"/>
      <c r="AZ8" s="789"/>
      <c r="BA8" s="790"/>
      <c r="BD8" s="840"/>
      <c r="BE8" s="841"/>
      <c r="BF8" s="786" t="s">
        <v>114</v>
      </c>
      <c r="BG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BH8" s="789"/>
      <c r="BI8" s="789"/>
      <c r="BJ8" s="790"/>
      <c r="BM8" s="840"/>
      <c r="BN8" s="841"/>
      <c r="BO8" s="786" t="s">
        <v>114</v>
      </c>
      <c r="BP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BQ8" s="789"/>
      <c r="BR8" s="789"/>
      <c r="BS8" s="790"/>
      <c r="BV8" s="840"/>
      <c r="BW8" s="841"/>
      <c r="BX8" s="786" t="s">
        <v>114</v>
      </c>
      <c r="BY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BZ8" s="789"/>
      <c r="CA8" s="789"/>
      <c r="CB8" s="790"/>
      <c r="CE8" s="840"/>
      <c r="CF8" s="841"/>
      <c r="CG8" s="786" t="s">
        <v>114</v>
      </c>
      <c r="CH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CI8" s="789"/>
      <c r="CJ8" s="789"/>
      <c r="CK8" s="790"/>
      <c r="CN8" s="840"/>
      <c r="CO8" s="841"/>
      <c r="CP8" s="786" t="s">
        <v>114</v>
      </c>
      <c r="CQ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CR8" s="789"/>
      <c r="CS8" s="789"/>
      <c r="CT8" s="790"/>
      <c r="CW8" s="840"/>
      <c r="CX8" s="841"/>
      <c r="CY8" s="786" t="s">
        <v>114</v>
      </c>
      <c r="CZ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DA8" s="789"/>
      <c r="DB8" s="789"/>
      <c r="DC8" s="790"/>
      <c r="DF8" s="840"/>
      <c r="DG8" s="841"/>
      <c r="DH8" s="786" t="s">
        <v>114</v>
      </c>
      <c r="DI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DJ8" s="789"/>
      <c r="DK8" s="789"/>
      <c r="DL8" s="790"/>
      <c r="DO8" s="840"/>
      <c r="DP8" s="841"/>
      <c r="DQ8" s="786" t="s">
        <v>114</v>
      </c>
      <c r="DR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DS8" s="789"/>
      <c r="DT8" s="789"/>
      <c r="DU8" s="790"/>
      <c r="DX8" s="840"/>
      <c r="DY8" s="841"/>
      <c r="DZ8" s="786" t="s">
        <v>114</v>
      </c>
      <c r="EA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EB8" s="789"/>
      <c r="EC8" s="789"/>
      <c r="ED8" s="790"/>
      <c r="EG8" s="840"/>
      <c r="EH8" s="841"/>
      <c r="EI8" s="786" t="s">
        <v>114</v>
      </c>
      <c r="EJ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EK8" s="789"/>
      <c r="EL8" s="789"/>
      <c r="EM8" s="790"/>
      <c r="EP8" s="840"/>
      <c r="EQ8" s="841"/>
      <c r="ER8" s="786" t="s">
        <v>114</v>
      </c>
      <c r="ES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ET8" s="789"/>
      <c r="EU8" s="789"/>
      <c r="EV8" s="790"/>
      <c r="EY8" s="840"/>
      <c r="EZ8" s="841"/>
      <c r="FA8" s="786" t="s">
        <v>114</v>
      </c>
      <c r="FB8" s="788" t="str">
        <f>'1_ENTREGA'!$A$4</f>
        <v xml:space="preserve">“Ejecutar las obras civiles e hidrosanitarias para la construcción la etapa 1: bocatoma y aducción, y la etapa 2: conducción del proyecto general de acueducto de la Hacienda Vegas de la Clara de la Universidad de Antioquia, bajo la modalidad de precios unitarios fijos no reajustables, de conformidad con los diseños técnicos (informes, planos y especificaciones) y las normas de calidad, seguridad y gestión ambiental vigentes en la materia” </v>
      </c>
      <c r="FC8" s="789"/>
      <c r="FD8" s="789"/>
      <c r="FE8" s="790"/>
    </row>
    <row r="9" spans="2:161" ht="82.5" customHeight="1" thickBot="1">
      <c r="B9" s="775"/>
      <c r="C9" s="776"/>
      <c r="D9" s="787"/>
      <c r="E9" s="791"/>
      <c r="F9" s="792"/>
      <c r="G9" s="792"/>
      <c r="H9" s="793"/>
      <c r="K9" s="842"/>
      <c r="L9" s="843"/>
      <c r="M9" s="787"/>
      <c r="N9" s="791"/>
      <c r="O9" s="792"/>
      <c r="P9" s="792"/>
      <c r="Q9" s="793"/>
      <c r="T9" s="842"/>
      <c r="U9" s="843"/>
      <c r="V9" s="787"/>
      <c r="W9" s="791"/>
      <c r="X9" s="792"/>
      <c r="Y9" s="792"/>
      <c r="Z9" s="793"/>
      <c r="AC9" s="842"/>
      <c r="AD9" s="843"/>
      <c r="AE9" s="787"/>
      <c r="AF9" s="791"/>
      <c r="AG9" s="792"/>
      <c r="AH9" s="792"/>
      <c r="AI9" s="793"/>
      <c r="AL9" s="842"/>
      <c r="AM9" s="843"/>
      <c r="AN9" s="787"/>
      <c r="AO9" s="791"/>
      <c r="AP9" s="792"/>
      <c r="AQ9" s="792"/>
      <c r="AR9" s="793"/>
      <c r="AU9" s="842"/>
      <c r="AV9" s="843"/>
      <c r="AW9" s="787"/>
      <c r="AX9" s="791"/>
      <c r="AY9" s="792"/>
      <c r="AZ9" s="792"/>
      <c r="BA9" s="793"/>
      <c r="BD9" s="842"/>
      <c r="BE9" s="843"/>
      <c r="BF9" s="787"/>
      <c r="BG9" s="791"/>
      <c r="BH9" s="792"/>
      <c r="BI9" s="792"/>
      <c r="BJ9" s="793"/>
      <c r="BM9" s="842"/>
      <c r="BN9" s="843"/>
      <c r="BO9" s="787"/>
      <c r="BP9" s="791"/>
      <c r="BQ9" s="792"/>
      <c r="BR9" s="792"/>
      <c r="BS9" s="793"/>
      <c r="BV9" s="842"/>
      <c r="BW9" s="843"/>
      <c r="BX9" s="787"/>
      <c r="BY9" s="791"/>
      <c r="BZ9" s="792"/>
      <c r="CA9" s="792"/>
      <c r="CB9" s="793"/>
      <c r="CE9" s="842"/>
      <c r="CF9" s="843"/>
      <c r="CG9" s="787"/>
      <c r="CH9" s="791"/>
      <c r="CI9" s="792"/>
      <c r="CJ9" s="792"/>
      <c r="CK9" s="793"/>
      <c r="CN9" s="842"/>
      <c r="CO9" s="843"/>
      <c r="CP9" s="787"/>
      <c r="CQ9" s="791"/>
      <c r="CR9" s="792"/>
      <c r="CS9" s="792"/>
      <c r="CT9" s="793"/>
      <c r="CW9" s="842"/>
      <c r="CX9" s="843"/>
      <c r="CY9" s="787"/>
      <c r="CZ9" s="791"/>
      <c r="DA9" s="792"/>
      <c r="DB9" s="792"/>
      <c r="DC9" s="793"/>
      <c r="DF9" s="842"/>
      <c r="DG9" s="843"/>
      <c r="DH9" s="787"/>
      <c r="DI9" s="791"/>
      <c r="DJ9" s="792"/>
      <c r="DK9" s="792"/>
      <c r="DL9" s="793"/>
      <c r="DO9" s="842"/>
      <c r="DP9" s="843"/>
      <c r="DQ9" s="787"/>
      <c r="DR9" s="791"/>
      <c r="DS9" s="792"/>
      <c r="DT9" s="792"/>
      <c r="DU9" s="793"/>
      <c r="DX9" s="842"/>
      <c r="DY9" s="843"/>
      <c r="DZ9" s="787"/>
      <c r="EA9" s="791"/>
      <c r="EB9" s="792"/>
      <c r="EC9" s="792"/>
      <c r="ED9" s="793"/>
      <c r="EG9" s="842"/>
      <c r="EH9" s="843"/>
      <c r="EI9" s="787"/>
      <c r="EJ9" s="791"/>
      <c r="EK9" s="792"/>
      <c r="EL9" s="792"/>
      <c r="EM9" s="793"/>
      <c r="EP9" s="842"/>
      <c r="EQ9" s="843"/>
      <c r="ER9" s="787"/>
      <c r="ES9" s="791"/>
      <c r="ET9" s="792"/>
      <c r="EU9" s="792"/>
      <c r="EV9" s="793"/>
      <c r="EY9" s="842"/>
      <c r="EZ9" s="843"/>
      <c r="FA9" s="787"/>
      <c r="FB9" s="791"/>
      <c r="FC9" s="792"/>
      <c r="FD9" s="792"/>
      <c r="FE9" s="793"/>
    </row>
    <row r="10" spans="2:161" ht="32.25" thickTop="1">
      <c r="B10" s="412" t="s">
        <v>48</v>
      </c>
      <c r="C10" s="413" t="s">
        <v>194</v>
      </c>
      <c r="D10" s="413" t="s">
        <v>195</v>
      </c>
      <c r="E10" s="414" t="s">
        <v>196</v>
      </c>
      <c r="F10" s="413" t="s">
        <v>197</v>
      </c>
      <c r="G10" s="415" t="s">
        <v>198</v>
      </c>
      <c r="H10" s="415"/>
      <c r="K10" s="412" t="s">
        <v>48</v>
      </c>
      <c r="L10" s="413" t="s">
        <v>194</v>
      </c>
      <c r="M10" s="413" t="s">
        <v>195</v>
      </c>
      <c r="N10" s="414" t="s">
        <v>196</v>
      </c>
      <c r="O10" s="413" t="s">
        <v>197</v>
      </c>
      <c r="P10" s="415" t="s">
        <v>198</v>
      </c>
      <c r="Q10" s="415"/>
      <c r="T10" s="412" t="s">
        <v>48</v>
      </c>
      <c r="U10" s="413" t="s">
        <v>194</v>
      </c>
      <c r="V10" s="413" t="s">
        <v>195</v>
      </c>
      <c r="W10" s="414" t="s">
        <v>196</v>
      </c>
      <c r="X10" s="413" t="s">
        <v>197</v>
      </c>
      <c r="Y10" s="415" t="s">
        <v>198</v>
      </c>
      <c r="Z10" s="415"/>
      <c r="AC10" s="412" t="s">
        <v>48</v>
      </c>
      <c r="AD10" s="413" t="s">
        <v>194</v>
      </c>
      <c r="AE10" s="413" t="s">
        <v>195</v>
      </c>
      <c r="AF10" s="414" t="s">
        <v>196</v>
      </c>
      <c r="AG10" s="413" t="s">
        <v>197</v>
      </c>
      <c r="AH10" s="415" t="s">
        <v>198</v>
      </c>
      <c r="AI10" s="415"/>
      <c r="AL10" s="412" t="s">
        <v>48</v>
      </c>
      <c r="AM10" s="413" t="s">
        <v>194</v>
      </c>
      <c r="AN10" s="413" t="s">
        <v>195</v>
      </c>
      <c r="AO10" s="414" t="s">
        <v>196</v>
      </c>
      <c r="AP10" s="413" t="s">
        <v>197</v>
      </c>
      <c r="AQ10" s="415" t="s">
        <v>198</v>
      </c>
      <c r="AR10" s="415"/>
      <c r="AU10" s="412" t="s">
        <v>48</v>
      </c>
      <c r="AV10" s="413" t="s">
        <v>194</v>
      </c>
      <c r="AW10" s="413" t="s">
        <v>195</v>
      </c>
      <c r="AX10" s="414" t="s">
        <v>196</v>
      </c>
      <c r="AY10" s="413" t="s">
        <v>197</v>
      </c>
      <c r="AZ10" s="415" t="s">
        <v>198</v>
      </c>
      <c r="BA10" s="415"/>
      <c r="BD10" s="412" t="s">
        <v>48</v>
      </c>
      <c r="BE10" s="413" t="s">
        <v>194</v>
      </c>
      <c r="BF10" s="413" t="s">
        <v>195</v>
      </c>
      <c r="BG10" s="414" t="s">
        <v>196</v>
      </c>
      <c r="BH10" s="413" t="s">
        <v>197</v>
      </c>
      <c r="BI10" s="415" t="s">
        <v>198</v>
      </c>
      <c r="BJ10" s="415"/>
      <c r="BM10" s="412" t="s">
        <v>48</v>
      </c>
      <c r="BN10" s="413" t="s">
        <v>194</v>
      </c>
      <c r="BO10" s="413" t="s">
        <v>195</v>
      </c>
      <c r="BP10" s="414" t="s">
        <v>196</v>
      </c>
      <c r="BQ10" s="413" t="s">
        <v>197</v>
      </c>
      <c r="BR10" s="415" t="s">
        <v>198</v>
      </c>
      <c r="BS10" s="415"/>
      <c r="BV10" s="412" t="s">
        <v>48</v>
      </c>
      <c r="BW10" s="413" t="s">
        <v>194</v>
      </c>
      <c r="BX10" s="413" t="s">
        <v>195</v>
      </c>
      <c r="BY10" s="414" t="s">
        <v>196</v>
      </c>
      <c r="BZ10" s="413" t="s">
        <v>197</v>
      </c>
      <c r="CA10" s="415" t="s">
        <v>198</v>
      </c>
      <c r="CB10" s="415"/>
      <c r="CE10" s="412" t="s">
        <v>48</v>
      </c>
      <c r="CF10" s="413" t="s">
        <v>194</v>
      </c>
      <c r="CG10" s="413" t="s">
        <v>195</v>
      </c>
      <c r="CH10" s="414" t="s">
        <v>196</v>
      </c>
      <c r="CI10" s="413" t="s">
        <v>197</v>
      </c>
      <c r="CJ10" s="415" t="s">
        <v>198</v>
      </c>
      <c r="CK10" s="415"/>
      <c r="CN10" s="412" t="s">
        <v>48</v>
      </c>
      <c r="CO10" s="413" t="s">
        <v>194</v>
      </c>
      <c r="CP10" s="413" t="s">
        <v>195</v>
      </c>
      <c r="CQ10" s="414" t="s">
        <v>196</v>
      </c>
      <c r="CR10" s="413" t="s">
        <v>197</v>
      </c>
      <c r="CS10" s="415" t="s">
        <v>198</v>
      </c>
      <c r="CT10" s="415"/>
      <c r="CW10" s="412" t="s">
        <v>48</v>
      </c>
      <c r="CX10" s="413" t="s">
        <v>194</v>
      </c>
      <c r="CY10" s="413" t="s">
        <v>195</v>
      </c>
      <c r="CZ10" s="414" t="s">
        <v>196</v>
      </c>
      <c r="DA10" s="413" t="s">
        <v>197</v>
      </c>
      <c r="DB10" s="415" t="s">
        <v>198</v>
      </c>
      <c r="DC10" s="415"/>
      <c r="DF10" s="412" t="s">
        <v>48</v>
      </c>
      <c r="DG10" s="413" t="s">
        <v>194</v>
      </c>
      <c r="DH10" s="413" t="s">
        <v>195</v>
      </c>
      <c r="DI10" s="414" t="s">
        <v>196</v>
      </c>
      <c r="DJ10" s="413" t="s">
        <v>197</v>
      </c>
      <c r="DK10" s="415" t="s">
        <v>198</v>
      </c>
      <c r="DL10" s="415"/>
      <c r="DO10" s="412" t="s">
        <v>48</v>
      </c>
      <c r="DP10" s="413" t="s">
        <v>194</v>
      </c>
      <c r="DQ10" s="413" t="s">
        <v>195</v>
      </c>
      <c r="DR10" s="414" t="s">
        <v>196</v>
      </c>
      <c r="DS10" s="413" t="s">
        <v>197</v>
      </c>
      <c r="DT10" s="415" t="s">
        <v>198</v>
      </c>
      <c r="DU10" s="415"/>
      <c r="DX10" s="412" t="s">
        <v>48</v>
      </c>
      <c r="DY10" s="413" t="s">
        <v>194</v>
      </c>
      <c r="DZ10" s="413" t="s">
        <v>195</v>
      </c>
      <c r="EA10" s="414" t="s">
        <v>196</v>
      </c>
      <c r="EB10" s="413" t="s">
        <v>197</v>
      </c>
      <c r="EC10" s="415" t="s">
        <v>198</v>
      </c>
      <c r="ED10" s="415"/>
      <c r="EG10" s="412" t="s">
        <v>48</v>
      </c>
      <c r="EH10" s="413" t="s">
        <v>194</v>
      </c>
      <c r="EI10" s="413" t="s">
        <v>195</v>
      </c>
      <c r="EJ10" s="414" t="s">
        <v>196</v>
      </c>
      <c r="EK10" s="413" t="s">
        <v>197</v>
      </c>
      <c r="EL10" s="415" t="s">
        <v>198</v>
      </c>
      <c r="EM10" s="415"/>
      <c r="EP10" s="412" t="s">
        <v>48</v>
      </c>
      <c r="EQ10" s="413" t="s">
        <v>194</v>
      </c>
      <c r="ER10" s="413" t="s">
        <v>195</v>
      </c>
      <c r="ES10" s="414" t="s">
        <v>196</v>
      </c>
      <c r="ET10" s="413" t="s">
        <v>197</v>
      </c>
      <c r="EU10" s="415" t="s">
        <v>198</v>
      </c>
      <c r="EV10" s="415"/>
      <c r="EY10" s="412" t="s">
        <v>48</v>
      </c>
      <c r="EZ10" s="413" t="s">
        <v>194</v>
      </c>
      <c r="FA10" s="413" t="s">
        <v>195</v>
      </c>
      <c r="FB10" s="414" t="s">
        <v>196</v>
      </c>
      <c r="FC10" s="413" t="s">
        <v>197</v>
      </c>
      <c r="FD10" s="415" t="s">
        <v>198</v>
      </c>
      <c r="FE10" s="415"/>
    </row>
    <row r="11" spans="2:161" ht="15.75">
      <c r="B11" s="416">
        <v>1</v>
      </c>
      <c r="C11" s="417" t="s">
        <v>199</v>
      </c>
      <c r="D11" s="417"/>
      <c r="E11" s="417"/>
      <c r="F11" s="417"/>
      <c r="G11" s="417"/>
      <c r="H11" s="417"/>
      <c r="K11" s="483">
        <v>1</v>
      </c>
      <c r="L11" s="484" t="s">
        <v>199</v>
      </c>
      <c r="M11" s="484"/>
      <c r="N11" s="484"/>
      <c r="O11" s="484"/>
      <c r="P11" s="484"/>
      <c r="Q11" s="417"/>
      <c r="S11" s="142"/>
      <c r="T11" s="483">
        <v>1</v>
      </c>
      <c r="U11" s="484" t="s">
        <v>199</v>
      </c>
      <c r="V11" s="484"/>
      <c r="W11" s="484"/>
      <c r="X11" s="484"/>
      <c r="Y11" s="484"/>
      <c r="Z11" s="417"/>
      <c r="AA11" s="143"/>
      <c r="AC11" s="483">
        <v>1</v>
      </c>
      <c r="AD11" s="484" t="s">
        <v>199</v>
      </c>
      <c r="AE11" s="484"/>
      <c r="AF11" s="484"/>
      <c r="AG11" s="484"/>
      <c r="AH11" s="484"/>
      <c r="AI11" s="417"/>
      <c r="AL11" s="483">
        <v>1</v>
      </c>
      <c r="AM11" s="484" t="s">
        <v>199</v>
      </c>
      <c r="AN11" s="484"/>
      <c r="AO11" s="484"/>
      <c r="AP11" s="484"/>
      <c r="AQ11" s="484"/>
      <c r="AR11" s="417"/>
      <c r="AU11" s="483">
        <v>1</v>
      </c>
      <c r="AV11" s="484" t="s">
        <v>199</v>
      </c>
      <c r="AW11" s="484"/>
      <c r="AX11" s="484"/>
      <c r="AY11" s="520"/>
      <c r="AZ11" s="484"/>
      <c r="BA11" s="417"/>
      <c r="BD11" s="483">
        <v>1</v>
      </c>
      <c r="BE11" s="484" t="s">
        <v>199</v>
      </c>
      <c r="BF11" s="484"/>
      <c r="BG11" s="484"/>
      <c r="BH11" s="484"/>
      <c r="BI11" s="484"/>
      <c r="BJ11" s="417"/>
      <c r="BM11" s="416"/>
      <c r="BN11" s="417"/>
      <c r="BO11" s="417"/>
      <c r="BP11" s="417"/>
      <c r="BQ11" s="417"/>
      <c r="BR11" s="417"/>
      <c r="BS11" s="417"/>
      <c r="BV11" s="416"/>
      <c r="BW11" s="417"/>
      <c r="BX11" s="417"/>
      <c r="BY11" s="417"/>
      <c r="BZ11" s="417"/>
      <c r="CA11" s="417"/>
      <c r="CB11" s="417"/>
      <c r="CE11" s="416"/>
      <c r="CF11" s="417"/>
      <c r="CG11" s="417"/>
      <c r="CH11" s="417"/>
      <c r="CI11" s="417"/>
      <c r="CJ11" s="417"/>
      <c r="CK11" s="417"/>
      <c r="CN11" s="416"/>
      <c r="CO11" s="417"/>
      <c r="CP11" s="417"/>
      <c r="CQ11" s="417"/>
      <c r="CR11" s="417"/>
      <c r="CS11" s="417"/>
      <c r="CT11" s="417"/>
      <c r="CW11" s="416"/>
      <c r="CX11" s="417"/>
      <c r="CY11" s="417"/>
      <c r="CZ11" s="417"/>
      <c r="DA11" s="417"/>
      <c r="DB11" s="417"/>
      <c r="DC11" s="417"/>
      <c r="DF11" s="416"/>
      <c r="DG11" s="417"/>
      <c r="DH11" s="417"/>
      <c r="DI11" s="417"/>
      <c r="DJ11" s="417"/>
      <c r="DK11" s="417"/>
      <c r="DL11" s="417"/>
      <c r="DO11" s="416"/>
      <c r="DP11" s="417"/>
      <c r="DQ11" s="417"/>
      <c r="DR11" s="417"/>
      <c r="DS11" s="417"/>
      <c r="DT11" s="417"/>
      <c r="DU11" s="417"/>
      <c r="DX11" s="416"/>
      <c r="DY11" s="417"/>
      <c r="DZ11" s="417"/>
      <c r="EA11" s="417"/>
      <c r="EB11" s="417"/>
      <c r="EC11" s="417"/>
      <c r="ED11" s="417"/>
      <c r="EG11" s="416"/>
      <c r="EH11" s="417"/>
      <c r="EI11" s="417"/>
      <c r="EJ11" s="417"/>
      <c r="EK11" s="417"/>
      <c r="EL11" s="417"/>
      <c r="EM11" s="417"/>
      <c r="EP11" s="416"/>
      <c r="EQ11" s="417"/>
      <c r="ER11" s="417"/>
      <c r="ES11" s="417"/>
      <c r="ET11" s="417"/>
      <c r="EU11" s="417"/>
      <c r="EV11" s="417"/>
      <c r="EY11" s="416"/>
      <c r="EZ11" s="417"/>
      <c r="FA11" s="417"/>
      <c r="FB11" s="417"/>
      <c r="FC11" s="417"/>
      <c r="FD11" s="417"/>
      <c r="FE11" s="417"/>
    </row>
    <row r="12" spans="2:161">
      <c r="B12" s="418" t="s">
        <v>200</v>
      </c>
      <c r="C12" s="419" t="s">
        <v>201</v>
      </c>
      <c r="D12" s="420"/>
      <c r="E12" s="420"/>
      <c r="F12" s="420"/>
      <c r="G12" s="420"/>
      <c r="H12" s="420"/>
      <c r="K12" s="485" t="s">
        <v>200</v>
      </c>
      <c r="L12" s="486" t="s">
        <v>201</v>
      </c>
      <c r="M12" s="487"/>
      <c r="N12" s="487"/>
      <c r="O12" s="487"/>
      <c r="P12" s="487"/>
      <c r="Q12" s="420"/>
      <c r="R12" s="144"/>
      <c r="S12" s="143"/>
      <c r="T12" s="485" t="s">
        <v>200</v>
      </c>
      <c r="U12" s="486" t="s">
        <v>201</v>
      </c>
      <c r="V12" s="487"/>
      <c r="W12" s="487"/>
      <c r="X12" s="487"/>
      <c r="Y12" s="487"/>
      <c r="Z12" s="420"/>
      <c r="AA12" s="143"/>
      <c r="AC12" s="485" t="s">
        <v>200</v>
      </c>
      <c r="AD12" s="486" t="s">
        <v>201</v>
      </c>
      <c r="AE12" s="487"/>
      <c r="AF12" s="487"/>
      <c r="AG12" s="487"/>
      <c r="AH12" s="487"/>
      <c r="AI12" s="420"/>
      <c r="AL12" s="485" t="s">
        <v>200</v>
      </c>
      <c r="AM12" s="486" t="s">
        <v>201</v>
      </c>
      <c r="AN12" s="487"/>
      <c r="AO12" s="487"/>
      <c r="AP12" s="487"/>
      <c r="AQ12" s="487"/>
      <c r="AR12" s="420"/>
      <c r="AU12" s="485" t="s">
        <v>200</v>
      </c>
      <c r="AV12" s="486" t="s">
        <v>201</v>
      </c>
      <c r="AW12" s="487"/>
      <c r="AX12" s="487"/>
      <c r="AY12" s="521"/>
      <c r="AZ12" s="487"/>
      <c r="BA12" s="420"/>
      <c r="BD12" s="485" t="s">
        <v>200</v>
      </c>
      <c r="BE12" s="486" t="s">
        <v>201</v>
      </c>
      <c r="BF12" s="487"/>
      <c r="BG12" s="487"/>
      <c r="BH12" s="487"/>
      <c r="BI12" s="487"/>
      <c r="BJ12" s="420"/>
      <c r="BM12" s="418"/>
      <c r="BN12" s="419"/>
      <c r="BO12" s="420"/>
      <c r="BP12" s="420"/>
      <c r="BQ12" s="420"/>
      <c r="BR12" s="420"/>
      <c r="BS12" s="420"/>
      <c r="BV12" s="418"/>
      <c r="BW12" s="419"/>
      <c r="BX12" s="420"/>
      <c r="BY12" s="420"/>
      <c r="BZ12" s="420"/>
      <c r="CA12" s="420"/>
      <c r="CB12" s="420"/>
      <c r="CE12" s="418"/>
      <c r="CF12" s="419"/>
      <c r="CG12" s="420"/>
      <c r="CH12" s="420"/>
      <c r="CI12" s="420"/>
      <c r="CJ12" s="420"/>
      <c r="CK12" s="420"/>
      <c r="CN12" s="418"/>
      <c r="CO12" s="419"/>
      <c r="CP12" s="420"/>
      <c r="CQ12" s="420"/>
      <c r="CR12" s="420"/>
      <c r="CS12" s="420"/>
      <c r="CT12" s="420"/>
      <c r="CW12" s="418"/>
      <c r="CX12" s="419"/>
      <c r="CY12" s="420"/>
      <c r="CZ12" s="420"/>
      <c r="DA12" s="420"/>
      <c r="DB12" s="420"/>
      <c r="DC12" s="420"/>
      <c r="DF12" s="418"/>
      <c r="DG12" s="419"/>
      <c r="DH12" s="420"/>
      <c r="DI12" s="420"/>
      <c r="DJ12" s="420"/>
      <c r="DK12" s="420"/>
      <c r="DL12" s="420"/>
      <c r="DO12" s="418"/>
      <c r="DP12" s="419"/>
      <c r="DQ12" s="420"/>
      <c r="DR12" s="420"/>
      <c r="DS12" s="420"/>
      <c r="DT12" s="420"/>
      <c r="DU12" s="420"/>
      <c r="DX12" s="418"/>
      <c r="DY12" s="419"/>
      <c r="DZ12" s="420"/>
      <c r="EA12" s="420"/>
      <c r="EB12" s="420"/>
      <c r="EC12" s="420"/>
      <c r="ED12" s="420"/>
      <c r="EG12" s="418"/>
      <c r="EH12" s="419"/>
      <c r="EI12" s="420"/>
      <c r="EJ12" s="420"/>
      <c r="EK12" s="420"/>
      <c r="EL12" s="420"/>
      <c r="EM12" s="420"/>
      <c r="EP12" s="418"/>
      <c r="EQ12" s="419"/>
      <c r="ER12" s="420"/>
      <c r="ES12" s="420"/>
      <c r="ET12" s="420"/>
      <c r="EU12" s="420"/>
      <c r="EV12" s="420"/>
      <c r="EY12" s="418"/>
      <c r="EZ12" s="419"/>
      <c r="FA12" s="420"/>
      <c r="FB12" s="420"/>
      <c r="FC12" s="420"/>
      <c r="FD12" s="420"/>
      <c r="FE12" s="420"/>
    </row>
    <row r="13" spans="2:161">
      <c r="B13" s="421" t="s">
        <v>202</v>
      </c>
      <c r="C13" s="473" t="s">
        <v>203</v>
      </c>
      <c r="D13" s="421" t="s">
        <v>163</v>
      </c>
      <c r="E13" s="423">
        <v>40</v>
      </c>
      <c r="F13" s="424"/>
      <c r="G13" s="425">
        <f>ROUND(E13*F13,0)</f>
        <v>0</v>
      </c>
      <c r="H13" s="425"/>
      <c r="K13" s="421" t="s">
        <v>202</v>
      </c>
      <c r="L13" s="422" t="s">
        <v>203</v>
      </c>
      <c r="M13" s="421" t="s">
        <v>163</v>
      </c>
      <c r="N13" s="488">
        <v>40</v>
      </c>
      <c r="O13" s="489">
        <v>2654</v>
      </c>
      <c r="P13" s="490">
        <f>ROUND(N13*O13,0)</f>
        <v>106160</v>
      </c>
      <c r="Q13" s="425"/>
      <c r="R13" s="144"/>
      <c r="S13" s="143"/>
      <c r="T13" s="421" t="s">
        <v>202</v>
      </c>
      <c r="U13" s="422" t="s">
        <v>203</v>
      </c>
      <c r="V13" s="421" t="s">
        <v>163</v>
      </c>
      <c r="W13" s="488">
        <v>40</v>
      </c>
      <c r="X13" s="489">
        <v>14799</v>
      </c>
      <c r="Y13" s="490">
        <f>ROUND(W13*X13,0)</f>
        <v>591960</v>
      </c>
      <c r="Z13" s="425"/>
      <c r="AA13" s="143"/>
      <c r="AC13" s="421" t="s">
        <v>202</v>
      </c>
      <c r="AD13" s="422" t="s">
        <v>203</v>
      </c>
      <c r="AE13" s="421" t="s">
        <v>163</v>
      </c>
      <c r="AF13" s="488">
        <v>40</v>
      </c>
      <c r="AG13" s="489">
        <v>20000</v>
      </c>
      <c r="AH13" s="490">
        <f>ROUND(AF13*AG13,0)</f>
        <v>800000</v>
      </c>
      <c r="AI13" s="425"/>
      <c r="AL13" s="421" t="s">
        <v>202</v>
      </c>
      <c r="AM13" s="422" t="s">
        <v>203</v>
      </c>
      <c r="AN13" s="421" t="s">
        <v>163</v>
      </c>
      <c r="AO13" s="488">
        <v>40</v>
      </c>
      <c r="AP13" s="489">
        <v>4500</v>
      </c>
      <c r="AQ13" s="490">
        <f>ROUND(AO13*AP13,0)</f>
        <v>180000</v>
      </c>
      <c r="AR13" s="425"/>
      <c r="AU13" s="421" t="s">
        <v>202</v>
      </c>
      <c r="AV13" s="422" t="s">
        <v>203</v>
      </c>
      <c r="AW13" s="421" t="s">
        <v>163</v>
      </c>
      <c r="AX13" s="488">
        <v>40</v>
      </c>
      <c r="AY13" s="489">
        <v>1300</v>
      </c>
      <c r="AZ13" s="522">
        <f>ROUND(AX13*AY13,0)</f>
        <v>52000</v>
      </c>
      <c r="BA13" s="425"/>
      <c r="BD13" s="421" t="s">
        <v>202</v>
      </c>
      <c r="BE13" s="422" t="s">
        <v>203</v>
      </c>
      <c r="BF13" s="421" t="s">
        <v>163</v>
      </c>
      <c r="BG13" s="488">
        <v>40</v>
      </c>
      <c r="BH13" s="489">
        <v>2500</v>
      </c>
      <c r="BI13" s="490">
        <f>ROUND(BG13*BH13,0)</f>
        <v>100000</v>
      </c>
      <c r="BJ13" s="425"/>
      <c r="BM13" s="421"/>
      <c r="BN13" s="422"/>
      <c r="BO13" s="421"/>
      <c r="BP13" s="423"/>
      <c r="BQ13" s="424"/>
      <c r="BR13" s="425"/>
      <c r="BS13" s="425"/>
      <c r="BV13" s="421"/>
      <c r="BW13" s="422"/>
      <c r="BX13" s="421"/>
      <c r="BY13" s="423"/>
      <c r="BZ13" s="424"/>
      <c r="CA13" s="425"/>
      <c r="CB13" s="425"/>
      <c r="CE13" s="421"/>
      <c r="CF13" s="422"/>
      <c r="CG13" s="421"/>
      <c r="CH13" s="423"/>
      <c r="CI13" s="424"/>
      <c r="CJ13" s="425"/>
      <c r="CK13" s="425"/>
      <c r="CN13" s="421"/>
      <c r="CO13" s="422"/>
      <c r="CP13" s="421"/>
      <c r="CQ13" s="423"/>
      <c r="CR13" s="424"/>
      <c r="CS13" s="425"/>
      <c r="CT13" s="425"/>
      <c r="CW13" s="421"/>
      <c r="CX13" s="422"/>
      <c r="CY13" s="421"/>
      <c r="CZ13" s="423"/>
      <c r="DA13" s="424"/>
      <c r="DB13" s="425"/>
      <c r="DC13" s="425"/>
      <c r="DF13" s="421"/>
      <c r="DG13" s="422"/>
      <c r="DH13" s="421"/>
      <c r="DI13" s="423"/>
      <c r="DJ13" s="424"/>
      <c r="DK13" s="425"/>
      <c r="DL13" s="425"/>
      <c r="DO13" s="421"/>
      <c r="DP13" s="422"/>
      <c r="DQ13" s="421"/>
      <c r="DR13" s="423"/>
      <c r="DS13" s="424"/>
      <c r="DT13" s="425"/>
      <c r="DU13" s="425"/>
      <c r="DX13" s="421"/>
      <c r="DY13" s="422"/>
      <c r="DZ13" s="421"/>
      <c r="EA13" s="423"/>
      <c r="EB13" s="424"/>
      <c r="EC13" s="425"/>
      <c r="ED13" s="425"/>
      <c r="EG13" s="421"/>
      <c r="EH13" s="422"/>
      <c r="EI13" s="421"/>
      <c r="EJ13" s="423"/>
      <c r="EK13" s="424"/>
      <c r="EL13" s="425"/>
      <c r="EM13" s="425"/>
      <c r="EP13" s="421"/>
      <c r="EQ13" s="422"/>
      <c r="ER13" s="421"/>
      <c r="ES13" s="423"/>
      <c r="ET13" s="424"/>
      <c r="EU13" s="425"/>
      <c r="EV13" s="425"/>
      <c r="EY13" s="421"/>
      <c r="EZ13" s="422"/>
      <c r="FA13" s="421"/>
      <c r="FB13" s="423"/>
      <c r="FC13" s="424"/>
      <c r="FD13" s="425"/>
      <c r="FE13" s="425"/>
    </row>
    <row r="14" spans="2:161" ht="25.5">
      <c r="B14" s="421" t="s">
        <v>204</v>
      </c>
      <c r="C14" s="473" t="s">
        <v>205</v>
      </c>
      <c r="D14" s="421" t="s">
        <v>163</v>
      </c>
      <c r="E14" s="423">
        <v>16</v>
      </c>
      <c r="F14" s="424"/>
      <c r="G14" s="425">
        <f t="shared" ref="G14:G15" si="0">ROUND(E14*F14,0)</f>
        <v>0</v>
      </c>
      <c r="H14" s="425"/>
      <c r="K14" s="421" t="s">
        <v>204</v>
      </c>
      <c r="L14" s="422" t="s">
        <v>205</v>
      </c>
      <c r="M14" s="421" t="s">
        <v>163</v>
      </c>
      <c r="N14" s="488">
        <v>16</v>
      </c>
      <c r="O14" s="489">
        <v>7768</v>
      </c>
      <c r="P14" s="490">
        <f t="shared" ref="P14:P52" si="1">ROUND(N14*O14,0)</f>
        <v>124288</v>
      </c>
      <c r="Q14" s="425"/>
      <c r="R14" s="144"/>
      <c r="S14" s="143"/>
      <c r="T14" s="421" t="s">
        <v>204</v>
      </c>
      <c r="U14" s="422" t="s">
        <v>205</v>
      </c>
      <c r="V14" s="421" t="s">
        <v>163</v>
      </c>
      <c r="W14" s="488">
        <v>16</v>
      </c>
      <c r="X14" s="489">
        <v>22990</v>
      </c>
      <c r="Y14" s="490">
        <f t="shared" ref="Y14:Y52" si="2">ROUND(W14*X14,0)</f>
        <v>367840</v>
      </c>
      <c r="Z14" s="425"/>
      <c r="AA14" s="143"/>
      <c r="AC14" s="421" t="s">
        <v>204</v>
      </c>
      <c r="AD14" s="422" t="s">
        <v>205</v>
      </c>
      <c r="AE14" s="421" t="s">
        <v>163</v>
      </c>
      <c r="AF14" s="488">
        <v>16</v>
      </c>
      <c r="AG14" s="489">
        <v>16000</v>
      </c>
      <c r="AH14" s="490">
        <f t="shared" ref="AH14:AH52" si="3">ROUND(AF14*AG14,0)</f>
        <v>256000</v>
      </c>
      <c r="AI14" s="425"/>
      <c r="AL14" s="421" t="s">
        <v>204</v>
      </c>
      <c r="AM14" s="422" t="s">
        <v>205</v>
      </c>
      <c r="AN14" s="421" t="s">
        <v>163</v>
      </c>
      <c r="AO14" s="488">
        <v>16</v>
      </c>
      <c r="AP14" s="489">
        <v>15000</v>
      </c>
      <c r="AQ14" s="490">
        <f t="shared" ref="AQ14:AQ52" si="4">ROUND(AO14*AP14,0)</f>
        <v>240000</v>
      </c>
      <c r="AR14" s="425"/>
      <c r="AU14" s="421" t="s">
        <v>204</v>
      </c>
      <c r="AV14" s="422" t="s">
        <v>205</v>
      </c>
      <c r="AW14" s="421" t="s">
        <v>163</v>
      </c>
      <c r="AX14" s="488">
        <v>16</v>
      </c>
      <c r="AY14" s="489">
        <v>2550</v>
      </c>
      <c r="AZ14" s="522">
        <f t="shared" ref="AZ14:AZ52" si="5">ROUND(AX14*AY14,0)</f>
        <v>40800</v>
      </c>
      <c r="BA14" s="425"/>
      <c r="BD14" s="421" t="s">
        <v>204</v>
      </c>
      <c r="BE14" s="422" t="s">
        <v>205</v>
      </c>
      <c r="BF14" s="421" t="s">
        <v>163</v>
      </c>
      <c r="BG14" s="488">
        <v>16</v>
      </c>
      <c r="BH14" s="489">
        <f>10300+55000/6</f>
        <v>19466.666666666664</v>
      </c>
      <c r="BI14" s="490">
        <f t="shared" ref="BI14:BI52" si="6">ROUND(BG14*BH14,0)</f>
        <v>311467</v>
      </c>
      <c r="BJ14" s="425"/>
      <c r="BM14" s="421"/>
      <c r="BN14" s="422"/>
      <c r="BO14" s="421"/>
      <c r="BP14" s="423"/>
      <c r="BQ14" s="424"/>
      <c r="BR14" s="425"/>
      <c r="BS14" s="425"/>
      <c r="BV14" s="421"/>
      <c r="BW14" s="422"/>
      <c r="BX14" s="421"/>
      <c r="BY14" s="423"/>
      <c r="BZ14" s="424"/>
      <c r="CA14" s="425"/>
      <c r="CB14" s="425"/>
      <c r="CE14" s="421"/>
      <c r="CF14" s="422"/>
      <c r="CG14" s="421"/>
      <c r="CH14" s="423"/>
      <c r="CI14" s="424"/>
      <c r="CJ14" s="425"/>
      <c r="CK14" s="425"/>
      <c r="CN14" s="421"/>
      <c r="CO14" s="422"/>
      <c r="CP14" s="421"/>
      <c r="CQ14" s="423"/>
      <c r="CR14" s="424"/>
      <c r="CS14" s="425"/>
      <c r="CT14" s="425"/>
      <c r="CW14" s="421"/>
      <c r="CX14" s="422"/>
      <c r="CY14" s="421"/>
      <c r="CZ14" s="423"/>
      <c r="DA14" s="424"/>
      <c r="DB14" s="425"/>
      <c r="DC14" s="425"/>
      <c r="DF14" s="421"/>
      <c r="DG14" s="422"/>
      <c r="DH14" s="421"/>
      <c r="DI14" s="423"/>
      <c r="DJ14" s="424"/>
      <c r="DK14" s="425"/>
      <c r="DL14" s="425"/>
      <c r="DO14" s="421"/>
      <c r="DP14" s="422"/>
      <c r="DQ14" s="421"/>
      <c r="DR14" s="423"/>
      <c r="DS14" s="424"/>
      <c r="DT14" s="425"/>
      <c r="DU14" s="425"/>
      <c r="DX14" s="421"/>
      <c r="DY14" s="422"/>
      <c r="DZ14" s="421"/>
      <c r="EA14" s="423"/>
      <c r="EB14" s="424"/>
      <c r="EC14" s="425"/>
      <c r="ED14" s="425"/>
      <c r="EG14" s="421"/>
      <c r="EH14" s="422"/>
      <c r="EI14" s="421"/>
      <c r="EJ14" s="423"/>
      <c r="EK14" s="424"/>
      <c r="EL14" s="425"/>
      <c r="EM14" s="425"/>
      <c r="EP14" s="421"/>
      <c r="EQ14" s="422"/>
      <c r="ER14" s="421"/>
      <c r="ES14" s="423"/>
      <c r="ET14" s="424"/>
      <c r="EU14" s="425"/>
      <c r="EV14" s="425"/>
      <c r="EY14" s="421"/>
      <c r="EZ14" s="422"/>
      <c r="FA14" s="421"/>
      <c r="FB14" s="423"/>
      <c r="FC14" s="424"/>
      <c r="FD14" s="425"/>
      <c r="FE14" s="425"/>
    </row>
    <row r="15" spans="2:161">
      <c r="B15" s="421" t="s">
        <v>206</v>
      </c>
      <c r="C15" s="473" t="s">
        <v>207</v>
      </c>
      <c r="D15" s="421" t="s">
        <v>208</v>
      </c>
      <c r="E15" s="423">
        <v>1</v>
      </c>
      <c r="F15" s="424"/>
      <c r="G15" s="425">
        <f t="shared" si="0"/>
        <v>0</v>
      </c>
      <c r="H15" s="425"/>
      <c r="K15" s="421" t="s">
        <v>206</v>
      </c>
      <c r="L15" s="422" t="s">
        <v>207</v>
      </c>
      <c r="M15" s="421" t="s">
        <v>208</v>
      </c>
      <c r="N15" s="488">
        <v>1</v>
      </c>
      <c r="O15" s="489">
        <v>2413591</v>
      </c>
      <c r="P15" s="490">
        <f t="shared" si="1"/>
        <v>2413591</v>
      </c>
      <c r="Q15" s="425"/>
      <c r="R15" s="144"/>
      <c r="S15" s="143"/>
      <c r="T15" s="421" t="s">
        <v>206</v>
      </c>
      <c r="U15" s="422" t="s">
        <v>207</v>
      </c>
      <c r="V15" s="421" t="s">
        <v>208</v>
      </c>
      <c r="W15" s="488">
        <v>1</v>
      </c>
      <c r="X15" s="489">
        <v>3077882</v>
      </c>
      <c r="Y15" s="490">
        <f t="shared" si="2"/>
        <v>3077882</v>
      </c>
      <c r="Z15" s="425"/>
      <c r="AA15" s="143"/>
      <c r="AC15" s="421" t="s">
        <v>206</v>
      </c>
      <c r="AD15" s="422" t="s">
        <v>207</v>
      </c>
      <c r="AE15" s="421" t="s">
        <v>208</v>
      </c>
      <c r="AF15" s="488">
        <v>1</v>
      </c>
      <c r="AG15" s="489">
        <v>600000</v>
      </c>
      <c r="AH15" s="490">
        <f t="shared" si="3"/>
        <v>600000</v>
      </c>
      <c r="AI15" s="425"/>
      <c r="AL15" s="421" t="s">
        <v>206</v>
      </c>
      <c r="AM15" s="422" t="s">
        <v>207</v>
      </c>
      <c r="AN15" s="421" t="s">
        <v>208</v>
      </c>
      <c r="AO15" s="488">
        <v>1</v>
      </c>
      <c r="AP15" s="489">
        <v>3000000</v>
      </c>
      <c r="AQ15" s="490">
        <f t="shared" si="4"/>
        <v>3000000</v>
      </c>
      <c r="AR15" s="425"/>
      <c r="AU15" s="421" t="s">
        <v>206</v>
      </c>
      <c r="AV15" s="422" t="s">
        <v>207</v>
      </c>
      <c r="AW15" s="421" t="s">
        <v>208</v>
      </c>
      <c r="AX15" s="488">
        <v>1</v>
      </c>
      <c r="AY15" s="489">
        <v>1600000</v>
      </c>
      <c r="AZ15" s="522">
        <f t="shared" si="5"/>
        <v>1600000</v>
      </c>
      <c r="BA15" s="425"/>
      <c r="BD15" s="421" t="s">
        <v>206</v>
      </c>
      <c r="BE15" s="422" t="s">
        <v>207</v>
      </c>
      <c r="BF15" s="421" t="s">
        <v>208</v>
      </c>
      <c r="BG15" s="488">
        <v>1</v>
      </c>
      <c r="BH15" s="489">
        <v>1500000</v>
      </c>
      <c r="BI15" s="490">
        <f t="shared" si="6"/>
        <v>1500000</v>
      </c>
      <c r="BJ15" s="425"/>
      <c r="BM15" s="421"/>
      <c r="BN15" s="422"/>
      <c r="BO15" s="421"/>
      <c r="BP15" s="423"/>
      <c r="BQ15" s="424"/>
      <c r="BR15" s="425"/>
      <c r="BS15" s="425"/>
      <c r="BV15" s="421"/>
      <c r="BW15" s="422"/>
      <c r="BX15" s="421"/>
      <c r="BY15" s="423"/>
      <c r="BZ15" s="424"/>
      <c r="CA15" s="425"/>
      <c r="CB15" s="425"/>
      <c r="CE15" s="421"/>
      <c r="CF15" s="422"/>
      <c r="CG15" s="421"/>
      <c r="CH15" s="423"/>
      <c r="CI15" s="424"/>
      <c r="CJ15" s="425"/>
      <c r="CK15" s="425"/>
      <c r="CN15" s="421"/>
      <c r="CO15" s="422"/>
      <c r="CP15" s="421"/>
      <c r="CQ15" s="423"/>
      <c r="CR15" s="424"/>
      <c r="CS15" s="425"/>
      <c r="CT15" s="425"/>
      <c r="CW15" s="421"/>
      <c r="CX15" s="422"/>
      <c r="CY15" s="421"/>
      <c r="CZ15" s="423"/>
      <c r="DA15" s="424"/>
      <c r="DB15" s="425"/>
      <c r="DC15" s="425"/>
      <c r="DF15" s="421"/>
      <c r="DG15" s="422"/>
      <c r="DH15" s="421"/>
      <c r="DI15" s="423"/>
      <c r="DJ15" s="424"/>
      <c r="DK15" s="425"/>
      <c r="DL15" s="425"/>
      <c r="DO15" s="421"/>
      <c r="DP15" s="422"/>
      <c r="DQ15" s="421"/>
      <c r="DR15" s="423"/>
      <c r="DS15" s="424"/>
      <c r="DT15" s="425"/>
      <c r="DU15" s="425"/>
      <c r="DX15" s="421"/>
      <c r="DY15" s="422"/>
      <c r="DZ15" s="421"/>
      <c r="EA15" s="423"/>
      <c r="EB15" s="424"/>
      <c r="EC15" s="425"/>
      <c r="ED15" s="425"/>
      <c r="EG15" s="421"/>
      <c r="EH15" s="422"/>
      <c r="EI15" s="421"/>
      <c r="EJ15" s="423"/>
      <c r="EK15" s="424"/>
      <c r="EL15" s="425"/>
      <c r="EM15" s="425"/>
      <c r="EP15" s="421"/>
      <c r="EQ15" s="422"/>
      <c r="ER15" s="421"/>
      <c r="ES15" s="423"/>
      <c r="ET15" s="424"/>
      <c r="EU15" s="425"/>
      <c r="EV15" s="425"/>
      <c r="EY15" s="421"/>
      <c r="EZ15" s="422"/>
      <c r="FA15" s="421"/>
      <c r="FB15" s="423"/>
      <c r="FC15" s="424"/>
      <c r="FD15" s="425"/>
      <c r="FE15" s="425"/>
    </row>
    <row r="16" spans="2:161">
      <c r="B16" s="418" t="s">
        <v>209</v>
      </c>
      <c r="C16" s="474" t="s">
        <v>210</v>
      </c>
      <c r="D16" s="420"/>
      <c r="E16" s="420"/>
      <c r="F16" s="420"/>
      <c r="G16" s="420"/>
      <c r="H16" s="420"/>
      <c r="K16" s="485" t="s">
        <v>209</v>
      </c>
      <c r="L16" s="486" t="s">
        <v>210</v>
      </c>
      <c r="M16" s="487"/>
      <c r="N16" s="487"/>
      <c r="O16" s="487"/>
      <c r="P16" s="487"/>
      <c r="Q16" s="420"/>
      <c r="R16" s="144"/>
      <c r="S16" s="143"/>
      <c r="T16" s="485" t="s">
        <v>209</v>
      </c>
      <c r="U16" s="486" t="s">
        <v>210</v>
      </c>
      <c r="V16" s="487"/>
      <c r="W16" s="487"/>
      <c r="X16" s="487"/>
      <c r="Y16" s="487"/>
      <c r="Z16" s="420"/>
      <c r="AA16" s="143"/>
      <c r="AC16" s="485" t="s">
        <v>209</v>
      </c>
      <c r="AD16" s="486" t="s">
        <v>210</v>
      </c>
      <c r="AE16" s="487"/>
      <c r="AF16" s="487"/>
      <c r="AG16" s="487"/>
      <c r="AH16" s="487"/>
      <c r="AI16" s="420"/>
      <c r="AL16" s="485" t="s">
        <v>209</v>
      </c>
      <c r="AM16" s="486" t="s">
        <v>210</v>
      </c>
      <c r="AN16" s="487"/>
      <c r="AO16" s="487"/>
      <c r="AP16" s="487"/>
      <c r="AQ16" s="487"/>
      <c r="AR16" s="420"/>
      <c r="AU16" s="485" t="s">
        <v>209</v>
      </c>
      <c r="AV16" s="486" t="s">
        <v>210</v>
      </c>
      <c r="AW16" s="487"/>
      <c r="AX16" s="487"/>
      <c r="AY16" s="521"/>
      <c r="AZ16" s="487"/>
      <c r="BA16" s="420"/>
      <c r="BD16" s="485" t="s">
        <v>209</v>
      </c>
      <c r="BE16" s="486" t="s">
        <v>210</v>
      </c>
      <c r="BF16" s="487"/>
      <c r="BG16" s="487"/>
      <c r="BH16" s="487"/>
      <c r="BI16" s="487"/>
      <c r="BJ16" s="420"/>
      <c r="BM16" s="418"/>
      <c r="BN16" s="419"/>
      <c r="BO16" s="420"/>
      <c r="BP16" s="420"/>
      <c r="BQ16" s="420"/>
      <c r="BR16" s="420"/>
      <c r="BS16" s="420"/>
      <c r="BV16" s="418"/>
      <c r="BW16" s="419"/>
      <c r="BX16" s="420"/>
      <c r="BY16" s="420"/>
      <c r="BZ16" s="420"/>
      <c r="CA16" s="420"/>
      <c r="CB16" s="420"/>
      <c r="CE16" s="418"/>
      <c r="CF16" s="419"/>
      <c r="CG16" s="420"/>
      <c r="CH16" s="420"/>
      <c r="CI16" s="420"/>
      <c r="CJ16" s="420"/>
      <c r="CK16" s="420"/>
      <c r="CN16" s="418"/>
      <c r="CO16" s="419"/>
      <c r="CP16" s="420"/>
      <c r="CQ16" s="420"/>
      <c r="CR16" s="420"/>
      <c r="CS16" s="420"/>
      <c r="CT16" s="420"/>
      <c r="CW16" s="418"/>
      <c r="CX16" s="419"/>
      <c r="CY16" s="420"/>
      <c r="CZ16" s="420"/>
      <c r="DA16" s="420"/>
      <c r="DB16" s="420"/>
      <c r="DC16" s="420"/>
      <c r="DF16" s="418"/>
      <c r="DG16" s="419"/>
      <c r="DH16" s="420"/>
      <c r="DI16" s="420"/>
      <c r="DJ16" s="420"/>
      <c r="DK16" s="420"/>
      <c r="DL16" s="420"/>
      <c r="DO16" s="418"/>
      <c r="DP16" s="419"/>
      <c r="DQ16" s="420"/>
      <c r="DR16" s="420"/>
      <c r="DS16" s="420"/>
      <c r="DT16" s="420"/>
      <c r="DU16" s="420"/>
      <c r="DX16" s="418"/>
      <c r="DY16" s="419"/>
      <c r="DZ16" s="420"/>
      <c r="EA16" s="420"/>
      <c r="EB16" s="420"/>
      <c r="EC16" s="420"/>
      <c r="ED16" s="420"/>
      <c r="EG16" s="418"/>
      <c r="EH16" s="419"/>
      <c r="EI16" s="420"/>
      <c r="EJ16" s="420"/>
      <c r="EK16" s="420"/>
      <c r="EL16" s="420"/>
      <c r="EM16" s="420"/>
      <c r="EP16" s="418"/>
      <c r="EQ16" s="419"/>
      <c r="ER16" s="420"/>
      <c r="ES16" s="420"/>
      <c r="ET16" s="420"/>
      <c r="EU16" s="420"/>
      <c r="EV16" s="420"/>
      <c r="EY16" s="418"/>
      <c r="EZ16" s="419"/>
      <c r="FA16" s="420"/>
      <c r="FB16" s="420"/>
      <c r="FC16" s="420"/>
      <c r="FD16" s="420"/>
      <c r="FE16" s="420"/>
    </row>
    <row r="17" spans="2:161">
      <c r="B17" s="421" t="s">
        <v>211</v>
      </c>
      <c r="C17" s="473" t="s">
        <v>212</v>
      </c>
      <c r="D17" s="421" t="s">
        <v>213</v>
      </c>
      <c r="E17" s="423">
        <v>16</v>
      </c>
      <c r="F17" s="426"/>
      <c r="G17" s="425">
        <f t="shared" ref="G17:G23" si="7">ROUND(E17*F17,0)</f>
        <v>0</v>
      </c>
      <c r="H17" s="425"/>
      <c r="K17" s="421" t="s">
        <v>211</v>
      </c>
      <c r="L17" s="422" t="s">
        <v>212</v>
      </c>
      <c r="M17" s="421" t="s">
        <v>213</v>
      </c>
      <c r="N17" s="488">
        <v>16</v>
      </c>
      <c r="O17" s="489">
        <v>25931</v>
      </c>
      <c r="P17" s="490">
        <f t="shared" si="1"/>
        <v>414896</v>
      </c>
      <c r="Q17" s="425"/>
      <c r="R17" s="144"/>
      <c r="S17" s="143"/>
      <c r="T17" s="421" t="s">
        <v>211</v>
      </c>
      <c r="U17" s="422" t="s">
        <v>212</v>
      </c>
      <c r="V17" s="421" t="s">
        <v>213</v>
      </c>
      <c r="W17" s="488">
        <v>16</v>
      </c>
      <c r="X17" s="491">
        <v>28930</v>
      </c>
      <c r="Y17" s="490">
        <f t="shared" si="2"/>
        <v>462880</v>
      </c>
      <c r="Z17" s="425"/>
      <c r="AA17" s="143"/>
      <c r="AC17" s="421" t="s">
        <v>211</v>
      </c>
      <c r="AD17" s="422" t="s">
        <v>212</v>
      </c>
      <c r="AE17" s="421" t="s">
        <v>213</v>
      </c>
      <c r="AF17" s="488">
        <v>16</v>
      </c>
      <c r="AG17" s="491">
        <v>26000</v>
      </c>
      <c r="AH17" s="490">
        <f t="shared" si="3"/>
        <v>416000</v>
      </c>
      <c r="AI17" s="425"/>
      <c r="AL17" s="421" t="s">
        <v>211</v>
      </c>
      <c r="AM17" s="422" t="s">
        <v>212</v>
      </c>
      <c r="AN17" s="421" t="s">
        <v>213</v>
      </c>
      <c r="AO17" s="488">
        <v>16</v>
      </c>
      <c r="AP17" s="491">
        <v>38000</v>
      </c>
      <c r="AQ17" s="490">
        <f t="shared" si="4"/>
        <v>608000</v>
      </c>
      <c r="AR17" s="425"/>
      <c r="AU17" s="421" t="s">
        <v>211</v>
      </c>
      <c r="AV17" s="422" t="s">
        <v>212</v>
      </c>
      <c r="AW17" s="421" t="s">
        <v>213</v>
      </c>
      <c r="AX17" s="488">
        <v>16</v>
      </c>
      <c r="AY17" s="491">
        <v>15200</v>
      </c>
      <c r="AZ17" s="522">
        <f t="shared" si="5"/>
        <v>243200</v>
      </c>
      <c r="BA17" s="425"/>
      <c r="BD17" s="421" t="s">
        <v>211</v>
      </c>
      <c r="BE17" s="422" t="s">
        <v>212</v>
      </c>
      <c r="BF17" s="421" t="s">
        <v>213</v>
      </c>
      <c r="BG17" s="488">
        <v>16</v>
      </c>
      <c r="BH17" s="491">
        <v>37000</v>
      </c>
      <c r="BI17" s="490">
        <f t="shared" si="6"/>
        <v>592000</v>
      </c>
      <c r="BJ17" s="425"/>
      <c r="BM17" s="421"/>
      <c r="BN17" s="422"/>
      <c r="BO17" s="421"/>
      <c r="BP17" s="423"/>
      <c r="BQ17" s="426"/>
      <c r="BR17" s="425"/>
      <c r="BS17" s="425"/>
      <c r="BV17" s="421"/>
      <c r="BW17" s="422"/>
      <c r="BX17" s="421"/>
      <c r="BY17" s="423"/>
      <c r="BZ17" s="426"/>
      <c r="CA17" s="425"/>
      <c r="CB17" s="425"/>
      <c r="CE17" s="421"/>
      <c r="CF17" s="422"/>
      <c r="CG17" s="421"/>
      <c r="CH17" s="423"/>
      <c r="CI17" s="426"/>
      <c r="CJ17" s="425"/>
      <c r="CK17" s="425"/>
      <c r="CN17" s="421"/>
      <c r="CO17" s="422"/>
      <c r="CP17" s="421"/>
      <c r="CQ17" s="423"/>
      <c r="CR17" s="426"/>
      <c r="CS17" s="425"/>
      <c r="CT17" s="425"/>
      <c r="CW17" s="421"/>
      <c r="CX17" s="422"/>
      <c r="CY17" s="421"/>
      <c r="CZ17" s="423"/>
      <c r="DA17" s="426"/>
      <c r="DB17" s="425"/>
      <c r="DC17" s="425"/>
      <c r="DF17" s="421"/>
      <c r="DG17" s="422"/>
      <c r="DH17" s="421"/>
      <c r="DI17" s="423"/>
      <c r="DJ17" s="426"/>
      <c r="DK17" s="425"/>
      <c r="DL17" s="425"/>
      <c r="DO17" s="421"/>
      <c r="DP17" s="422"/>
      <c r="DQ17" s="421"/>
      <c r="DR17" s="423"/>
      <c r="DS17" s="426"/>
      <c r="DT17" s="425"/>
      <c r="DU17" s="425"/>
      <c r="DX17" s="421"/>
      <c r="DY17" s="422"/>
      <c r="DZ17" s="421"/>
      <c r="EA17" s="423"/>
      <c r="EB17" s="426"/>
      <c r="EC17" s="425"/>
      <c r="ED17" s="425"/>
      <c r="EG17" s="421"/>
      <c r="EH17" s="422"/>
      <c r="EI17" s="421"/>
      <c r="EJ17" s="423"/>
      <c r="EK17" s="426"/>
      <c r="EL17" s="425"/>
      <c r="EM17" s="425"/>
      <c r="EP17" s="421"/>
      <c r="EQ17" s="422"/>
      <c r="ER17" s="421"/>
      <c r="ES17" s="423"/>
      <c r="ET17" s="426"/>
      <c r="EU17" s="425"/>
      <c r="EV17" s="425"/>
      <c r="EY17" s="421"/>
      <c r="EZ17" s="422"/>
      <c r="FA17" s="421"/>
      <c r="FB17" s="423"/>
      <c r="FC17" s="426"/>
      <c r="FD17" s="425"/>
      <c r="FE17" s="425"/>
    </row>
    <row r="18" spans="2:161" ht="25.5">
      <c r="B18" s="421" t="s">
        <v>214</v>
      </c>
      <c r="C18" s="473" t="s">
        <v>215</v>
      </c>
      <c r="D18" s="421" t="s">
        <v>213</v>
      </c>
      <c r="E18" s="423">
        <v>8</v>
      </c>
      <c r="F18" s="426"/>
      <c r="G18" s="425">
        <f t="shared" si="7"/>
        <v>0</v>
      </c>
      <c r="H18" s="425"/>
      <c r="K18" s="421" t="s">
        <v>214</v>
      </c>
      <c r="L18" s="422" t="s">
        <v>215</v>
      </c>
      <c r="M18" s="421" t="s">
        <v>213</v>
      </c>
      <c r="N18" s="488">
        <v>8</v>
      </c>
      <c r="O18" s="489">
        <v>68814</v>
      </c>
      <c r="P18" s="490">
        <f t="shared" si="1"/>
        <v>550512</v>
      </c>
      <c r="Q18" s="425"/>
      <c r="R18" s="144"/>
      <c r="S18" s="143"/>
      <c r="T18" s="421" t="s">
        <v>214</v>
      </c>
      <c r="U18" s="422" t="s">
        <v>215</v>
      </c>
      <c r="V18" s="421" t="s">
        <v>213</v>
      </c>
      <c r="W18" s="488">
        <v>8</v>
      </c>
      <c r="X18" s="491">
        <v>330382</v>
      </c>
      <c r="Y18" s="490">
        <f t="shared" si="2"/>
        <v>2643056</v>
      </c>
      <c r="Z18" s="425"/>
      <c r="AA18" s="143"/>
      <c r="AC18" s="421" t="s">
        <v>214</v>
      </c>
      <c r="AD18" s="422" t="s">
        <v>215</v>
      </c>
      <c r="AE18" s="421" t="s">
        <v>213</v>
      </c>
      <c r="AF18" s="488">
        <v>8</v>
      </c>
      <c r="AG18" s="491">
        <v>150000</v>
      </c>
      <c r="AH18" s="490">
        <f t="shared" si="3"/>
        <v>1200000</v>
      </c>
      <c r="AI18" s="425"/>
      <c r="AL18" s="421" t="s">
        <v>214</v>
      </c>
      <c r="AM18" s="422" t="s">
        <v>215</v>
      </c>
      <c r="AN18" s="421" t="s">
        <v>213</v>
      </c>
      <c r="AO18" s="488">
        <v>8</v>
      </c>
      <c r="AP18" s="491">
        <v>60000</v>
      </c>
      <c r="AQ18" s="490">
        <f t="shared" si="4"/>
        <v>480000</v>
      </c>
      <c r="AR18" s="425"/>
      <c r="AU18" s="421" t="s">
        <v>214</v>
      </c>
      <c r="AV18" s="422" t="s">
        <v>215</v>
      </c>
      <c r="AW18" s="421" t="s">
        <v>213</v>
      </c>
      <c r="AX18" s="488">
        <v>8</v>
      </c>
      <c r="AY18" s="491">
        <v>388000</v>
      </c>
      <c r="AZ18" s="522">
        <f t="shared" si="5"/>
        <v>3104000</v>
      </c>
      <c r="BA18" s="425"/>
      <c r="BD18" s="421" t="s">
        <v>214</v>
      </c>
      <c r="BE18" s="422" t="s">
        <v>215</v>
      </c>
      <c r="BF18" s="421" t="s">
        <v>213</v>
      </c>
      <c r="BG18" s="488">
        <v>8</v>
      </c>
      <c r="BH18" s="491">
        <v>380000</v>
      </c>
      <c r="BI18" s="490">
        <f t="shared" si="6"/>
        <v>3040000</v>
      </c>
      <c r="BJ18" s="425"/>
      <c r="BM18" s="421"/>
      <c r="BN18" s="422"/>
      <c r="BO18" s="421"/>
      <c r="BP18" s="423"/>
      <c r="BQ18" s="426"/>
      <c r="BR18" s="425"/>
      <c r="BS18" s="425"/>
      <c r="BV18" s="421"/>
      <c r="BW18" s="422"/>
      <c r="BX18" s="421"/>
      <c r="BY18" s="423"/>
      <c r="BZ18" s="426"/>
      <c r="CA18" s="425"/>
      <c r="CB18" s="425"/>
      <c r="CE18" s="421"/>
      <c r="CF18" s="422"/>
      <c r="CG18" s="421"/>
      <c r="CH18" s="423"/>
      <c r="CI18" s="426"/>
      <c r="CJ18" s="425"/>
      <c r="CK18" s="425"/>
      <c r="CN18" s="421"/>
      <c r="CO18" s="422"/>
      <c r="CP18" s="421"/>
      <c r="CQ18" s="423"/>
      <c r="CR18" s="426"/>
      <c r="CS18" s="425"/>
      <c r="CT18" s="425"/>
      <c r="CW18" s="421"/>
      <c r="CX18" s="422"/>
      <c r="CY18" s="421"/>
      <c r="CZ18" s="423"/>
      <c r="DA18" s="426"/>
      <c r="DB18" s="425"/>
      <c r="DC18" s="425"/>
      <c r="DF18" s="421"/>
      <c r="DG18" s="422"/>
      <c r="DH18" s="421"/>
      <c r="DI18" s="423"/>
      <c r="DJ18" s="426"/>
      <c r="DK18" s="425"/>
      <c r="DL18" s="425"/>
      <c r="DO18" s="421"/>
      <c r="DP18" s="422"/>
      <c r="DQ18" s="421"/>
      <c r="DR18" s="423"/>
      <c r="DS18" s="426"/>
      <c r="DT18" s="425"/>
      <c r="DU18" s="425"/>
      <c r="DX18" s="421"/>
      <c r="DY18" s="422"/>
      <c r="DZ18" s="421"/>
      <c r="EA18" s="423"/>
      <c r="EB18" s="426"/>
      <c r="EC18" s="425"/>
      <c r="ED18" s="425"/>
      <c r="EG18" s="421"/>
      <c r="EH18" s="422"/>
      <c r="EI18" s="421"/>
      <c r="EJ18" s="423"/>
      <c r="EK18" s="426"/>
      <c r="EL18" s="425"/>
      <c r="EM18" s="425"/>
      <c r="EP18" s="421"/>
      <c r="EQ18" s="422"/>
      <c r="ER18" s="421"/>
      <c r="ES18" s="423"/>
      <c r="ET18" s="426"/>
      <c r="EU18" s="425"/>
      <c r="EV18" s="425"/>
      <c r="EY18" s="421"/>
      <c r="EZ18" s="422"/>
      <c r="FA18" s="421"/>
      <c r="FB18" s="423"/>
      <c r="FC18" s="426"/>
      <c r="FD18" s="425"/>
      <c r="FE18" s="425"/>
    </row>
    <row r="19" spans="2:161">
      <c r="B19" s="421" t="s">
        <v>216</v>
      </c>
      <c r="C19" s="473" t="s">
        <v>217</v>
      </c>
      <c r="D19" s="421" t="s">
        <v>166</v>
      </c>
      <c r="E19" s="423">
        <v>52</v>
      </c>
      <c r="F19" s="426"/>
      <c r="G19" s="425">
        <f t="shared" si="7"/>
        <v>0</v>
      </c>
      <c r="H19" s="425"/>
      <c r="K19" s="421" t="s">
        <v>216</v>
      </c>
      <c r="L19" s="422" t="s">
        <v>217</v>
      </c>
      <c r="M19" s="421" t="s">
        <v>166</v>
      </c>
      <c r="N19" s="488">
        <v>52</v>
      </c>
      <c r="O19" s="489">
        <v>65363</v>
      </c>
      <c r="P19" s="490">
        <f t="shared" si="1"/>
        <v>3398876</v>
      </c>
      <c r="Q19" s="425"/>
      <c r="R19" s="144"/>
      <c r="S19" s="143"/>
      <c r="T19" s="421" t="s">
        <v>216</v>
      </c>
      <c r="U19" s="422" t="s">
        <v>217</v>
      </c>
      <c r="V19" s="421" t="s">
        <v>166</v>
      </c>
      <c r="W19" s="488">
        <v>52</v>
      </c>
      <c r="X19" s="491">
        <v>36875</v>
      </c>
      <c r="Y19" s="490">
        <f t="shared" si="2"/>
        <v>1917500</v>
      </c>
      <c r="Z19" s="425"/>
      <c r="AA19" s="143"/>
      <c r="AC19" s="421" t="s">
        <v>216</v>
      </c>
      <c r="AD19" s="422" t="s">
        <v>217</v>
      </c>
      <c r="AE19" s="421" t="s">
        <v>166</v>
      </c>
      <c r="AF19" s="488">
        <v>52</v>
      </c>
      <c r="AG19" s="491">
        <v>78000</v>
      </c>
      <c r="AH19" s="490">
        <f t="shared" si="3"/>
        <v>4056000</v>
      </c>
      <c r="AI19" s="425"/>
      <c r="AL19" s="421" t="s">
        <v>216</v>
      </c>
      <c r="AM19" s="422" t="s">
        <v>217</v>
      </c>
      <c r="AN19" s="421" t="s">
        <v>166</v>
      </c>
      <c r="AO19" s="488">
        <v>52</v>
      </c>
      <c r="AP19" s="491">
        <v>45000</v>
      </c>
      <c r="AQ19" s="490">
        <f t="shared" si="4"/>
        <v>2340000</v>
      </c>
      <c r="AR19" s="425"/>
      <c r="AU19" s="421" t="s">
        <v>216</v>
      </c>
      <c r="AV19" s="422" t="s">
        <v>217</v>
      </c>
      <c r="AW19" s="421" t="s">
        <v>213</v>
      </c>
      <c r="AX19" s="488">
        <v>52</v>
      </c>
      <c r="AY19" s="491">
        <v>21000</v>
      </c>
      <c r="AZ19" s="522">
        <f t="shared" si="5"/>
        <v>1092000</v>
      </c>
      <c r="BA19" s="425"/>
      <c r="BD19" s="421" t="s">
        <v>216</v>
      </c>
      <c r="BE19" s="422" t="s">
        <v>217</v>
      </c>
      <c r="BF19" s="421" t="s">
        <v>166</v>
      </c>
      <c r="BG19" s="488">
        <v>52</v>
      </c>
      <c r="BH19" s="491">
        <v>65000</v>
      </c>
      <c r="BI19" s="490">
        <f t="shared" si="6"/>
        <v>3380000</v>
      </c>
      <c r="BJ19" s="425"/>
      <c r="BM19" s="421"/>
      <c r="BN19" s="422"/>
      <c r="BO19" s="421"/>
      <c r="BP19" s="423"/>
      <c r="BQ19" s="426"/>
      <c r="BR19" s="425"/>
      <c r="BS19" s="425"/>
      <c r="BV19" s="421"/>
      <c r="BW19" s="422"/>
      <c r="BX19" s="421"/>
      <c r="BY19" s="423"/>
      <c r="BZ19" s="426"/>
      <c r="CA19" s="425"/>
      <c r="CB19" s="425"/>
      <c r="CE19" s="421"/>
      <c r="CF19" s="422"/>
      <c r="CG19" s="421"/>
      <c r="CH19" s="423"/>
      <c r="CI19" s="426"/>
      <c r="CJ19" s="425"/>
      <c r="CK19" s="425"/>
      <c r="CN19" s="421"/>
      <c r="CO19" s="422"/>
      <c r="CP19" s="421"/>
      <c r="CQ19" s="423"/>
      <c r="CR19" s="426"/>
      <c r="CS19" s="425"/>
      <c r="CT19" s="425"/>
      <c r="CW19" s="421"/>
      <c r="CX19" s="422"/>
      <c r="CY19" s="421"/>
      <c r="CZ19" s="423"/>
      <c r="DA19" s="426"/>
      <c r="DB19" s="425"/>
      <c r="DC19" s="425"/>
      <c r="DF19" s="421"/>
      <c r="DG19" s="422"/>
      <c r="DH19" s="421"/>
      <c r="DI19" s="423"/>
      <c r="DJ19" s="426"/>
      <c r="DK19" s="425"/>
      <c r="DL19" s="425"/>
      <c r="DO19" s="421"/>
      <c r="DP19" s="422"/>
      <c r="DQ19" s="421"/>
      <c r="DR19" s="423"/>
      <c r="DS19" s="426"/>
      <c r="DT19" s="425"/>
      <c r="DU19" s="425"/>
      <c r="DX19" s="421"/>
      <c r="DY19" s="422"/>
      <c r="DZ19" s="421"/>
      <c r="EA19" s="423"/>
      <c r="EB19" s="426"/>
      <c r="EC19" s="425"/>
      <c r="ED19" s="425"/>
      <c r="EG19" s="421"/>
      <c r="EH19" s="422"/>
      <c r="EI19" s="421"/>
      <c r="EJ19" s="423"/>
      <c r="EK19" s="426"/>
      <c r="EL19" s="425"/>
      <c r="EM19" s="425"/>
      <c r="EP19" s="421"/>
      <c r="EQ19" s="422"/>
      <c r="ER19" s="421"/>
      <c r="ES19" s="423"/>
      <c r="ET19" s="426"/>
      <c r="EU19" s="425"/>
      <c r="EV19" s="425"/>
      <c r="EY19" s="421"/>
      <c r="EZ19" s="422"/>
      <c r="FA19" s="421"/>
      <c r="FB19" s="423"/>
      <c r="FC19" s="426"/>
      <c r="FD19" s="425"/>
      <c r="FE19" s="425"/>
    </row>
    <row r="20" spans="2:161">
      <c r="B20" s="421" t="s">
        <v>218</v>
      </c>
      <c r="C20" s="473" t="s">
        <v>219</v>
      </c>
      <c r="D20" s="421" t="s">
        <v>213</v>
      </c>
      <c r="E20" s="423">
        <v>76</v>
      </c>
      <c r="F20" s="426"/>
      <c r="G20" s="425">
        <f t="shared" si="7"/>
        <v>0</v>
      </c>
      <c r="H20" s="425"/>
      <c r="K20" s="421" t="s">
        <v>218</v>
      </c>
      <c r="L20" s="422" t="s">
        <v>219</v>
      </c>
      <c r="M20" s="421" t="s">
        <v>213</v>
      </c>
      <c r="N20" s="488">
        <v>76</v>
      </c>
      <c r="O20" s="489">
        <v>36179</v>
      </c>
      <c r="P20" s="490">
        <f t="shared" si="1"/>
        <v>2749604</v>
      </c>
      <c r="Q20" s="425"/>
      <c r="R20" s="144"/>
      <c r="S20" s="143"/>
      <c r="T20" s="421" t="s">
        <v>218</v>
      </c>
      <c r="U20" s="422" t="s">
        <v>219</v>
      </c>
      <c r="V20" s="421" t="s">
        <v>213</v>
      </c>
      <c r="W20" s="488">
        <v>76</v>
      </c>
      <c r="X20" s="491">
        <v>35844</v>
      </c>
      <c r="Y20" s="490">
        <f t="shared" si="2"/>
        <v>2724144</v>
      </c>
      <c r="Z20" s="425"/>
      <c r="AA20" s="143"/>
      <c r="AC20" s="421" t="s">
        <v>218</v>
      </c>
      <c r="AD20" s="422" t="s">
        <v>219</v>
      </c>
      <c r="AE20" s="421" t="s">
        <v>213</v>
      </c>
      <c r="AF20" s="488">
        <v>76</v>
      </c>
      <c r="AG20" s="491">
        <v>46000</v>
      </c>
      <c r="AH20" s="490">
        <f t="shared" si="3"/>
        <v>3496000</v>
      </c>
      <c r="AI20" s="425"/>
      <c r="AL20" s="421" t="s">
        <v>218</v>
      </c>
      <c r="AM20" s="422" t="s">
        <v>219</v>
      </c>
      <c r="AN20" s="421" t="s">
        <v>213</v>
      </c>
      <c r="AO20" s="488">
        <v>76</v>
      </c>
      <c r="AP20" s="491">
        <v>49000</v>
      </c>
      <c r="AQ20" s="490">
        <f t="shared" si="4"/>
        <v>3724000</v>
      </c>
      <c r="AR20" s="425"/>
      <c r="AU20" s="421" t="s">
        <v>218</v>
      </c>
      <c r="AV20" s="422" t="s">
        <v>219</v>
      </c>
      <c r="AW20" s="421" t="s">
        <v>213</v>
      </c>
      <c r="AX20" s="488">
        <v>76</v>
      </c>
      <c r="AY20" s="491">
        <v>35500</v>
      </c>
      <c r="AZ20" s="522">
        <f t="shared" si="5"/>
        <v>2698000</v>
      </c>
      <c r="BA20" s="425"/>
      <c r="BD20" s="421" t="s">
        <v>218</v>
      </c>
      <c r="BE20" s="422" t="s">
        <v>219</v>
      </c>
      <c r="BF20" s="421" t="s">
        <v>213</v>
      </c>
      <c r="BG20" s="488">
        <v>76</v>
      </c>
      <c r="BH20" s="491">
        <v>70000</v>
      </c>
      <c r="BI20" s="490">
        <f t="shared" si="6"/>
        <v>5320000</v>
      </c>
      <c r="BJ20" s="425"/>
      <c r="BM20" s="421"/>
      <c r="BN20" s="422"/>
      <c r="BO20" s="421"/>
      <c r="BP20" s="423"/>
      <c r="BQ20" s="426"/>
      <c r="BR20" s="425"/>
      <c r="BS20" s="425"/>
      <c r="BV20" s="421"/>
      <c r="BW20" s="422"/>
      <c r="BX20" s="421"/>
      <c r="BY20" s="423"/>
      <c r="BZ20" s="426"/>
      <c r="CA20" s="425"/>
      <c r="CB20" s="425"/>
      <c r="CE20" s="421"/>
      <c r="CF20" s="422"/>
      <c r="CG20" s="421"/>
      <c r="CH20" s="423"/>
      <c r="CI20" s="426"/>
      <c r="CJ20" s="425"/>
      <c r="CK20" s="425"/>
      <c r="CN20" s="421"/>
      <c r="CO20" s="422"/>
      <c r="CP20" s="421"/>
      <c r="CQ20" s="423"/>
      <c r="CR20" s="426"/>
      <c r="CS20" s="425"/>
      <c r="CT20" s="425"/>
      <c r="CW20" s="421"/>
      <c r="CX20" s="422"/>
      <c r="CY20" s="421"/>
      <c r="CZ20" s="423"/>
      <c r="DA20" s="426"/>
      <c r="DB20" s="425"/>
      <c r="DC20" s="425"/>
      <c r="DF20" s="421"/>
      <c r="DG20" s="422"/>
      <c r="DH20" s="421"/>
      <c r="DI20" s="423"/>
      <c r="DJ20" s="426"/>
      <c r="DK20" s="425"/>
      <c r="DL20" s="425"/>
      <c r="DO20" s="421"/>
      <c r="DP20" s="422"/>
      <c r="DQ20" s="421"/>
      <c r="DR20" s="423"/>
      <c r="DS20" s="426"/>
      <c r="DT20" s="425"/>
      <c r="DU20" s="425"/>
      <c r="DX20" s="421"/>
      <c r="DY20" s="422"/>
      <c r="DZ20" s="421"/>
      <c r="EA20" s="423"/>
      <c r="EB20" s="426"/>
      <c r="EC20" s="425"/>
      <c r="ED20" s="425"/>
      <c r="EG20" s="421"/>
      <c r="EH20" s="422"/>
      <c r="EI20" s="421"/>
      <c r="EJ20" s="423"/>
      <c r="EK20" s="426"/>
      <c r="EL20" s="425"/>
      <c r="EM20" s="425"/>
      <c r="EP20" s="421"/>
      <c r="EQ20" s="422"/>
      <c r="ER20" s="421"/>
      <c r="ES20" s="423"/>
      <c r="ET20" s="426"/>
      <c r="EU20" s="425"/>
      <c r="EV20" s="425"/>
      <c r="EY20" s="421"/>
      <c r="EZ20" s="422"/>
      <c r="FA20" s="421"/>
      <c r="FB20" s="423"/>
      <c r="FC20" s="426"/>
      <c r="FD20" s="425"/>
      <c r="FE20" s="425"/>
    </row>
    <row r="21" spans="2:161" ht="25.5">
      <c r="B21" s="421" t="s">
        <v>220</v>
      </c>
      <c r="C21" s="473" t="s">
        <v>221</v>
      </c>
      <c r="D21" s="421" t="s">
        <v>213</v>
      </c>
      <c r="E21" s="423">
        <v>10</v>
      </c>
      <c r="F21" s="426"/>
      <c r="G21" s="425">
        <f t="shared" si="7"/>
        <v>0</v>
      </c>
      <c r="H21" s="425"/>
      <c r="K21" s="421" t="s">
        <v>220</v>
      </c>
      <c r="L21" s="422" t="s">
        <v>221</v>
      </c>
      <c r="M21" s="421" t="s">
        <v>213</v>
      </c>
      <c r="N21" s="488">
        <v>10</v>
      </c>
      <c r="O21" s="489">
        <v>28485</v>
      </c>
      <c r="P21" s="490">
        <f t="shared" si="1"/>
        <v>284850</v>
      </c>
      <c r="Q21" s="425"/>
      <c r="R21" s="144"/>
      <c r="S21" s="143"/>
      <c r="T21" s="421" t="s">
        <v>220</v>
      </c>
      <c r="U21" s="422" t="s">
        <v>221</v>
      </c>
      <c r="V21" s="421" t="s">
        <v>213</v>
      </c>
      <c r="W21" s="488">
        <v>10</v>
      </c>
      <c r="X21" s="491">
        <v>30028</v>
      </c>
      <c r="Y21" s="490">
        <f t="shared" si="2"/>
        <v>300280</v>
      </c>
      <c r="Z21" s="425"/>
      <c r="AA21" s="143"/>
      <c r="AC21" s="421" t="s">
        <v>220</v>
      </c>
      <c r="AD21" s="422" t="s">
        <v>221</v>
      </c>
      <c r="AE21" s="421" t="s">
        <v>213</v>
      </c>
      <c r="AF21" s="488">
        <v>10</v>
      </c>
      <c r="AG21" s="491">
        <v>23000</v>
      </c>
      <c r="AH21" s="490">
        <f t="shared" si="3"/>
        <v>230000</v>
      </c>
      <c r="AI21" s="425"/>
      <c r="AL21" s="421" t="s">
        <v>220</v>
      </c>
      <c r="AM21" s="422" t="s">
        <v>221</v>
      </c>
      <c r="AN21" s="421" t="s">
        <v>213</v>
      </c>
      <c r="AO21" s="488">
        <v>10</v>
      </c>
      <c r="AP21" s="491">
        <v>45000</v>
      </c>
      <c r="AQ21" s="490">
        <f t="shared" si="4"/>
        <v>450000</v>
      </c>
      <c r="AR21" s="425"/>
      <c r="AU21" s="421" t="s">
        <v>220</v>
      </c>
      <c r="AV21" s="422" t="s">
        <v>221</v>
      </c>
      <c r="AW21" s="421" t="s">
        <v>213</v>
      </c>
      <c r="AX21" s="488">
        <v>10</v>
      </c>
      <c r="AY21" s="491">
        <v>12500</v>
      </c>
      <c r="AZ21" s="522">
        <f t="shared" si="5"/>
        <v>125000</v>
      </c>
      <c r="BA21" s="425"/>
      <c r="BD21" s="421" t="s">
        <v>220</v>
      </c>
      <c r="BE21" s="422" t="s">
        <v>221</v>
      </c>
      <c r="BF21" s="421" t="s">
        <v>213</v>
      </c>
      <c r="BG21" s="488">
        <v>10</v>
      </c>
      <c r="BH21" s="491">
        <v>26000</v>
      </c>
      <c r="BI21" s="490">
        <f t="shared" si="6"/>
        <v>260000</v>
      </c>
      <c r="BJ21" s="425"/>
      <c r="BM21" s="421"/>
      <c r="BN21" s="422"/>
      <c r="BO21" s="421"/>
      <c r="BP21" s="423"/>
      <c r="BQ21" s="426"/>
      <c r="BR21" s="425"/>
      <c r="BS21" s="425"/>
      <c r="BV21" s="421"/>
      <c r="BW21" s="422"/>
      <c r="BX21" s="421"/>
      <c r="BY21" s="423"/>
      <c r="BZ21" s="426"/>
      <c r="CA21" s="425"/>
      <c r="CB21" s="425"/>
      <c r="CE21" s="421"/>
      <c r="CF21" s="422"/>
      <c r="CG21" s="421"/>
      <c r="CH21" s="423"/>
      <c r="CI21" s="426"/>
      <c r="CJ21" s="425"/>
      <c r="CK21" s="425"/>
      <c r="CN21" s="421"/>
      <c r="CO21" s="422"/>
      <c r="CP21" s="421"/>
      <c r="CQ21" s="423"/>
      <c r="CR21" s="426"/>
      <c r="CS21" s="425"/>
      <c r="CT21" s="425"/>
      <c r="CW21" s="421"/>
      <c r="CX21" s="422"/>
      <c r="CY21" s="421"/>
      <c r="CZ21" s="423"/>
      <c r="DA21" s="426"/>
      <c r="DB21" s="425"/>
      <c r="DC21" s="425"/>
      <c r="DF21" s="421"/>
      <c r="DG21" s="422"/>
      <c r="DH21" s="421"/>
      <c r="DI21" s="423"/>
      <c r="DJ21" s="426"/>
      <c r="DK21" s="425"/>
      <c r="DL21" s="425"/>
      <c r="DO21" s="421"/>
      <c r="DP21" s="422"/>
      <c r="DQ21" s="421"/>
      <c r="DR21" s="423"/>
      <c r="DS21" s="426"/>
      <c r="DT21" s="425"/>
      <c r="DU21" s="425"/>
      <c r="DX21" s="421"/>
      <c r="DY21" s="422"/>
      <c r="DZ21" s="421"/>
      <c r="EA21" s="423"/>
      <c r="EB21" s="426"/>
      <c r="EC21" s="425"/>
      <c r="ED21" s="425"/>
      <c r="EG21" s="421"/>
      <c r="EH21" s="422"/>
      <c r="EI21" s="421"/>
      <c r="EJ21" s="423"/>
      <c r="EK21" s="426"/>
      <c r="EL21" s="425"/>
      <c r="EM21" s="425"/>
      <c r="EP21" s="421"/>
      <c r="EQ21" s="422"/>
      <c r="ER21" s="421"/>
      <c r="ES21" s="423"/>
      <c r="ET21" s="426"/>
      <c r="EU21" s="425"/>
      <c r="EV21" s="425"/>
      <c r="EY21" s="421"/>
      <c r="EZ21" s="422"/>
      <c r="FA21" s="421"/>
      <c r="FB21" s="423"/>
      <c r="FC21" s="426"/>
      <c r="FD21" s="425"/>
      <c r="FE21" s="425"/>
    </row>
    <row r="22" spans="2:161">
      <c r="B22" s="421" t="s">
        <v>222</v>
      </c>
      <c r="C22" s="473" t="s">
        <v>223</v>
      </c>
      <c r="D22" s="421" t="s">
        <v>213</v>
      </c>
      <c r="E22" s="423">
        <v>8</v>
      </c>
      <c r="F22" s="426"/>
      <c r="G22" s="425">
        <f t="shared" si="7"/>
        <v>0</v>
      </c>
      <c r="H22" s="425"/>
      <c r="K22" s="421" t="s">
        <v>222</v>
      </c>
      <c r="L22" s="422" t="s">
        <v>223</v>
      </c>
      <c r="M22" s="421" t="s">
        <v>213</v>
      </c>
      <c r="N22" s="488">
        <v>8</v>
      </c>
      <c r="O22" s="489">
        <v>78549</v>
      </c>
      <c r="P22" s="490">
        <f t="shared" si="1"/>
        <v>628392</v>
      </c>
      <c r="Q22" s="425"/>
      <c r="R22" s="144"/>
      <c r="S22" s="143"/>
      <c r="T22" s="421" t="s">
        <v>222</v>
      </c>
      <c r="U22" s="422" t="s">
        <v>223</v>
      </c>
      <c r="V22" s="421" t="s">
        <v>213</v>
      </c>
      <c r="W22" s="488">
        <v>8</v>
      </c>
      <c r="X22" s="491">
        <v>101360</v>
      </c>
      <c r="Y22" s="490">
        <f t="shared" si="2"/>
        <v>810880</v>
      </c>
      <c r="Z22" s="425"/>
      <c r="AA22" s="143"/>
      <c r="AC22" s="421" t="s">
        <v>222</v>
      </c>
      <c r="AD22" s="422" t="s">
        <v>223</v>
      </c>
      <c r="AE22" s="421" t="s">
        <v>213</v>
      </c>
      <c r="AF22" s="488">
        <v>8</v>
      </c>
      <c r="AG22" s="491">
        <v>180000</v>
      </c>
      <c r="AH22" s="490">
        <f t="shared" si="3"/>
        <v>1440000</v>
      </c>
      <c r="AI22" s="425"/>
      <c r="AL22" s="421" t="s">
        <v>222</v>
      </c>
      <c r="AM22" s="422" t="s">
        <v>223</v>
      </c>
      <c r="AN22" s="421" t="s">
        <v>213</v>
      </c>
      <c r="AO22" s="488">
        <v>8</v>
      </c>
      <c r="AP22" s="491">
        <v>145000</v>
      </c>
      <c r="AQ22" s="490">
        <f t="shared" si="4"/>
        <v>1160000</v>
      </c>
      <c r="AR22" s="425"/>
      <c r="AU22" s="421" t="s">
        <v>222</v>
      </c>
      <c r="AV22" s="422" t="s">
        <v>223</v>
      </c>
      <c r="AW22" s="421" t="s">
        <v>213</v>
      </c>
      <c r="AX22" s="488">
        <v>8</v>
      </c>
      <c r="AY22" s="491">
        <v>121100</v>
      </c>
      <c r="AZ22" s="522">
        <f t="shared" si="5"/>
        <v>968800</v>
      </c>
      <c r="BA22" s="425"/>
      <c r="BD22" s="421" t="s">
        <v>222</v>
      </c>
      <c r="BE22" s="422" t="s">
        <v>223</v>
      </c>
      <c r="BF22" s="421" t="s">
        <v>213</v>
      </c>
      <c r="BG22" s="488">
        <v>8</v>
      </c>
      <c r="BH22" s="491">
        <v>145000</v>
      </c>
      <c r="BI22" s="490">
        <f t="shared" si="6"/>
        <v>1160000</v>
      </c>
      <c r="BJ22" s="425"/>
      <c r="BM22" s="421"/>
      <c r="BN22" s="422"/>
      <c r="BO22" s="421"/>
      <c r="BP22" s="423"/>
      <c r="BQ22" s="426"/>
      <c r="BR22" s="425"/>
      <c r="BS22" s="425"/>
      <c r="BV22" s="421"/>
      <c r="BW22" s="422"/>
      <c r="BX22" s="421"/>
      <c r="BY22" s="423"/>
      <c r="BZ22" s="426"/>
      <c r="CA22" s="425"/>
      <c r="CB22" s="425"/>
      <c r="CE22" s="421"/>
      <c r="CF22" s="422"/>
      <c r="CG22" s="421"/>
      <c r="CH22" s="423"/>
      <c r="CI22" s="426"/>
      <c r="CJ22" s="425"/>
      <c r="CK22" s="425"/>
      <c r="CN22" s="421"/>
      <c r="CO22" s="422"/>
      <c r="CP22" s="421"/>
      <c r="CQ22" s="423"/>
      <c r="CR22" s="426"/>
      <c r="CS22" s="425"/>
      <c r="CT22" s="425"/>
      <c r="CW22" s="421"/>
      <c r="CX22" s="422"/>
      <c r="CY22" s="421"/>
      <c r="CZ22" s="423"/>
      <c r="DA22" s="426"/>
      <c r="DB22" s="425"/>
      <c r="DC22" s="425"/>
      <c r="DF22" s="421"/>
      <c r="DG22" s="422"/>
      <c r="DH22" s="421"/>
      <c r="DI22" s="423"/>
      <c r="DJ22" s="426"/>
      <c r="DK22" s="425"/>
      <c r="DL22" s="425"/>
      <c r="DO22" s="421"/>
      <c r="DP22" s="422"/>
      <c r="DQ22" s="421"/>
      <c r="DR22" s="423"/>
      <c r="DS22" s="426"/>
      <c r="DT22" s="425"/>
      <c r="DU22" s="425"/>
      <c r="DX22" s="421"/>
      <c r="DY22" s="422"/>
      <c r="DZ22" s="421"/>
      <c r="EA22" s="423"/>
      <c r="EB22" s="426"/>
      <c r="EC22" s="425"/>
      <c r="ED22" s="425"/>
      <c r="EG22" s="421"/>
      <c r="EH22" s="422"/>
      <c r="EI22" s="421"/>
      <c r="EJ22" s="423"/>
      <c r="EK22" s="426"/>
      <c r="EL22" s="425"/>
      <c r="EM22" s="425"/>
      <c r="EP22" s="421"/>
      <c r="EQ22" s="422"/>
      <c r="ER22" s="421"/>
      <c r="ES22" s="423"/>
      <c r="ET22" s="426"/>
      <c r="EU22" s="425"/>
      <c r="EV22" s="425"/>
      <c r="EY22" s="421"/>
      <c r="EZ22" s="422"/>
      <c r="FA22" s="421"/>
      <c r="FB22" s="423"/>
      <c r="FC22" s="426"/>
      <c r="FD22" s="425"/>
      <c r="FE22" s="425"/>
    </row>
    <row r="23" spans="2:161">
      <c r="B23" s="421" t="s">
        <v>224</v>
      </c>
      <c r="C23" s="473" t="s">
        <v>225</v>
      </c>
      <c r="D23" s="421" t="s">
        <v>226</v>
      </c>
      <c r="E23" s="427">
        <v>4</v>
      </c>
      <c r="F23" s="426"/>
      <c r="G23" s="425">
        <f t="shared" si="7"/>
        <v>0</v>
      </c>
      <c r="H23" s="425"/>
      <c r="K23" s="421" t="s">
        <v>224</v>
      </c>
      <c r="L23" s="422" t="s">
        <v>225</v>
      </c>
      <c r="M23" s="421" t="s">
        <v>226</v>
      </c>
      <c r="N23" s="492">
        <v>4</v>
      </c>
      <c r="O23" s="489">
        <v>57857</v>
      </c>
      <c r="P23" s="490">
        <f t="shared" si="1"/>
        <v>231428</v>
      </c>
      <c r="Q23" s="425"/>
      <c r="R23" s="144"/>
      <c r="S23" s="143"/>
      <c r="T23" s="421" t="s">
        <v>224</v>
      </c>
      <c r="U23" s="422" t="s">
        <v>225</v>
      </c>
      <c r="V23" s="421" t="s">
        <v>226</v>
      </c>
      <c r="W23" s="492">
        <v>4</v>
      </c>
      <c r="X23" s="491">
        <v>94750</v>
      </c>
      <c r="Y23" s="490">
        <f t="shared" si="2"/>
        <v>379000</v>
      </c>
      <c r="Z23" s="425"/>
      <c r="AA23" s="143"/>
      <c r="AC23" s="421" t="s">
        <v>224</v>
      </c>
      <c r="AD23" s="422" t="s">
        <v>225</v>
      </c>
      <c r="AE23" s="421" t="s">
        <v>226</v>
      </c>
      <c r="AF23" s="492">
        <v>4</v>
      </c>
      <c r="AG23" s="491">
        <v>180000</v>
      </c>
      <c r="AH23" s="490">
        <f t="shared" si="3"/>
        <v>720000</v>
      </c>
      <c r="AI23" s="425"/>
      <c r="AL23" s="421" t="s">
        <v>224</v>
      </c>
      <c r="AM23" s="422" t="s">
        <v>225</v>
      </c>
      <c r="AN23" s="421" t="s">
        <v>226</v>
      </c>
      <c r="AO23" s="492">
        <v>4</v>
      </c>
      <c r="AP23" s="491">
        <v>145000</v>
      </c>
      <c r="AQ23" s="490">
        <f t="shared" si="4"/>
        <v>580000</v>
      </c>
      <c r="AR23" s="425"/>
      <c r="AU23" s="421" t="s">
        <v>224</v>
      </c>
      <c r="AV23" s="422" t="s">
        <v>225</v>
      </c>
      <c r="AW23" s="421" t="s">
        <v>213</v>
      </c>
      <c r="AX23" s="492">
        <v>4</v>
      </c>
      <c r="AY23" s="491">
        <v>124600</v>
      </c>
      <c r="AZ23" s="522">
        <f t="shared" si="5"/>
        <v>498400</v>
      </c>
      <c r="BA23" s="425"/>
      <c r="BD23" s="421" t="s">
        <v>224</v>
      </c>
      <c r="BE23" s="422" t="s">
        <v>225</v>
      </c>
      <c r="BF23" s="421" t="s">
        <v>226</v>
      </c>
      <c r="BG23" s="492">
        <v>4</v>
      </c>
      <c r="BH23" s="491">
        <v>128000</v>
      </c>
      <c r="BI23" s="490">
        <f t="shared" si="6"/>
        <v>512000</v>
      </c>
      <c r="BJ23" s="425"/>
      <c r="BM23" s="421"/>
      <c r="BN23" s="422"/>
      <c r="BO23" s="421"/>
      <c r="BP23" s="427"/>
      <c r="BQ23" s="426"/>
      <c r="BR23" s="425"/>
      <c r="BS23" s="425"/>
      <c r="BV23" s="421"/>
      <c r="BW23" s="422"/>
      <c r="BX23" s="421"/>
      <c r="BY23" s="427"/>
      <c r="BZ23" s="426"/>
      <c r="CA23" s="425"/>
      <c r="CB23" s="425"/>
      <c r="CE23" s="421"/>
      <c r="CF23" s="422"/>
      <c r="CG23" s="421"/>
      <c r="CH23" s="427"/>
      <c r="CI23" s="426"/>
      <c r="CJ23" s="425"/>
      <c r="CK23" s="425"/>
      <c r="CN23" s="421"/>
      <c r="CO23" s="422"/>
      <c r="CP23" s="421"/>
      <c r="CQ23" s="427"/>
      <c r="CR23" s="426"/>
      <c r="CS23" s="425"/>
      <c r="CT23" s="425"/>
      <c r="CW23" s="421"/>
      <c r="CX23" s="422"/>
      <c r="CY23" s="421"/>
      <c r="CZ23" s="427"/>
      <c r="DA23" s="426"/>
      <c r="DB23" s="425"/>
      <c r="DC23" s="425"/>
      <c r="DF23" s="421"/>
      <c r="DG23" s="422"/>
      <c r="DH23" s="421"/>
      <c r="DI23" s="427"/>
      <c r="DJ23" s="426"/>
      <c r="DK23" s="425"/>
      <c r="DL23" s="425"/>
      <c r="DO23" s="421"/>
      <c r="DP23" s="422"/>
      <c r="DQ23" s="421"/>
      <c r="DR23" s="427"/>
      <c r="DS23" s="426"/>
      <c r="DT23" s="425"/>
      <c r="DU23" s="425"/>
      <c r="DX23" s="421"/>
      <c r="DY23" s="422"/>
      <c r="DZ23" s="421"/>
      <c r="EA23" s="427"/>
      <c r="EB23" s="426"/>
      <c r="EC23" s="425"/>
      <c r="ED23" s="425"/>
      <c r="EG23" s="421"/>
      <c r="EH23" s="422"/>
      <c r="EI23" s="421"/>
      <c r="EJ23" s="427"/>
      <c r="EK23" s="426"/>
      <c r="EL23" s="425"/>
      <c r="EM23" s="425"/>
      <c r="EP23" s="421"/>
      <c r="EQ23" s="422"/>
      <c r="ER23" s="421"/>
      <c r="ES23" s="427"/>
      <c r="ET23" s="426"/>
      <c r="EU23" s="425"/>
      <c r="EV23" s="425"/>
      <c r="EY23" s="421"/>
      <c r="EZ23" s="422"/>
      <c r="FA23" s="421"/>
      <c r="FB23" s="427"/>
      <c r="FC23" s="426"/>
      <c r="FD23" s="425"/>
      <c r="FE23" s="425"/>
    </row>
    <row r="24" spans="2:161">
      <c r="B24" s="418" t="s">
        <v>227</v>
      </c>
      <c r="C24" s="474" t="s">
        <v>228</v>
      </c>
      <c r="D24" s="428"/>
      <c r="E24" s="429"/>
      <c r="F24" s="430"/>
      <c r="G24" s="430"/>
      <c r="H24" s="430"/>
      <c r="K24" s="485" t="s">
        <v>227</v>
      </c>
      <c r="L24" s="486" t="s">
        <v>228</v>
      </c>
      <c r="M24" s="493"/>
      <c r="N24" s="494"/>
      <c r="O24" s="495"/>
      <c r="P24" s="495"/>
      <c r="Q24" s="430"/>
      <c r="R24" s="144"/>
      <c r="S24" s="143"/>
      <c r="T24" s="485" t="s">
        <v>227</v>
      </c>
      <c r="U24" s="486" t="s">
        <v>228</v>
      </c>
      <c r="V24" s="493"/>
      <c r="W24" s="494"/>
      <c r="X24" s="495"/>
      <c r="Y24" s="495"/>
      <c r="Z24" s="430"/>
      <c r="AA24" s="143"/>
      <c r="AC24" s="485" t="s">
        <v>227</v>
      </c>
      <c r="AD24" s="486" t="s">
        <v>228</v>
      </c>
      <c r="AE24" s="493"/>
      <c r="AF24" s="494"/>
      <c r="AG24" s="495"/>
      <c r="AH24" s="495"/>
      <c r="AI24" s="430"/>
      <c r="AL24" s="485" t="s">
        <v>227</v>
      </c>
      <c r="AM24" s="486" t="s">
        <v>228</v>
      </c>
      <c r="AN24" s="493"/>
      <c r="AO24" s="494"/>
      <c r="AP24" s="495"/>
      <c r="AQ24" s="495"/>
      <c r="AR24" s="430"/>
      <c r="AU24" s="485" t="s">
        <v>227</v>
      </c>
      <c r="AV24" s="486" t="s">
        <v>228</v>
      </c>
      <c r="AW24" s="493"/>
      <c r="AX24" s="494"/>
      <c r="AY24" s="495"/>
      <c r="AZ24" s="523"/>
      <c r="BA24" s="430"/>
      <c r="BD24" s="485" t="s">
        <v>227</v>
      </c>
      <c r="BE24" s="486" t="s">
        <v>228</v>
      </c>
      <c r="BF24" s="493"/>
      <c r="BG24" s="494"/>
      <c r="BH24" s="495"/>
      <c r="BI24" s="495"/>
      <c r="BJ24" s="430"/>
      <c r="BM24" s="418"/>
      <c r="BN24" s="419"/>
      <c r="BO24" s="428"/>
      <c r="BP24" s="429"/>
      <c r="BQ24" s="430"/>
      <c r="BR24" s="430"/>
      <c r="BS24" s="430"/>
      <c r="BV24" s="418"/>
      <c r="BW24" s="419"/>
      <c r="BX24" s="428"/>
      <c r="BY24" s="429"/>
      <c r="BZ24" s="430"/>
      <c r="CA24" s="430"/>
      <c r="CB24" s="430"/>
      <c r="CE24" s="418"/>
      <c r="CF24" s="419"/>
      <c r="CG24" s="428"/>
      <c r="CH24" s="429"/>
      <c r="CI24" s="430"/>
      <c r="CJ24" s="430"/>
      <c r="CK24" s="430"/>
      <c r="CN24" s="418"/>
      <c r="CO24" s="419"/>
      <c r="CP24" s="428"/>
      <c r="CQ24" s="429"/>
      <c r="CR24" s="430"/>
      <c r="CS24" s="430"/>
      <c r="CT24" s="430"/>
      <c r="CW24" s="418"/>
      <c r="CX24" s="419"/>
      <c r="CY24" s="428"/>
      <c r="CZ24" s="429"/>
      <c r="DA24" s="430"/>
      <c r="DB24" s="430"/>
      <c r="DC24" s="430"/>
      <c r="DF24" s="418"/>
      <c r="DG24" s="419"/>
      <c r="DH24" s="428"/>
      <c r="DI24" s="429"/>
      <c r="DJ24" s="430"/>
      <c r="DK24" s="430"/>
      <c r="DL24" s="430"/>
      <c r="DO24" s="418"/>
      <c r="DP24" s="419"/>
      <c r="DQ24" s="428"/>
      <c r="DR24" s="429"/>
      <c r="DS24" s="430"/>
      <c r="DT24" s="430"/>
      <c r="DU24" s="430"/>
      <c r="DX24" s="418"/>
      <c r="DY24" s="419"/>
      <c r="DZ24" s="428"/>
      <c r="EA24" s="429"/>
      <c r="EB24" s="430"/>
      <c r="EC24" s="430"/>
      <c r="ED24" s="430"/>
      <c r="EG24" s="418"/>
      <c r="EH24" s="419"/>
      <c r="EI24" s="428"/>
      <c r="EJ24" s="429"/>
      <c r="EK24" s="430"/>
      <c r="EL24" s="430"/>
      <c r="EM24" s="430"/>
      <c r="EP24" s="418"/>
      <c r="EQ24" s="419"/>
      <c r="ER24" s="428"/>
      <c r="ES24" s="429"/>
      <c r="ET24" s="430"/>
      <c r="EU24" s="430"/>
      <c r="EV24" s="430"/>
      <c r="EY24" s="418"/>
      <c r="EZ24" s="419"/>
      <c r="FA24" s="428"/>
      <c r="FB24" s="429"/>
      <c r="FC24" s="430"/>
      <c r="FD24" s="430"/>
      <c r="FE24" s="430"/>
    </row>
    <row r="25" spans="2:161" ht="25.5">
      <c r="B25" s="421" t="s">
        <v>229</v>
      </c>
      <c r="C25" s="473" t="s">
        <v>230</v>
      </c>
      <c r="D25" s="421" t="s">
        <v>166</v>
      </c>
      <c r="E25" s="423">
        <v>1.1339999999999999</v>
      </c>
      <c r="F25" s="426"/>
      <c r="G25" s="425">
        <f t="shared" ref="G25:G30" si="8">ROUND(E25*F25,0)</f>
        <v>0</v>
      </c>
      <c r="H25" s="425"/>
      <c r="K25" s="421" t="s">
        <v>229</v>
      </c>
      <c r="L25" s="422" t="s">
        <v>230</v>
      </c>
      <c r="M25" s="421" t="s">
        <v>166</v>
      </c>
      <c r="N25" s="488">
        <v>1.1339999999999999</v>
      </c>
      <c r="O25" s="489">
        <v>667629</v>
      </c>
      <c r="P25" s="490">
        <f t="shared" si="1"/>
        <v>757091</v>
      </c>
      <c r="Q25" s="425"/>
      <c r="R25" s="144"/>
      <c r="S25" s="143"/>
      <c r="T25" s="421" t="s">
        <v>229</v>
      </c>
      <c r="U25" s="422" t="s">
        <v>230</v>
      </c>
      <c r="V25" s="421" t="s">
        <v>166</v>
      </c>
      <c r="W25" s="488">
        <v>1.1339999999999999</v>
      </c>
      <c r="X25" s="491">
        <v>376269</v>
      </c>
      <c r="Y25" s="490">
        <f t="shared" si="2"/>
        <v>426689</v>
      </c>
      <c r="Z25" s="425"/>
      <c r="AA25" s="143"/>
      <c r="AC25" s="421" t="s">
        <v>229</v>
      </c>
      <c r="AD25" s="422" t="s">
        <v>230</v>
      </c>
      <c r="AE25" s="421" t="s">
        <v>166</v>
      </c>
      <c r="AF25" s="488">
        <v>1.1339999999999999</v>
      </c>
      <c r="AG25" s="491">
        <v>600000</v>
      </c>
      <c r="AH25" s="490">
        <f t="shared" si="3"/>
        <v>680400</v>
      </c>
      <c r="AI25" s="425"/>
      <c r="AL25" s="421" t="s">
        <v>229</v>
      </c>
      <c r="AM25" s="422" t="s">
        <v>230</v>
      </c>
      <c r="AN25" s="421" t="s">
        <v>166</v>
      </c>
      <c r="AO25" s="488">
        <v>1.1339999999999999</v>
      </c>
      <c r="AP25" s="491">
        <v>620000</v>
      </c>
      <c r="AQ25" s="490">
        <f t="shared" si="4"/>
        <v>703080</v>
      </c>
      <c r="AR25" s="425"/>
      <c r="AU25" s="421" t="s">
        <v>229</v>
      </c>
      <c r="AV25" s="422" t="s">
        <v>230</v>
      </c>
      <c r="AW25" s="421" t="s">
        <v>213</v>
      </c>
      <c r="AX25" s="488">
        <v>1.1339999999999999</v>
      </c>
      <c r="AY25" s="491">
        <v>712800</v>
      </c>
      <c r="AZ25" s="522">
        <f t="shared" si="5"/>
        <v>808315</v>
      </c>
      <c r="BA25" s="425"/>
      <c r="BD25" s="421" t="s">
        <v>229</v>
      </c>
      <c r="BE25" s="422" t="s">
        <v>230</v>
      </c>
      <c r="BF25" s="421" t="s">
        <v>166</v>
      </c>
      <c r="BG25" s="488">
        <v>1.1339999999999999</v>
      </c>
      <c r="BH25" s="491">
        <v>680000</v>
      </c>
      <c r="BI25" s="490">
        <f t="shared" si="6"/>
        <v>771120</v>
      </c>
      <c r="BJ25" s="425"/>
      <c r="BM25" s="421"/>
      <c r="BN25" s="422"/>
      <c r="BO25" s="421"/>
      <c r="BP25" s="423"/>
      <c r="BQ25" s="426"/>
      <c r="BR25" s="425"/>
      <c r="BS25" s="425"/>
      <c r="BV25" s="421"/>
      <c r="BW25" s="422"/>
      <c r="BX25" s="421"/>
      <c r="BY25" s="423"/>
      <c r="BZ25" s="426"/>
      <c r="CA25" s="425"/>
      <c r="CB25" s="425"/>
      <c r="CE25" s="421"/>
      <c r="CF25" s="422"/>
      <c r="CG25" s="421"/>
      <c r="CH25" s="423"/>
      <c r="CI25" s="426"/>
      <c r="CJ25" s="425"/>
      <c r="CK25" s="425"/>
      <c r="CN25" s="421"/>
      <c r="CO25" s="422"/>
      <c r="CP25" s="421"/>
      <c r="CQ25" s="423"/>
      <c r="CR25" s="426"/>
      <c r="CS25" s="425"/>
      <c r="CT25" s="425"/>
      <c r="CW25" s="421"/>
      <c r="CX25" s="422"/>
      <c r="CY25" s="421"/>
      <c r="CZ25" s="423"/>
      <c r="DA25" s="426"/>
      <c r="DB25" s="425"/>
      <c r="DC25" s="425"/>
      <c r="DF25" s="421"/>
      <c r="DG25" s="422"/>
      <c r="DH25" s="421"/>
      <c r="DI25" s="423"/>
      <c r="DJ25" s="426"/>
      <c r="DK25" s="425"/>
      <c r="DL25" s="425"/>
      <c r="DO25" s="421"/>
      <c r="DP25" s="422"/>
      <c r="DQ25" s="421"/>
      <c r="DR25" s="423"/>
      <c r="DS25" s="426"/>
      <c r="DT25" s="425"/>
      <c r="DU25" s="425"/>
      <c r="DX25" s="421"/>
      <c r="DY25" s="422"/>
      <c r="DZ25" s="421"/>
      <c r="EA25" s="423"/>
      <c r="EB25" s="426"/>
      <c r="EC25" s="425"/>
      <c r="ED25" s="425"/>
      <c r="EG25" s="421"/>
      <c r="EH25" s="422"/>
      <c r="EI25" s="421"/>
      <c r="EJ25" s="423"/>
      <c r="EK25" s="426"/>
      <c r="EL25" s="425"/>
      <c r="EM25" s="425"/>
      <c r="EP25" s="421"/>
      <c r="EQ25" s="422"/>
      <c r="ER25" s="421"/>
      <c r="ES25" s="423"/>
      <c r="ET25" s="426"/>
      <c r="EU25" s="425"/>
      <c r="EV25" s="425"/>
      <c r="EY25" s="421"/>
      <c r="EZ25" s="422"/>
      <c r="FA25" s="421"/>
      <c r="FB25" s="423"/>
      <c r="FC25" s="426"/>
      <c r="FD25" s="425"/>
      <c r="FE25" s="425"/>
    </row>
    <row r="26" spans="2:161" ht="25.5">
      <c r="B26" s="421" t="s">
        <v>231</v>
      </c>
      <c r="C26" s="473" t="s">
        <v>232</v>
      </c>
      <c r="D26" s="421" t="s">
        <v>166</v>
      </c>
      <c r="E26" s="423">
        <v>6.8039999999999994</v>
      </c>
      <c r="F26" s="426"/>
      <c r="G26" s="425">
        <f t="shared" si="8"/>
        <v>0</v>
      </c>
      <c r="H26" s="425"/>
      <c r="K26" s="421" t="s">
        <v>231</v>
      </c>
      <c r="L26" s="422" t="s">
        <v>232</v>
      </c>
      <c r="M26" s="421" t="s">
        <v>166</v>
      </c>
      <c r="N26" s="488">
        <v>6.8039999999999994</v>
      </c>
      <c r="O26" s="489">
        <v>1059203</v>
      </c>
      <c r="P26" s="490">
        <f t="shared" si="1"/>
        <v>7206817</v>
      </c>
      <c r="Q26" s="425"/>
      <c r="R26" s="144"/>
      <c r="S26" s="143"/>
      <c r="T26" s="421" t="s">
        <v>231</v>
      </c>
      <c r="U26" s="422" t="s">
        <v>232</v>
      </c>
      <c r="V26" s="421" t="s">
        <v>166</v>
      </c>
      <c r="W26" s="488">
        <v>6.8039999999999994</v>
      </c>
      <c r="X26" s="491">
        <v>255096</v>
      </c>
      <c r="Y26" s="490">
        <f t="shared" si="2"/>
        <v>1735673</v>
      </c>
      <c r="Z26" s="425"/>
      <c r="AA26" s="143"/>
      <c r="AC26" s="421" t="s">
        <v>231</v>
      </c>
      <c r="AD26" s="422" t="s">
        <v>232</v>
      </c>
      <c r="AE26" s="421" t="s">
        <v>166</v>
      </c>
      <c r="AF26" s="488">
        <v>6.8039999999999994</v>
      </c>
      <c r="AG26" s="491">
        <v>900000</v>
      </c>
      <c r="AH26" s="490">
        <f t="shared" si="3"/>
        <v>6123600</v>
      </c>
      <c r="AI26" s="425"/>
      <c r="AL26" s="421" t="s">
        <v>231</v>
      </c>
      <c r="AM26" s="422" t="s">
        <v>232</v>
      </c>
      <c r="AN26" s="421" t="s">
        <v>166</v>
      </c>
      <c r="AO26" s="488">
        <v>6.8039999999999994</v>
      </c>
      <c r="AP26" s="491">
        <v>680000</v>
      </c>
      <c r="AQ26" s="490">
        <f t="shared" si="4"/>
        <v>4626720</v>
      </c>
      <c r="AR26" s="425"/>
      <c r="AU26" s="421" t="s">
        <v>231</v>
      </c>
      <c r="AV26" s="422" t="s">
        <v>232</v>
      </c>
      <c r="AW26" s="421" t="s">
        <v>213</v>
      </c>
      <c r="AX26" s="488">
        <v>6.8039999999999994</v>
      </c>
      <c r="AY26" s="491">
        <v>752800</v>
      </c>
      <c r="AZ26" s="522">
        <f t="shared" si="5"/>
        <v>5122051</v>
      </c>
      <c r="BA26" s="425"/>
      <c r="BD26" s="421" t="s">
        <v>231</v>
      </c>
      <c r="BE26" s="422" t="s">
        <v>232</v>
      </c>
      <c r="BF26" s="421" t="s">
        <v>166</v>
      </c>
      <c r="BG26" s="488">
        <v>6.8039999999999994</v>
      </c>
      <c r="BH26" s="491">
        <v>714000</v>
      </c>
      <c r="BI26" s="490">
        <f t="shared" si="6"/>
        <v>4858056</v>
      </c>
      <c r="BJ26" s="425"/>
      <c r="BM26" s="421"/>
      <c r="BN26" s="422"/>
      <c r="BO26" s="421"/>
      <c r="BP26" s="423"/>
      <c r="BQ26" s="426"/>
      <c r="BR26" s="425"/>
      <c r="BS26" s="425"/>
      <c r="BV26" s="421"/>
      <c r="BW26" s="422"/>
      <c r="BX26" s="421"/>
      <c r="BY26" s="423"/>
      <c r="BZ26" s="426"/>
      <c r="CA26" s="425"/>
      <c r="CB26" s="425"/>
      <c r="CE26" s="421"/>
      <c r="CF26" s="422"/>
      <c r="CG26" s="421"/>
      <c r="CH26" s="423"/>
      <c r="CI26" s="426"/>
      <c r="CJ26" s="425"/>
      <c r="CK26" s="425"/>
      <c r="CN26" s="421"/>
      <c r="CO26" s="422"/>
      <c r="CP26" s="421"/>
      <c r="CQ26" s="423"/>
      <c r="CR26" s="426"/>
      <c r="CS26" s="425"/>
      <c r="CT26" s="425"/>
      <c r="CW26" s="421"/>
      <c r="CX26" s="422"/>
      <c r="CY26" s="421"/>
      <c r="CZ26" s="423"/>
      <c r="DA26" s="426"/>
      <c r="DB26" s="425"/>
      <c r="DC26" s="425"/>
      <c r="DF26" s="421"/>
      <c r="DG26" s="422"/>
      <c r="DH26" s="421"/>
      <c r="DI26" s="423"/>
      <c r="DJ26" s="426"/>
      <c r="DK26" s="425"/>
      <c r="DL26" s="425"/>
      <c r="DO26" s="421"/>
      <c r="DP26" s="422"/>
      <c r="DQ26" s="421"/>
      <c r="DR26" s="423"/>
      <c r="DS26" s="426"/>
      <c r="DT26" s="425"/>
      <c r="DU26" s="425"/>
      <c r="DX26" s="421"/>
      <c r="DY26" s="422"/>
      <c r="DZ26" s="421"/>
      <c r="EA26" s="423"/>
      <c r="EB26" s="426"/>
      <c r="EC26" s="425"/>
      <c r="ED26" s="425"/>
      <c r="EG26" s="421"/>
      <c r="EH26" s="422"/>
      <c r="EI26" s="421"/>
      <c r="EJ26" s="423"/>
      <c r="EK26" s="426"/>
      <c r="EL26" s="425"/>
      <c r="EM26" s="425"/>
      <c r="EP26" s="421"/>
      <c r="EQ26" s="422"/>
      <c r="ER26" s="421"/>
      <c r="ES26" s="423"/>
      <c r="ET26" s="426"/>
      <c r="EU26" s="425"/>
      <c r="EV26" s="425"/>
      <c r="EY26" s="421"/>
      <c r="EZ26" s="422"/>
      <c r="FA26" s="421"/>
      <c r="FB26" s="423"/>
      <c r="FC26" s="426"/>
      <c r="FD26" s="425"/>
      <c r="FE26" s="425"/>
    </row>
    <row r="27" spans="2:161">
      <c r="B27" s="421" t="s">
        <v>233</v>
      </c>
      <c r="C27" s="473" t="s">
        <v>234</v>
      </c>
      <c r="D27" s="421" t="s">
        <v>166</v>
      </c>
      <c r="E27" s="423">
        <v>3</v>
      </c>
      <c r="F27" s="426"/>
      <c r="G27" s="425">
        <f t="shared" si="8"/>
        <v>0</v>
      </c>
      <c r="H27" s="425"/>
      <c r="K27" s="421" t="s">
        <v>233</v>
      </c>
      <c r="L27" s="422" t="s">
        <v>234</v>
      </c>
      <c r="M27" s="421" t="s">
        <v>166</v>
      </c>
      <c r="N27" s="488">
        <v>3</v>
      </c>
      <c r="O27" s="489">
        <v>341352</v>
      </c>
      <c r="P27" s="490">
        <f t="shared" si="1"/>
        <v>1024056</v>
      </c>
      <c r="Q27" s="425"/>
      <c r="R27" s="144"/>
      <c r="S27" s="143"/>
      <c r="T27" s="421" t="s">
        <v>233</v>
      </c>
      <c r="U27" s="422" t="s">
        <v>234</v>
      </c>
      <c r="V27" s="421" t="s">
        <v>166</v>
      </c>
      <c r="W27" s="488">
        <v>3</v>
      </c>
      <c r="X27" s="491">
        <v>235777</v>
      </c>
      <c r="Y27" s="490">
        <f t="shared" si="2"/>
        <v>707331</v>
      </c>
      <c r="Z27" s="425"/>
      <c r="AA27" s="143"/>
      <c r="AC27" s="421" t="s">
        <v>233</v>
      </c>
      <c r="AD27" s="422" t="s">
        <v>234</v>
      </c>
      <c r="AE27" s="421" t="s">
        <v>166</v>
      </c>
      <c r="AF27" s="488">
        <v>3</v>
      </c>
      <c r="AG27" s="491">
        <v>450000</v>
      </c>
      <c r="AH27" s="490">
        <f t="shared" si="3"/>
        <v>1350000</v>
      </c>
      <c r="AI27" s="425"/>
      <c r="AL27" s="421" t="s">
        <v>233</v>
      </c>
      <c r="AM27" s="422" t="s">
        <v>234</v>
      </c>
      <c r="AN27" s="421" t="s">
        <v>166</v>
      </c>
      <c r="AO27" s="488">
        <v>3</v>
      </c>
      <c r="AP27" s="491">
        <v>420000</v>
      </c>
      <c r="AQ27" s="490">
        <f t="shared" si="4"/>
        <v>1260000</v>
      </c>
      <c r="AR27" s="425"/>
      <c r="AU27" s="421" t="s">
        <v>233</v>
      </c>
      <c r="AV27" s="422" t="s">
        <v>234</v>
      </c>
      <c r="AW27" s="421" t="s">
        <v>213</v>
      </c>
      <c r="AX27" s="488">
        <v>3</v>
      </c>
      <c r="AY27" s="491">
        <v>398900</v>
      </c>
      <c r="AZ27" s="522">
        <f t="shared" si="5"/>
        <v>1196700</v>
      </c>
      <c r="BA27" s="425"/>
      <c r="BD27" s="421" t="s">
        <v>233</v>
      </c>
      <c r="BE27" s="422" t="s">
        <v>234</v>
      </c>
      <c r="BF27" s="421" t="s">
        <v>166</v>
      </c>
      <c r="BG27" s="488">
        <v>3</v>
      </c>
      <c r="BH27" s="491">
        <v>440000</v>
      </c>
      <c r="BI27" s="490">
        <f t="shared" si="6"/>
        <v>1320000</v>
      </c>
      <c r="BJ27" s="425"/>
      <c r="BM27" s="421"/>
      <c r="BN27" s="422"/>
      <c r="BO27" s="421"/>
      <c r="BP27" s="423"/>
      <c r="BQ27" s="426"/>
      <c r="BR27" s="425"/>
      <c r="BS27" s="425"/>
      <c r="BV27" s="421"/>
      <c r="BW27" s="422"/>
      <c r="BX27" s="421"/>
      <c r="BY27" s="423"/>
      <c r="BZ27" s="426"/>
      <c r="CA27" s="425"/>
      <c r="CB27" s="425"/>
      <c r="CE27" s="421"/>
      <c r="CF27" s="422"/>
      <c r="CG27" s="421"/>
      <c r="CH27" s="423"/>
      <c r="CI27" s="426"/>
      <c r="CJ27" s="425"/>
      <c r="CK27" s="425"/>
      <c r="CN27" s="421"/>
      <c r="CO27" s="422"/>
      <c r="CP27" s="421"/>
      <c r="CQ27" s="423"/>
      <c r="CR27" s="426"/>
      <c r="CS27" s="425"/>
      <c r="CT27" s="425"/>
      <c r="CW27" s="421"/>
      <c r="CX27" s="422"/>
      <c r="CY27" s="421"/>
      <c r="CZ27" s="423"/>
      <c r="DA27" s="426"/>
      <c r="DB27" s="425"/>
      <c r="DC27" s="425"/>
      <c r="DF27" s="421"/>
      <c r="DG27" s="422"/>
      <c r="DH27" s="421"/>
      <c r="DI27" s="423"/>
      <c r="DJ27" s="426"/>
      <c r="DK27" s="425"/>
      <c r="DL27" s="425"/>
      <c r="DO27" s="421"/>
      <c r="DP27" s="422"/>
      <c r="DQ27" s="421"/>
      <c r="DR27" s="423"/>
      <c r="DS27" s="426"/>
      <c r="DT27" s="425"/>
      <c r="DU27" s="425"/>
      <c r="DX27" s="421"/>
      <c r="DY27" s="422"/>
      <c r="DZ27" s="421"/>
      <c r="EA27" s="423"/>
      <c r="EB27" s="426"/>
      <c r="EC27" s="425"/>
      <c r="ED27" s="425"/>
      <c r="EG27" s="421"/>
      <c r="EH27" s="422"/>
      <c r="EI27" s="421"/>
      <c r="EJ27" s="423"/>
      <c r="EK27" s="426"/>
      <c r="EL27" s="425"/>
      <c r="EM27" s="425"/>
      <c r="EP27" s="421"/>
      <c r="EQ27" s="422"/>
      <c r="ER27" s="421"/>
      <c r="ES27" s="423"/>
      <c r="ET27" s="426"/>
      <c r="EU27" s="425"/>
      <c r="EV27" s="425"/>
      <c r="EY27" s="421"/>
      <c r="EZ27" s="422"/>
      <c r="FA27" s="421"/>
      <c r="FB27" s="423"/>
      <c r="FC27" s="426"/>
      <c r="FD27" s="425"/>
      <c r="FE27" s="425"/>
    </row>
    <row r="28" spans="2:161" ht="25.5">
      <c r="B28" s="421" t="s">
        <v>235</v>
      </c>
      <c r="C28" s="473" t="s">
        <v>236</v>
      </c>
      <c r="D28" s="421" t="s">
        <v>165</v>
      </c>
      <c r="E28" s="423">
        <v>1</v>
      </c>
      <c r="F28" s="426"/>
      <c r="G28" s="425">
        <f t="shared" si="8"/>
        <v>0</v>
      </c>
      <c r="H28" s="425"/>
      <c r="K28" s="421" t="s">
        <v>235</v>
      </c>
      <c r="L28" s="422" t="s">
        <v>236</v>
      </c>
      <c r="M28" s="421" t="s">
        <v>165</v>
      </c>
      <c r="N28" s="488">
        <v>1</v>
      </c>
      <c r="O28" s="489">
        <v>338025</v>
      </c>
      <c r="P28" s="490">
        <f t="shared" si="1"/>
        <v>338025</v>
      </c>
      <c r="Q28" s="425"/>
      <c r="R28" s="144"/>
      <c r="S28" s="143"/>
      <c r="T28" s="421" t="s">
        <v>235</v>
      </c>
      <c r="U28" s="422" t="s">
        <v>236</v>
      </c>
      <c r="V28" s="421" t="s">
        <v>165</v>
      </c>
      <c r="W28" s="488">
        <v>1</v>
      </c>
      <c r="X28" s="491">
        <v>697058</v>
      </c>
      <c r="Y28" s="490">
        <f t="shared" si="2"/>
        <v>697058</v>
      </c>
      <c r="Z28" s="425"/>
      <c r="AA28" s="143"/>
      <c r="AC28" s="421" t="s">
        <v>235</v>
      </c>
      <c r="AD28" s="422" t="s">
        <v>236</v>
      </c>
      <c r="AE28" s="421" t="s">
        <v>165</v>
      </c>
      <c r="AF28" s="488">
        <v>1</v>
      </c>
      <c r="AG28" s="491">
        <v>459000</v>
      </c>
      <c r="AH28" s="490">
        <f t="shared" si="3"/>
        <v>459000</v>
      </c>
      <c r="AI28" s="425"/>
      <c r="AL28" s="421" t="s">
        <v>235</v>
      </c>
      <c r="AM28" s="422" t="s">
        <v>236</v>
      </c>
      <c r="AN28" s="421" t="s">
        <v>165</v>
      </c>
      <c r="AO28" s="488">
        <v>1</v>
      </c>
      <c r="AP28" s="491">
        <v>380000</v>
      </c>
      <c r="AQ28" s="490">
        <f t="shared" si="4"/>
        <v>380000</v>
      </c>
      <c r="AR28" s="425"/>
      <c r="AU28" s="421" t="s">
        <v>235</v>
      </c>
      <c r="AV28" s="422" t="s">
        <v>236</v>
      </c>
      <c r="AW28" s="421" t="s">
        <v>165</v>
      </c>
      <c r="AX28" s="488">
        <v>1</v>
      </c>
      <c r="AY28" s="491">
        <v>290000</v>
      </c>
      <c r="AZ28" s="522">
        <f t="shared" si="5"/>
        <v>290000</v>
      </c>
      <c r="BA28" s="425"/>
      <c r="BD28" s="421" t="s">
        <v>235</v>
      </c>
      <c r="BE28" s="422" t="s">
        <v>236</v>
      </c>
      <c r="BF28" s="421" t="s">
        <v>165</v>
      </c>
      <c r="BG28" s="488">
        <v>1</v>
      </c>
      <c r="BH28" s="491">
        <v>1100000</v>
      </c>
      <c r="BI28" s="490">
        <f t="shared" si="6"/>
        <v>1100000</v>
      </c>
      <c r="BJ28" s="425"/>
      <c r="BM28" s="421"/>
      <c r="BN28" s="422"/>
      <c r="BO28" s="421"/>
      <c r="BP28" s="423"/>
      <c r="BQ28" s="426"/>
      <c r="BR28" s="425"/>
      <c r="BS28" s="425"/>
      <c r="BV28" s="421"/>
      <c r="BW28" s="422"/>
      <c r="BX28" s="421"/>
      <c r="BY28" s="423"/>
      <c r="BZ28" s="426"/>
      <c r="CA28" s="425"/>
      <c r="CB28" s="425"/>
      <c r="CE28" s="421"/>
      <c r="CF28" s="422"/>
      <c r="CG28" s="421"/>
      <c r="CH28" s="423"/>
      <c r="CI28" s="426"/>
      <c r="CJ28" s="425"/>
      <c r="CK28" s="425"/>
      <c r="CN28" s="421"/>
      <c r="CO28" s="422"/>
      <c r="CP28" s="421"/>
      <c r="CQ28" s="423"/>
      <c r="CR28" s="426"/>
      <c r="CS28" s="425"/>
      <c r="CT28" s="425"/>
      <c r="CW28" s="421"/>
      <c r="CX28" s="422"/>
      <c r="CY28" s="421"/>
      <c r="CZ28" s="423"/>
      <c r="DA28" s="426"/>
      <c r="DB28" s="425"/>
      <c r="DC28" s="425"/>
      <c r="DF28" s="421"/>
      <c r="DG28" s="422"/>
      <c r="DH28" s="421"/>
      <c r="DI28" s="423"/>
      <c r="DJ28" s="426"/>
      <c r="DK28" s="425"/>
      <c r="DL28" s="425"/>
      <c r="DO28" s="421"/>
      <c r="DP28" s="422"/>
      <c r="DQ28" s="421"/>
      <c r="DR28" s="423"/>
      <c r="DS28" s="426"/>
      <c r="DT28" s="425"/>
      <c r="DU28" s="425"/>
      <c r="DX28" s="421"/>
      <c r="DY28" s="422"/>
      <c r="DZ28" s="421"/>
      <c r="EA28" s="423"/>
      <c r="EB28" s="426"/>
      <c r="EC28" s="425"/>
      <c r="ED28" s="425"/>
      <c r="EG28" s="421"/>
      <c r="EH28" s="422"/>
      <c r="EI28" s="421"/>
      <c r="EJ28" s="423"/>
      <c r="EK28" s="426"/>
      <c r="EL28" s="425"/>
      <c r="EM28" s="425"/>
      <c r="EP28" s="421"/>
      <c r="EQ28" s="422"/>
      <c r="ER28" s="421"/>
      <c r="ES28" s="423"/>
      <c r="ET28" s="426"/>
      <c r="EU28" s="425"/>
      <c r="EV28" s="425"/>
      <c r="EY28" s="421"/>
      <c r="EZ28" s="422"/>
      <c r="FA28" s="421"/>
      <c r="FB28" s="423"/>
      <c r="FC28" s="426"/>
      <c r="FD28" s="425"/>
      <c r="FE28" s="425"/>
    </row>
    <row r="29" spans="2:161" ht="25.5">
      <c r="B29" s="421" t="s">
        <v>237</v>
      </c>
      <c r="C29" s="473" t="s">
        <v>238</v>
      </c>
      <c r="D29" s="421" t="s">
        <v>239</v>
      </c>
      <c r="E29" s="423">
        <v>218</v>
      </c>
      <c r="F29" s="426"/>
      <c r="G29" s="425">
        <f t="shared" si="8"/>
        <v>0</v>
      </c>
      <c r="H29" s="425"/>
      <c r="K29" s="421" t="s">
        <v>237</v>
      </c>
      <c r="L29" s="422" t="s">
        <v>238</v>
      </c>
      <c r="M29" s="421" t="s">
        <v>239</v>
      </c>
      <c r="N29" s="488">
        <v>218</v>
      </c>
      <c r="O29" s="489">
        <v>3968</v>
      </c>
      <c r="P29" s="490">
        <f t="shared" si="1"/>
        <v>865024</v>
      </c>
      <c r="Q29" s="425"/>
      <c r="R29" s="144"/>
      <c r="S29" s="143"/>
      <c r="T29" s="421" t="s">
        <v>237</v>
      </c>
      <c r="U29" s="422" t="s">
        <v>238</v>
      </c>
      <c r="V29" s="421" t="s">
        <v>239</v>
      </c>
      <c r="W29" s="488">
        <v>218</v>
      </c>
      <c r="X29" s="491">
        <v>5724</v>
      </c>
      <c r="Y29" s="490">
        <f t="shared" si="2"/>
        <v>1247832</v>
      </c>
      <c r="Z29" s="425"/>
      <c r="AA29" s="143"/>
      <c r="AC29" s="421" t="s">
        <v>237</v>
      </c>
      <c r="AD29" s="422" t="s">
        <v>238</v>
      </c>
      <c r="AE29" s="421" t="s">
        <v>239</v>
      </c>
      <c r="AF29" s="488">
        <v>218</v>
      </c>
      <c r="AG29" s="491">
        <v>4100</v>
      </c>
      <c r="AH29" s="490">
        <f t="shared" si="3"/>
        <v>893800</v>
      </c>
      <c r="AI29" s="425"/>
      <c r="AL29" s="421" t="s">
        <v>237</v>
      </c>
      <c r="AM29" s="422" t="s">
        <v>238</v>
      </c>
      <c r="AN29" s="421" t="s">
        <v>239</v>
      </c>
      <c r="AO29" s="488">
        <v>218</v>
      </c>
      <c r="AP29" s="491">
        <v>4600</v>
      </c>
      <c r="AQ29" s="490">
        <f t="shared" si="4"/>
        <v>1002800</v>
      </c>
      <c r="AR29" s="425"/>
      <c r="AU29" s="421" t="s">
        <v>237</v>
      </c>
      <c r="AV29" s="422" t="s">
        <v>238</v>
      </c>
      <c r="AW29" s="421" t="s">
        <v>239</v>
      </c>
      <c r="AX29" s="488">
        <v>218</v>
      </c>
      <c r="AY29" s="491">
        <v>4200</v>
      </c>
      <c r="AZ29" s="522">
        <f t="shared" si="5"/>
        <v>915600</v>
      </c>
      <c r="BA29" s="425"/>
      <c r="BD29" s="421" t="s">
        <v>237</v>
      </c>
      <c r="BE29" s="422" t="s">
        <v>238</v>
      </c>
      <c r="BF29" s="421" t="s">
        <v>239</v>
      </c>
      <c r="BG29" s="488">
        <v>218</v>
      </c>
      <c r="BH29" s="491">
        <v>4200</v>
      </c>
      <c r="BI29" s="490">
        <f t="shared" si="6"/>
        <v>915600</v>
      </c>
      <c r="BJ29" s="425"/>
      <c r="BM29" s="421"/>
      <c r="BN29" s="422"/>
      <c r="BO29" s="421"/>
      <c r="BP29" s="423"/>
      <c r="BQ29" s="426"/>
      <c r="BR29" s="425"/>
      <c r="BS29" s="425"/>
      <c r="BV29" s="421"/>
      <c r="BW29" s="422"/>
      <c r="BX29" s="421"/>
      <c r="BY29" s="423"/>
      <c r="BZ29" s="426"/>
      <c r="CA29" s="425"/>
      <c r="CB29" s="425"/>
      <c r="CE29" s="421"/>
      <c r="CF29" s="422"/>
      <c r="CG29" s="421"/>
      <c r="CH29" s="423"/>
      <c r="CI29" s="426"/>
      <c r="CJ29" s="425"/>
      <c r="CK29" s="425"/>
      <c r="CN29" s="421"/>
      <c r="CO29" s="422"/>
      <c r="CP29" s="421"/>
      <c r="CQ29" s="423"/>
      <c r="CR29" s="426"/>
      <c r="CS29" s="425"/>
      <c r="CT29" s="425"/>
      <c r="CW29" s="421"/>
      <c r="CX29" s="422"/>
      <c r="CY29" s="421"/>
      <c r="CZ29" s="423"/>
      <c r="DA29" s="426"/>
      <c r="DB29" s="425"/>
      <c r="DC29" s="425"/>
      <c r="DF29" s="421"/>
      <c r="DG29" s="422"/>
      <c r="DH29" s="421"/>
      <c r="DI29" s="423"/>
      <c r="DJ29" s="426"/>
      <c r="DK29" s="425"/>
      <c r="DL29" s="425"/>
      <c r="DO29" s="421"/>
      <c r="DP29" s="422"/>
      <c r="DQ29" s="421"/>
      <c r="DR29" s="423"/>
      <c r="DS29" s="426"/>
      <c r="DT29" s="425"/>
      <c r="DU29" s="425"/>
      <c r="DX29" s="421"/>
      <c r="DY29" s="422"/>
      <c r="DZ29" s="421"/>
      <c r="EA29" s="423"/>
      <c r="EB29" s="426"/>
      <c r="EC29" s="425"/>
      <c r="ED29" s="425"/>
      <c r="EG29" s="421"/>
      <c r="EH29" s="422"/>
      <c r="EI29" s="421"/>
      <c r="EJ29" s="423"/>
      <c r="EK29" s="426"/>
      <c r="EL29" s="425"/>
      <c r="EM29" s="425"/>
      <c r="EP29" s="421"/>
      <c r="EQ29" s="422"/>
      <c r="ER29" s="421"/>
      <c r="ES29" s="423"/>
      <c r="ET29" s="426"/>
      <c r="EU29" s="425"/>
      <c r="EV29" s="425"/>
      <c r="EY29" s="421"/>
      <c r="EZ29" s="422"/>
      <c r="FA29" s="421"/>
      <c r="FB29" s="423"/>
      <c r="FC29" s="426"/>
      <c r="FD29" s="425"/>
      <c r="FE29" s="425"/>
    </row>
    <row r="30" spans="2:161" ht="38.25">
      <c r="B30" s="421" t="s">
        <v>240</v>
      </c>
      <c r="C30" s="473" t="s">
        <v>241</v>
      </c>
      <c r="D30" s="421" t="s">
        <v>165</v>
      </c>
      <c r="E30" s="423">
        <v>1</v>
      </c>
      <c r="F30" s="426"/>
      <c r="G30" s="425">
        <f t="shared" si="8"/>
        <v>0</v>
      </c>
      <c r="H30" s="425"/>
      <c r="K30" s="421" t="s">
        <v>240</v>
      </c>
      <c r="L30" s="422" t="s">
        <v>241</v>
      </c>
      <c r="M30" s="421" t="s">
        <v>165</v>
      </c>
      <c r="N30" s="488">
        <v>1</v>
      </c>
      <c r="O30" s="489">
        <v>180757</v>
      </c>
      <c r="P30" s="490">
        <f t="shared" si="1"/>
        <v>180757</v>
      </c>
      <c r="Q30" s="425"/>
      <c r="R30" s="144"/>
      <c r="S30" s="143"/>
      <c r="T30" s="421" t="s">
        <v>240</v>
      </c>
      <c r="U30" s="422" t="s">
        <v>241</v>
      </c>
      <c r="V30" s="421" t="s">
        <v>165</v>
      </c>
      <c r="W30" s="488">
        <v>1</v>
      </c>
      <c r="X30" s="491">
        <v>193476</v>
      </c>
      <c r="Y30" s="490">
        <f t="shared" si="2"/>
        <v>193476</v>
      </c>
      <c r="Z30" s="425"/>
      <c r="AA30" s="143"/>
      <c r="AC30" s="421" t="s">
        <v>240</v>
      </c>
      <c r="AD30" s="422" t="s">
        <v>241</v>
      </c>
      <c r="AE30" s="421" t="s">
        <v>165</v>
      </c>
      <c r="AF30" s="488">
        <v>1</v>
      </c>
      <c r="AG30" s="491">
        <v>350000</v>
      </c>
      <c r="AH30" s="490">
        <f t="shared" si="3"/>
        <v>350000</v>
      </c>
      <c r="AI30" s="425"/>
      <c r="AL30" s="421" t="s">
        <v>240</v>
      </c>
      <c r="AM30" s="422" t="s">
        <v>241</v>
      </c>
      <c r="AN30" s="421" t="s">
        <v>165</v>
      </c>
      <c r="AO30" s="488">
        <v>1</v>
      </c>
      <c r="AP30" s="491">
        <v>165000</v>
      </c>
      <c r="AQ30" s="490">
        <f t="shared" si="4"/>
        <v>165000</v>
      </c>
      <c r="AR30" s="425"/>
      <c r="AU30" s="421" t="s">
        <v>240</v>
      </c>
      <c r="AV30" s="422" t="s">
        <v>241</v>
      </c>
      <c r="AW30" s="421" t="s">
        <v>165</v>
      </c>
      <c r="AX30" s="488">
        <v>1</v>
      </c>
      <c r="AY30" s="491">
        <v>180000</v>
      </c>
      <c r="AZ30" s="522">
        <f t="shared" si="5"/>
        <v>180000</v>
      </c>
      <c r="BA30" s="425"/>
      <c r="BD30" s="421" t="s">
        <v>240</v>
      </c>
      <c r="BE30" s="422" t="s">
        <v>241</v>
      </c>
      <c r="BF30" s="421" t="s">
        <v>165</v>
      </c>
      <c r="BG30" s="488">
        <v>1</v>
      </c>
      <c r="BH30" s="491">
        <v>195000</v>
      </c>
      <c r="BI30" s="490">
        <f t="shared" si="6"/>
        <v>195000</v>
      </c>
      <c r="BJ30" s="425"/>
      <c r="BM30" s="421"/>
      <c r="BN30" s="422"/>
      <c r="BO30" s="421"/>
      <c r="BP30" s="423"/>
      <c r="BQ30" s="426"/>
      <c r="BR30" s="425"/>
      <c r="BS30" s="425"/>
      <c r="BV30" s="421"/>
      <c r="BW30" s="422"/>
      <c r="BX30" s="421"/>
      <c r="BY30" s="423"/>
      <c r="BZ30" s="426"/>
      <c r="CA30" s="425"/>
      <c r="CB30" s="425"/>
      <c r="CE30" s="421"/>
      <c r="CF30" s="422"/>
      <c r="CG30" s="421"/>
      <c r="CH30" s="423"/>
      <c r="CI30" s="426"/>
      <c r="CJ30" s="425"/>
      <c r="CK30" s="425"/>
      <c r="CN30" s="421"/>
      <c r="CO30" s="422"/>
      <c r="CP30" s="421"/>
      <c r="CQ30" s="423"/>
      <c r="CR30" s="426"/>
      <c r="CS30" s="425"/>
      <c r="CT30" s="425"/>
      <c r="CW30" s="421"/>
      <c r="CX30" s="422"/>
      <c r="CY30" s="421"/>
      <c r="CZ30" s="423"/>
      <c r="DA30" s="426"/>
      <c r="DB30" s="425"/>
      <c r="DC30" s="425"/>
      <c r="DF30" s="421"/>
      <c r="DG30" s="422"/>
      <c r="DH30" s="421"/>
      <c r="DI30" s="423"/>
      <c r="DJ30" s="426"/>
      <c r="DK30" s="425"/>
      <c r="DL30" s="425"/>
      <c r="DO30" s="421"/>
      <c r="DP30" s="422"/>
      <c r="DQ30" s="421"/>
      <c r="DR30" s="423"/>
      <c r="DS30" s="426"/>
      <c r="DT30" s="425"/>
      <c r="DU30" s="425"/>
      <c r="DX30" s="421"/>
      <c r="DY30" s="422"/>
      <c r="DZ30" s="421"/>
      <c r="EA30" s="423"/>
      <c r="EB30" s="426"/>
      <c r="EC30" s="425"/>
      <c r="ED30" s="425"/>
      <c r="EG30" s="421"/>
      <c r="EH30" s="422"/>
      <c r="EI30" s="421"/>
      <c r="EJ30" s="423"/>
      <c r="EK30" s="426"/>
      <c r="EL30" s="425"/>
      <c r="EM30" s="425"/>
      <c r="EP30" s="421"/>
      <c r="EQ30" s="422"/>
      <c r="ER30" s="421"/>
      <c r="ES30" s="423"/>
      <c r="ET30" s="426"/>
      <c r="EU30" s="425"/>
      <c r="EV30" s="425"/>
      <c r="EY30" s="421"/>
      <c r="EZ30" s="422"/>
      <c r="FA30" s="421"/>
      <c r="FB30" s="423"/>
      <c r="FC30" s="426"/>
      <c r="FD30" s="425"/>
      <c r="FE30" s="425"/>
    </row>
    <row r="31" spans="2:161">
      <c r="B31" s="418" t="s">
        <v>242</v>
      </c>
      <c r="C31" s="474" t="s">
        <v>243</v>
      </c>
      <c r="D31" s="420"/>
      <c r="E31" s="420"/>
      <c r="F31" s="420"/>
      <c r="G31" s="420"/>
      <c r="H31" s="420"/>
      <c r="K31" s="485" t="s">
        <v>242</v>
      </c>
      <c r="L31" s="486" t="s">
        <v>243</v>
      </c>
      <c r="M31" s="487"/>
      <c r="N31" s="487"/>
      <c r="O31" s="487"/>
      <c r="P31" s="487"/>
      <c r="Q31" s="420"/>
      <c r="R31" s="144"/>
      <c r="S31" s="143"/>
      <c r="T31" s="485" t="s">
        <v>242</v>
      </c>
      <c r="U31" s="486" t="s">
        <v>243</v>
      </c>
      <c r="V31" s="487"/>
      <c r="W31" s="487"/>
      <c r="X31" s="487"/>
      <c r="Y31" s="487"/>
      <c r="Z31" s="420"/>
      <c r="AA31" s="143"/>
      <c r="AC31" s="485" t="s">
        <v>242</v>
      </c>
      <c r="AD31" s="486" t="s">
        <v>243</v>
      </c>
      <c r="AE31" s="487"/>
      <c r="AF31" s="487"/>
      <c r="AG31" s="487"/>
      <c r="AH31" s="487"/>
      <c r="AI31" s="420"/>
      <c r="AL31" s="485" t="s">
        <v>242</v>
      </c>
      <c r="AM31" s="486" t="s">
        <v>243</v>
      </c>
      <c r="AN31" s="487"/>
      <c r="AO31" s="487"/>
      <c r="AP31" s="487"/>
      <c r="AQ31" s="487"/>
      <c r="AR31" s="420"/>
      <c r="AU31" s="485" t="s">
        <v>242</v>
      </c>
      <c r="AV31" s="486" t="s">
        <v>243</v>
      </c>
      <c r="AW31" s="487"/>
      <c r="AX31" s="487"/>
      <c r="AY31" s="521"/>
      <c r="AZ31" s="487"/>
      <c r="BA31" s="420"/>
      <c r="BD31" s="485" t="s">
        <v>242</v>
      </c>
      <c r="BE31" s="486" t="s">
        <v>243</v>
      </c>
      <c r="BF31" s="487"/>
      <c r="BG31" s="487"/>
      <c r="BH31" s="487"/>
      <c r="BI31" s="487"/>
      <c r="BJ31" s="420"/>
      <c r="BM31" s="418"/>
      <c r="BN31" s="419"/>
      <c r="BO31" s="420"/>
      <c r="BP31" s="420"/>
      <c r="BQ31" s="420"/>
      <c r="BR31" s="420"/>
      <c r="BS31" s="420"/>
      <c r="BV31" s="418"/>
      <c r="BW31" s="419"/>
      <c r="BX31" s="420"/>
      <c r="BY31" s="420"/>
      <c r="BZ31" s="420"/>
      <c r="CA31" s="420"/>
      <c r="CB31" s="420"/>
      <c r="CE31" s="418"/>
      <c r="CF31" s="419"/>
      <c r="CG31" s="420"/>
      <c r="CH31" s="420"/>
      <c r="CI31" s="420"/>
      <c r="CJ31" s="420"/>
      <c r="CK31" s="420"/>
      <c r="CN31" s="418"/>
      <c r="CO31" s="419"/>
      <c r="CP31" s="420"/>
      <c r="CQ31" s="420"/>
      <c r="CR31" s="420"/>
      <c r="CS31" s="420"/>
      <c r="CT31" s="420"/>
      <c r="CW31" s="418"/>
      <c r="CX31" s="419"/>
      <c r="CY31" s="420"/>
      <c r="CZ31" s="420"/>
      <c r="DA31" s="420"/>
      <c r="DB31" s="420"/>
      <c r="DC31" s="420"/>
      <c r="DF31" s="418"/>
      <c r="DG31" s="419"/>
      <c r="DH31" s="420"/>
      <c r="DI31" s="420"/>
      <c r="DJ31" s="420"/>
      <c r="DK31" s="420"/>
      <c r="DL31" s="420"/>
      <c r="DO31" s="418"/>
      <c r="DP31" s="419"/>
      <c r="DQ31" s="420"/>
      <c r="DR31" s="420"/>
      <c r="DS31" s="420"/>
      <c r="DT31" s="420"/>
      <c r="DU31" s="420"/>
      <c r="DX31" s="418"/>
      <c r="DY31" s="419"/>
      <c r="DZ31" s="420"/>
      <c r="EA31" s="420"/>
      <c r="EB31" s="420"/>
      <c r="EC31" s="420"/>
      <c r="ED31" s="420"/>
      <c r="EG31" s="418"/>
      <c r="EH31" s="419"/>
      <c r="EI31" s="420"/>
      <c r="EJ31" s="420"/>
      <c r="EK31" s="420"/>
      <c r="EL31" s="420"/>
      <c r="EM31" s="420"/>
      <c r="EP31" s="418"/>
      <c r="EQ31" s="419"/>
      <c r="ER31" s="420"/>
      <c r="ES31" s="420"/>
      <c r="ET31" s="420"/>
      <c r="EU31" s="420"/>
      <c r="EV31" s="420"/>
      <c r="EY31" s="418"/>
      <c r="EZ31" s="419"/>
      <c r="FA31" s="420"/>
      <c r="FB31" s="420"/>
      <c r="FC31" s="420"/>
      <c r="FD31" s="420"/>
      <c r="FE31" s="420"/>
    </row>
    <row r="32" spans="2:161">
      <c r="B32" s="421" t="s">
        <v>244</v>
      </c>
      <c r="C32" s="473" t="s">
        <v>245</v>
      </c>
      <c r="D32" s="421" t="s">
        <v>164</v>
      </c>
      <c r="E32" s="423">
        <v>30</v>
      </c>
      <c r="F32" s="431"/>
      <c r="G32" s="425">
        <f t="shared" ref="G32:G38" si="9">ROUND(E32*F32,0)</f>
        <v>0</v>
      </c>
      <c r="H32" s="425"/>
      <c r="K32" s="471" t="s">
        <v>244</v>
      </c>
      <c r="L32" s="422" t="s">
        <v>245</v>
      </c>
      <c r="M32" s="421" t="s">
        <v>164</v>
      </c>
      <c r="N32" s="488">
        <v>30</v>
      </c>
      <c r="O32" s="489">
        <v>77886</v>
      </c>
      <c r="P32" s="490">
        <f t="shared" si="1"/>
        <v>2336580</v>
      </c>
      <c r="Q32" s="425"/>
      <c r="R32" s="144"/>
      <c r="S32" s="143"/>
      <c r="T32" s="471" t="s">
        <v>244</v>
      </c>
      <c r="U32" s="422" t="s">
        <v>245</v>
      </c>
      <c r="V32" s="421" t="s">
        <v>164</v>
      </c>
      <c r="W32" s="488">
        <v>30</v>
      </c>
      <c r="X32" s="491">
        <v>72906</v>
      </c>
      <c r="Y32" s="490">
        <f t="shared" si="2"/>
        <v>2187180</v>
      </c>
      <c r="Z32" s="425"/>
      <c r="AA32" s="143"/>
      <c r="AC32" s="471" t="s">
        <v>244</v>
      </c>
      <c r="AD32" s="422" t="s">
        <v>245</v>
      </c>
      <c r="AE32" s="421" t="s">
        <v>164</v>
      </c>
      <c r="AF32" s="488">
        <v>30</v>
      </c>
      <c r="AG32" s="519">
        <v>65000</v>
      </c>
      <c r="AH32" s="490">
        <f t="shared" si="3"/>
        <v>1950000</v>
      </c>
      <c r="AI32" s="425"/>
      <c r="AL32" s="471" t="s">
        <v>244</v>
      </c>
      <c r="AM32" s="422" t="s">
        <v>245</v>
      </c>
      <c r="AN32" s="421" t="s">
        <v>164</v>
      </c>
      <c r="AO32" s="488">
        <v>30</v>
      </c>
      <c r="AP32" s="519">
        <v>105000</v>
      </c>
      <c r="AQ32" s="490">
        <f t="shared" si="4"/>
        <v>3150000</v>
      </c>
      <c r="AR32" s="425"/>
      <c r="AU32" s="471" t="s">
        <v>244</v>
      </c>
      <c r="AV32" s="422" t="s">
        <v>245</v>
      </c>
      <c r="AW32" s="421" t="s">
        <v>164</v>
      </c>
      <c r="AX32" s="488">
        <v>30</v>
      </c>
      <c r="AY32" s="491">
        <v>85200</v>
      </c>
      <c r="AZ32" s="522">
        <f t="shared" si="5"/>
        <v>2556000</v>
      </c>
      <c r="BA32" s="425"/>
      <c r="BD32" s="471" t="s">
        <v>244</v>
      </c>
      <c r="BE32" s="422" t="s">
        <v>245</v>
      </c>
      <c r="BF32" s="421" t="s">
        <v>164</v>
      </c>
      <c r="BG32" s="488">
        <v>30</v>
      </c>
      <c r="BH32" s="544">
        <f>12000+406000*1.19/6*0.75</f>
        <v>72392.5</v>
      </c>
      <c r="BI32" s="490">
        <f t="shared" si="6"/>
        <v>2171775</v>
      </c>
      <c r="BJ32" s="425"/>
      <c r="BM32" s="421"/>
      <c r="BN32" s="422"/>
      <c r="BO32" s="421"/>
      <c r="BP32" s="423"/>
      <c r="BQ32" s="431"/>
      <c r="BR32" s="425"/>
      <c r="BS32" s="425"/>
      <c r="BV32" s="421"/>
      <c r="BW32" s="422"/>
      <c r="BX32" s="421"/>
      <c r="BY32" s="423"/>
      <c r="BZ32" s="431"/>
      <c r="CA32" s="425"/>
      <c r="CB32" s="425"/>
      <c r="CE32" s="421"/>
      <c r="CF32" s="422"/>
      <c r="CG32" s="421"/>
      <c r="CH32" s="423"/>
      <c r="CI32" s="431"/>
      <c r="CJ32" s="425"/>
      <c r="CK32" s="425"/>
      <c r="CN32" s="421"/>
      <c r="CO32" s="422"/>
      <c r="CP32" s="421"/>
      <c r="CQ32" s="423"/>
      <c r="CR32" s="431"/>
      <c r="CS32" s="425"/>
      <c r="CT32" s="425"/>
      <c r="CW32" s="421"/>
      <c r="CX32" s="422"/>
      <c r="CY32" s="421"/>
      <c r="CZ32" s="423"/>
      <c r="DA32" s="431"/>
      <c r="DB32" s="425"/>
      <c r="DC32" s="425"/>
      <c r="DF32" s="421"/>
      <c r="DG32" s="422"/>
      <c r="DH32" s="421"/>
      <c r="DI32" s="423"/>
      <c r="DJ32" s="431"/>
      <c r="DK32" s="425"/>
      <c r="DL32" s="425"/>
      <c r="DO32" s="421"/>
      <c r="DP32" s="422"/>
      <c r="DQ32" s="421"/>
      <c r="DR32" s="423"/>
      <c r="DS32" s="431"/>
      <c r="DT32" s="425"/>
      <c r="DU32" s="425"/>
      <c r="DX32" s="421"/>
      <c r="DY32" s="422"/>
      <c r="DZ32" s="421"/>
      <c r="EA32" s="423"/>
      <c r="EB32" s="431"/>
      <c r="EC32" s="425"/>
      <c r="ED32" s="425"/>
      <c r="EG32" s="421"/>
      <c r="EH32" s="422"/>
      <c r="EI32" s="421"/>
      <c r="EJ32" s="423"/>
      <c r="EK32" s="431"/>
      <c r="EL32" s="425"/>
      <c r="EM32" s="425"/>
      <c r="EP32" s="421"/>
      <c r="EQ32" s="422"/>
      <c r="ER32" s="421"/>
      <c r="ES32" s="423"/>
      <c r="ET32" s="431"/>
      <c r="EU32" s="425"/>
      <c r="EV32" s="425"/>
      <c r="EY32" s="421"/>
      <c r="EZ32" s="422"/>
      <c r="FA32" s="421"/>
      <c r="FB32" s="423"/>
      <c r="FC32" s="431"/>
      <c r="FD32" s="425"/>
      <c r="FE32" s="425"/>
    </row>
    <row r="33" spans="2:161" ht="25.5">
      <c r="B33" s="421" t="s">
        <v>246</v>
      </c>
      <c r="C33" s="473" t="s">
        <v>247</v>
      </c>
      <c r="D33" s="421" t="s">
        <v>165</v>
      </c>
      <c r="E33" s="423">
        <v>1</v>
      </c>
      <c r="F33" s="431"/>
      <c r="G33" s="425">
        <f t="shared" si="9"/>
        <v>0</v>
      </c>
      <c r="H33" s="425"/>
      <c r="K33" s="471" t="s">
        <v>246</v>
      </c>
      <c r="L33" s="422" t="s">
        <v>247</v>
      </c>
      <c r="M33" s="471" t="s">
        <v>165</v>
      </c>
      <c r="N33" s="488">
        <v>1</v>
      </c>
      <c r="O33" s="489">
        <v>217820</v>
      </c>
      <c r="P33" s="490">
        <f t="shared" si="1"/>
        <v>217820</v>
      </c>
      <c r="Q33" s="425"/>
      <c r="R33" s="144"/>
      <c r="S33" s="143"/>
      <c r="T33" s="471" t="s">
        <v>246</v>
      </c>
      <c r="U33" s="422" t="s">
        <v>247</v>
      </c>
      <c r="V33" s="471" t="s">
        <v>165</v>
      </c>
      <c r="W33" s="488">
        <v>1</v>
      </c>
      <c r="X33" s="496">
        <v>413424</v>
      </c>
      <c r="Y33" s="490">
        <f t="shared" si="2"/>
        <v>413424</v>
      </c>
      <c r="Z33" s="425"/>
      <c r="AA33" s="143"/>
      <c r="AC33" s="471" t="s">
        <v>246</v>
      </c>
      <c r="AD33" s="422" t="s">
        <v>247</v>
      </c>
      <c r="AE33" s="471" t="s">
        <v>165</v>
      </c>
      <c r="AF33" s="488">
        <v>1</v>
      </c>
      <c r="AG33" s="519">
        <v>405000</v>
      </c>
      <c r="AH33" s="490">
        <f t="shared" si="3"/>
        <v>405000</v>
      </c>
      <c r="AI33" s="425"/>
      <c r="AL33" s="471" t="s">
        <v>246</v>
      </c>
      <c r="AM33" s="422" t="s">
        <v>247</v>
      </c>
      <c r="AN33" s="471" t="s">
        <v>165</v>
      </c>
      <c r="AO33" s="488">
        <v>1</v>
      </c>
      <c r="AP33" s="519">
        <v>270000</v>
      </c>
      <c r="AQ33" s="490">
        <f t="shared" si="4"/>
        <v>270000</v>
      </c>
      <c r="AR33" s="425"/>
      <c r="AU33" s="471" t="s">
        <v>246</v>
      </c>
      <c r="AV33" s="524" t="s">
        <v>247</v>
      </c>
      <c r="AW33" s="471" t="s">
        <v>165</v>
      </c>
      <c r="AX33" s="488">
        <v>1</v>
      </c>
      <c r="AY33" s="491">
        <v>840000</v>
      </c>
      <c r="AZ33" s="522">
        <f t="shared" si="5"/>
        <v>840000</v>
      </c>
      <c r="BA33" s="425"/>
      <c r="BD33" s="471" t="s">
        <v>246</v>
      </c>
      <c r="BE33" s="422" t="s">
        <v>247</v>
      </c>
      <c r="BF33" s="471" t="s">
        <v>165</v>
      </c>
      <c r="BG33" s="488">
        <v>1</v>
      </c>
      <c r="BH33" s="544">
        <v>310000</v>
      </c>
      <c r="BI33" s="490">
        <f t="shared" si="6"/>
        <v>310000</v>
      </c>
      <c r="BJ33" s="425"/>
      <c r="BM33" s="421"/>
      <c r="BN33" s="422"/>
      <c r="BO33" s="421"/>
      <c r="BP33" s="423"/>
      <c r="BQ33" s="431"/>
      <c r="BR33" s="425"/>
      <c r="BS33" s="425"/>
      <c r="BV33" s="421"/>
      <c r="BW33" s="422"/>
      <c r="BX33" s="421"/>
      <c r="BY33" s="423"/>
      <c r="BZ33" s="431"/>
      <c r="CA33" s="425"/>
      <c r="CB33" s="425"/>
      <c r="CE33" s="421"/>
      <c r="CF33" s="422"/>
      <c r="CG33" s="421"/>
      <c r="CH33" s="423"/>
      <c r="CI33" s="431"/>
      <c r="CJ33" s="425"/>
      <c r="CK33" s="425"/>
      <c r="CN33" s="421"/>
      <c r="CO33" s="422"/>
      <c r="CP33" s="421"/>
      <c r="CQ33" s="423"/>
      <c r="CR33" s="431"/>
      <c r="CS33" s="425"/>
      <c r="CT33" s="425"/>
      <c r="CW33" s="421"/>
      <c r="CX33" s="422"/>
      <c r="CY33" s="421"/>
      <c r="CZ33" s="423"/>
      <c r="DA33" s="431"/>
      <c r="DB33" s="425"/>
      <c r="DC33" s="425"/>
      <c r="DF33" s="421"/>
      <c r="DG33" s="422"/>
      <c r="DH33" s="421"/>
      <c r="DI33" s="423"/>
      <c r="DJ33" s="431"/>
      <c r="DK33" s="425"/>
      <c r="DL33" s="425"/>
      <c r="DO33" s="421"/>
      <c r="DP33" s="422"/>
      <c r="DQ33" s="421"/>
      <c r="DR33" s="423"/>
      <c r="DS33" s="431"/>
      <c r="DT33" s="425"/>
      <c r="DU33" s="425"/>
      <c r="DX33" s="421"/>
      <c r="DY33" s="422"/>
      <c r="DZ33" s="421"/>
      <c r="EA33" s="423"/>
      <c r="EB33" s="431"/>
      <c r="EC33" s="425"/>
      <c r="ED33" s="425"/>
      <c r="EG33" s="421"/>
      <c r="EH33" s="422"/>
      <c r="EI33" s="421"/>
      <c r="EJ33" s="423"/>
      <c r="EK33" s="431"/>
      <c r="EL33" s="425"/>
      <c r="EM33" s="425"/>
      <c r="EP33" s="421"/>
      <c r="EQ33" s="422"/>
      <c r="ER33" s="421"/>
      <c r="ES33" s="423"/>
      <c r="ET33" s="431"/>
      <c r="EU33" s="425"/>
      <c r="EV33" s="425"/>
      <c r="EY33" s="421"/>
      <c r="EZ33" s="422"/>
      <c r="FA33" s="421"/>
      <c r="FB33" s="423"/>
      <c r="FC33" s="431"/>
      <c r="FD33" s="425"/>
      <c r="FE33" s="425"/>
    </row>
    <row r="34" spans="2:161" ht="25.5">
      <c r="B34" s="421" t="s">
        <v>248</v>
      </c>
      <c r="C34" s="473" t="s">
        <v>249</v>
      </c>
      <c r="D34" s="421" t="s">
        <v>165</v>
      </c>
      <c r="E34" s="423">
        <v>1</v>
      </c>
      <c r="F34" s="426"/>
      <c r="G34" s="425">
        <f t="shared" si="9"/>
        <v>0</v>
      </c>
      <c r="H34" s="425"/>
      <c r="K34" s="471" t="s">
        <v>248</v>
      </c>
      <c r="L34" s="422" t="s">
        <v>249</v>
      </c>
      <c r="M34" s="421" t="s">
        <v>165</v>
      </c>
      <c r="N34" s="488">
        <v>1</v>
      </c>
      <c r="O34" s="489">
        <v>388649</v>
      </c>
      <c r="P34" s="490">
        <f t="shared" si="1"/>
        <v>388649</v>
      </c>
      <c r="Q34" s="425"/>
      <c r="R34" s="144"/>
      <c r="S34" s="143"/>
      <c r="T34" s="471" t="s">
        <v>248</v>
      </c>
      <c r="U34" s="422" t="s">
        <v>249</v>
      </c>
      <c r="V34" s="421" t="s">
        <v>165</v>
      </c>
      <c r="W34" s="488">
        <v>1</v>
      </c>
      <c r="X34" s="491">
        <v>288435</v>
      </c>
      <c r="Y34" s="490">
        <f t="shared" si="2"/>
        <v>288435</v>
      </c>
      <c r="Z34" s="425"/>
      <c r="AA34" s="143"/>
      <c r="AC34" s="471" t="s">
        <v>248</v>
      </c>
      <c r="AD34" s="422" t="s">
        <v>249</v>
      </c>
      <c r="AE34" s="421" t="s">
        <v>165</v>
      </c>
      <c r="AF34" s="488">
        <v>1</v>
      </c>
      <c r="AG34" s="491">
        <v>623000</v>
      </c>
      <c r="AH34" s="490">
        <f t="shared" si="3"/>
        <v>623000</v>
      </c>
      <c r="AI34" s="425"/>
      <c r="AL34" s="471" t="s">
        <v>248</v>
      </c>
      <c r="AM34" s="422" t="s">
        <v>249</v>
      </c>
      <c r="AN34" s="421" t="s">
        <v>165</v>
      </c>
      <c r="AO34" s="488">
        <v>1</v>
      </c>
      <c r="AP34" s="491">
        <v>250000</v>
      </c>
      <c r="AQ34" s="490">
        <f t="shared" si="4"/>
        <v>250000</v>
      </c>
      <c r="AR34" s="425"/>
      <c r="AU34" s="471" t="s">
        <v>248</v>
      </c>
      <c r="AV34" s="524" t="s">
        <v>249</v>
      </c>
      <c r="AW34" s="421" t="s">
        <v>165</v>
      </c>
      <c r="AX34" s="488">
        <v>1</v>
      </c>
      <c r="AY34" s="491">
        <v>596000</v>
      </c>
      <c r="AZ34" s="522">
        <f t="shared" si="5"/>
        <v>596000</v>
      </c>
      <c r="BA34" s="425"/>
      <c r="BD34" s="471" t="s">
        <v>248</v>
      </c>
      <c r="BE34" s="422" t="s">
        <v>249</v>
      </c>
      <c r="BF34" s="421" t="s">
        <v>165</v>
      </c>
      <c r="BG34" s="488">
        <v>1</v>
      </c>
      <c r="BH34" s="544">
        <v>645000</v>
      </c>
      <c r="BI34" s="490">
        <f t="shared" si="6"/>
        <v>645000</v>
      </c>
      <c r="BJ34" s="425"/>
      <c r="BM34" s="421"/>
      <c r="BN34" s="422"/>
      <c r="BO34" s="421"/>
      <c r="BP34" s="423"/>
      <c r="BQ34" s="426"/>
      <c r="BR34" s="425"/>
      <c r="BS34" s="425"/>
      <c r="BV34" s="421"/>
      <c r="BW34" s="422"/>
      <c r="BX34" s="421"/>
      <c r="BY34" s="423"/>
      <c r="BZ34" s="426"/>
      <c r="CA34" s="425"/>
      <c r="CB34" s="425"/>
      <c r="CE34" s="421"/>
      <c r="CF34" s="422"/>
      <c r="CG34" s="421"/>
      <c r="CH34" s="423"/>
      <c r="CI34" s="426"/>
      <c r="CJ34" s="425"/>
      <c r="CK34" s="425"/>
      <c r="CN34" s="421"/>
      <c r="CO34" s="422"/>
      <c r="CP34" s="421"/>
      <c r="CQ34" s="423"/>
      <c r="CR34" s="426"/>
      <c r="CS34" s="425"/>
      <c r="CT34" s="425"/>
      <c r="CW34" s="421"/>
      <c r="CX34" s="422"/>
      <c r="CY34" s="421"/>
      <c r="CZ34" s="423"/>
      <c r="DA34" s="426"/>
      <c r="DB34" s="425"/>
      <c r="DC34" s="425"/>
      <c r="DF34" s="421"/>
      <c r="DG34" s="422"/>
      <c r="DH34" s="421"/>
      <c r="DI34" s="423"/>
      <c r="DJ34" s="426"/>
      <c r="DK34" s="425"/>
      <c r="DL34" s="425"/>
      <c r="DO34" s="421"/>
      <c r="DP34" s="422"/>
      <c r="DQ34" s="421"/>
      <c r="DR34" s="423"/>
      <c r="DS34" s="426"/>
      <c r="DT34" s="425"/>
      <c r="DU34" s="425"/>
      <c r="DX34" s="421"/>
      <c r="DY34" s="422"/>
      <c r="DZ34" s="421"/>
      <c r="EA34" s="423"/>
      <c r="EB34" s="426"/>
      <c r="EC34" s="425"/>
      <c r="ED34" s="425"/>
      <c r="EG34" s="421"/>
      <c r="EH34" s="422"/>
      <c r="EI34" s="421"/>
      <c r="EJ34" s="423"/>
      <c r="EK34" s="426"/>
      <c r="EL34" s="425"/>
      <c r="EM34" s="425"/>
      <c r="EP34" s="421"/>
      <c r="EQ34" s="422"/>
      <c r="ER34" s="421"/>
      <c r="ES34" s="423"/>
      <c r="ET34" s="426"/>
      <c r="EU34" s="425"/>
      <c r="EV34" s="425"/>
      <c r="EY34" s="421"/>
      <c r="EZ34" s="422"/>
      <c r="FA34" s="421"/>
      <c r="FB34" s="423"/>
      <c r="FC34" s="426"/>
      <c r="FD34" s="425"/>
      <c r="FE34" s="425"/>
    </row>
    <row r="35" spans="2:161">
      <c r="B35" s="421" t="s">
        <v>250</v>
      </c>
      <c r="C35" s="473" t="s">
        <v>251</v>
      </c>
      <c r="D35" s="421" t="s">
        <v>165</v>
      </c>
      <c r="E35" s="423">
        <v>2</v>
      </c>
      <c r="F35" s="426"/>
      <c r="G35" s="425">
        <f t="shared" si="9"/>
        <v>0</v>
      </c>
      <c r="H35" s="425"/>
      <c r="K35" s="471" t="s">
        <v>250</v>
      </c>
      <c r="L35" s="422" t="s">
        <v>251</v>
      </c>
      <c r="M35" s="421" t="s">
        <v>165</v>
      </c>
      <c r="N35" s="488">
        <v>2</v>
      </c>
      <c r="O35" s="489">
        <v>2849911</v>
      </c>
      <c r="P35" s="490">
        <f t="shared" si="1"/>
        <v>5699822</v>
      </c>
      <c r="Q35" s="425"/>
      <c r="R35" s="144"/>
      <c r="S35" s="143"/>
      <c r="T35" s="471" t="s">
        <v>250</v>
      </c>
      <c r="U35" s="422" t="s">
        <v>251</v>
      </c>
      <c r="V35" s="421" t="s">
        <v>165</v>
      </c>
      <c r="W35" s="488">
        <v>2</v>
      </c>
      <c r="X35" s="491">
        <v>448414</v>
      </c>
      <c r="Y35" s="490">
        <f t="shared" si="2"/>
        <v>896828</v>
      </c>
      <c r="Z35" s="425"/>
      <c r="AA35" s="143"/>
      <c r="AC35" s="471" t="s">
        <v>250</v>
      </c>
      <c r="AD35" s="422" t="s">
        <v>251</v>
      </c>
      <c r="AE35" s="421" t="s">
        <v>165</v>
      </c>
      <c r="AF35" s="488">
        <v>2</v>
      </c>
      <c r="AG35" s="491">
        <v>360000</v>
      </c>
      <c r="AH35" s="490">
        <f t="shared" si="3"/>
        <v>720000</v>
      </c>
      <c r="AI35" s="425"/>
      <c r="AL35" s="471" t="s">
        <v>250</v>
      </c>
      <c r="AM35" s="422" t="s">
        <v>251</v>
      </c>
      <c r="AN35" s="421" t="s">
        <v>165</v>
      </c>
      <c r="AO35" s="488">
        <v>2</v>
      </c>
      <c r="AP35" s="491">
        <v>280000</v>
      </c>
      <c r="AQ35" s="490">
        <f t="shared" si="4"/>
        <v>560000</v>
      </c>
      <c r="AR35" s="425"/>
      <c r="AU35" s="471" t="s">
        <v>250</v>
      </c>
      <c r="AV35" s="524" t="s">
        <v>251</v>
      </c>
      <c r="AW35" s="421" t="s">
        <v>165</v>
      </c>
      <c r="AX35" s="488">
        <v>2</v>
      </c>
      <c r="AY35" s="491">
        <v>443000</v>
      </c>
      <c r="AZ35" s="522">
        <f t="shared" si="5"/>
        <v>886000</v>
      </c>
      <c r="BA35" s="425"/>
      <c r="BD35" s="471" t="s">
        <v>250</v>
      </c>
      <c r="BE35" s="422" t="s">
        <v>251</v>
      </c>
      <c r="BF35" s="421" t="s">
        <v>165</v>
      </c>
      <c r="BG35" s="488">
        <v>2</v>
      </c>
      <c r="BH35" s="544">
        <v>255000</v>
      </c>
      <c r="BI35" s="490">
        <f t="shared" si="6"/>
        <v>510000</v>
      </c>
      <c r="BJ35" s="425"/>
      <c r="BM35" s="421"/>
      <c r="BN35" s="422"/>
      <c r="BO35" s="421"/>
      <c r="BP35" s="423"/>
      <c r="BQ35" s="426"/>
      <c r="BR35" s="425"/>
      <c r="BS35" s="425"/>
      <c r="BV35" s="421"/>
      <c r="BW35" s="422"/>
      <c r="BX35" s="421"/>
      <c r="BY35" s="423"/>
      <c r="BZ35" s="426"/>
      <c r="CA35" s="425"/>
      <c r="CB35" s="425"/>
      <c r="CE35" s="421"/>
      <c r="CF35" s="422"/>
      <c r="CG35" s="421"/>
      <c r="CH35" s="423"/>
      <c r="CI35" s="426"/>
      <c r="CJ35" s="425"/>
      <c r="CK35" s="425"/>
      <c r="CN35" s="421"/>
      <c r="CO35" s="422"/>
      <c r="CP35" s="421"/>
      <c r="CQ35" s="423"/>
      <c r="CR35" s="426"/>
      <c r="CS35" s="425"/>
      <c r="CT35" s="425"/>
      <c r="CW35" s="421"/>
      <c r="CX35" s="422"/>
      <c r="CY35" s="421"/>
      <c r="CZ35" s="423"/>
      <c r="DA35" s="426"/>
      <c r="DB35" s="425"/>
      <c r="DC35" s="425"/>
      <c r="DF35" s="421"/>
      <c r="DG35" s="422"/>
      <c r="DH35" s="421"/>
      <c r="DI35" s="423"/>
      <c r="DJ35" s="426"/>
      <c r="DK35" s="425"/>
      <c r="DL35" s="425"/>
      <c r="DO35" s="421"/>
      <c r="DP35" s="422"/>
      <c r="DQ35" s="421"/>
      <c r="DR35" s="423"/>
      <c r="DS35" s="426"/>
      <c r="DT35" s="425"/>
      <c r="DU35" s="425"/>
      <c r="DX35" s="421"/>
      <c r="DY35" s="422"/>
      <c r="DZ35" s="421"/>
      <c r="EA35" s="423"/>
      <c r="EB35" s="426"/>
      <c r="EC35" s="425"/>
      <c r="ED35" s="425"/>
      <c r="EG35" s="421"/>
      <c r="EH35" s="422"/>
      <c r="EI35" s="421"/>
      <c r="EJ35" s="423"/>
      <c r="EK35" s="426"/>
      <c r="EL35" s="425"/>
      <c r="EM35" s="425"/>
      <c r="EP35" s="421"/>
      <c r="EQ35" s="422"/>
      <c r="ER35" s="421"/>
      <c r="ES35" s="423"/>
      <c r="ET35" s="426"/>
      <c r="EU35" s="425"/>
      <c r="EV35" s="425"/>
      <c r="EY35" s="421"/>
      <c r="EZ35" s="422"/>
      <c r="FA35" s="421"/>
      <c r="FB35" s="423"/>
      <c r="FC35" s="426"/>
      <c r="FD35" s="425"/>
      <c r="FE35" s="425"/>
    </row>
    <row r="36" spans="2:161" ht="51">
      <c r="B36" s="421" t="s">
        <v>252</v>
      </c>
      <c r="C36" s="473" t="s">
        <v>253</v>
      </c>
      <c r="D36" s="421" t="s">
        <v>165</v>
      </c>
      <c r="E36" s="423">
        <v>1</v>
      </c>
      <c r="F36" s="426"/>
      <c r="G36" s="425">
        <f t="shared" si="9"/>
        <v>0</v>
      </c>
      <c r="H36" s="425"/>
      <c r="K36" s="471" t="s">
        <v>252</v>
      </c>
      <c r="L36" s="422" t="s">
        <v>253</v>
      </c>
      <c r="M36" s="421" t="s">
        <v>165</v>
      </c>
      <c r="N36" s="488">
        <v>1</v>
      </c>
      <c r="O36" s="489">
        <v>3280200</v>
      </c>
      <c r="P36" s="490">
        <f t="shared" si="1"/>
        <v>3280200</v>
      </c>
      <c r="Q36" s="425"/>
      <c r="R36" s="144"/>
      <c r="S36" s="143"/>
      <c r="T36" s="471" t="s">
        <v>252</v>
      </c>
      <c r="U36" s="422" t="s">
        <v>253</v>
      </c>
      <c r="V36" s="421" t="s">
        <v>165</v>
      </c>
      <c r="W36" s="488">
        <v>1</v>
      </c>
      <c r="X36" s="491">
        <v>554331</v>
      </c>
      <c r="Y36" s="490">
        <f t="shared" si="2"/>
        <v>554331</v>
      </c>
      <c r="Z36" s="425"/>
      <c r="AA36" s="143"/>
      <c r="AC36" s="471" t="s">
        <v>252</v>
      </c>
      <c r="AD36" s="422" t="s">
        <v>253</v>
      </c>
      <c r="AE36" s="421" t="s">
        <v>165</v>
      </c>
      <c r="AF36" s="488">
        <v>1</v>
      </c>
      <c r="AG36" s="491">
        <v>16700000</v>
      </c>
      <c r="AH36" s="490">
        <f t="shared" si="3"/>
        <v>16700000</v>
      </c>
      <c r="AI36" s="425"/>
      <c r="AL36" s="471" t="s">
        <v>252</v>
      </c>
      <c r="AM36" s="422" t="s">
        <v>253</v>
      </c>
      <c r="AN36" s="421" t="s">
        <v>165</v>
      </c>
      <c r="AO36" s="488">
        <v>1</v>
      </c>
      <c r="AP36" s="491">
        <v>450000</v>
      </c>
      <c r="AQ36" s="490">
        <f t="shared" si="4"/>
        <v>450000</v>
      </c>
      <c r="AR36" s="425"/>
      <c r="AU36" s="471" t="s">
        <v>252</v>
      </c>
      <c r="AV36" s="524" t="s">
        <v>253</v>
      </c>
      <c r="AW36" s="421" t="s">
        <v>165</v>
      </c>
      <c r="AX36" s="488">
        <v>1</v>
      </c>
      <c r="AY36" s="491">
        <v>6000000</v>
      </c>
      <c r="AZ36" s="522">
        <f t="shared" si="5"/>
        <v>6000000</v>
      </c>
      <c r="BA36" s="425"/>
      <c r="BD36" s="471" t="s">
        <v>252</v>
      </c>
      <c r="BE36" s="422" t="s">
        <v>253</v>
      </c>
      <c r="BF36" s="421" t="s">
        <v>165</v>
      </c>
      <c r="BG36" s="488">
        <v>1</v>
      </c>
      <c r="BH36" s="544">
        <v>1400000</v>
      </c>
      <c r="BI36" s="490">
        <f t="shared" si="6"/>
        <v>1400000</v>
      </c>
      <c r="BJ36" s="425"/>
      <c r="BM36" s="421"/>
      <c r="BN36" s="422"/>
      <c r="BO36" s="421"/>
      <c r="BP36" s="423"/>
      <c r="BQ36" s="426"/>
      <c r="BR36" s="425"/>
      <c r="BS36" s="425"/>
      <c r="BV36" s="421"/>
      <c r="BW36" s="422"/>
      <c r="BX36" s="421"/>
      <c r="BY36" s="423"/>
      <c r="BZ36" s="426"/>
      <c r="CA36" s="425"/>
      <c r="CB36" s="425"/>
      <c r="CE36" s="421"/>
      <c r="CF36" s="422"/>
      <c r="CG36" s="421"/>
      <c r="CH36" s="423"/>
      <c r="CI36" s="426"/>
      <c r="CJ36" s="425"/>
      <c r="CK36" s="425"/>
      <c r="CN36" s="421"/>
      <c r="CO36" s="422"/>
      <c r="CP36" s="421"/>
      <c r="CQ36" s="423"/>
      <c r="CR36" s="426"/>
      <c r="CS36" s="425"/>
      <c r="CT36" s="425"/>
      <c r="CW36" s="421"/>
      <c r="CX36" s="422"/>
      <c r="CY36" s="421"/>
      <c r="CZ36" s="423"/>
      <c r="DA36" s="426"/>
      <c r="DB36" s="425"/>
      <c r="DC36" s="425"/>
      <c r="DF36" s="421"/>
      <c r="DG36" s="422"/>
      <c r="DH36" s="421"/>
      <c r="DI36" s="423"/>
      <c r="DJ36" s="426"/>
      <c r="DK36" s="425"/>
      <c r="DL36" s="425"/>
      <c r="DO36" s="421"/>
      <c r="DP36" s="422"/>
      <c r="DQ36" s="421"/>
      <c r="DR36" s="423"/>
      <c r="DS36" s="426"/>
      <c r="DT36" s="425"/>
      <c r="DU36" s="425"/>
      <c r="DX36" s="421"/>
      <c r="DY36" s="422"/>
      <c r="DZ36" s="421"/>
      <c r="EA36" s="423"/>
      <c r="EB36" s="426"/>
      <c r="EC36" s="425"/>
      <c r="ED36" s="425"/>
      <c r="EG36" s="421"/>
      <c r="EH36" s="422"/>
      <c r="EI36" s="421"/>
      <c r="EJ36" s="423"/>
      <c r="EK36" s="426"/>
      <c r="EL36" s="425"/>
      <c r="EM36" s="425"/>
      <c r="EP36" s="421"/>
      <c r="EQ36" s="422"/>
      <c r="ER36" s="421"/>
      <c r="ES36" s="423"/>
      <c r="ET36" s="426"/>
      <c r="EU36" s="425"/>
      <c r="EV36" s="425"/>
      <c r="EY36" s="421"/>
      <c r="EZ36" s="422"/>
      <c r="FA36" s="421"/>
      <c r="FB36" s="423"/>
      <c r="FC36" s="426"/>
      <c r="FD36" s="425"/>
      <c r="FE36" s="425"/>
    </row>
    <row r="37" spans="2:161" ht="25.5">
      <c r="B37" s="421" t="s">
        <v>254</v>
      </c>
      <c r="C37" s="473" t="s">
        <v>255</v>
      </c>
      <c r="D37" s="421" t="s">
        <v>165</v>
      </c>
      <c r="E37" s="423">
        <v>1</v>
      </c>
      <c r="F37" s="426"/>
      <c r="G37" s="425">
        <f t="shared" si="9"/>
        <v>0</v>
      </c>
      <c r="H37" s="425"/>
      <c r="K37" s="471" t="s">
        <v>254</v>
      </c>
      <c r="L37" s="422" t="s">
        <v>255</v>
      </c>
      <c r="M37" s="421" t="s">
        <v>165</v>
      </c>
      <c r="N37" s="488">
        <v>1</v>
      </c>
      <c r="O37" s="489">
        <v>659675</v>
      </c>
      <c r="P37" s="490">
        <f t="shared" si="1"/>
        <v>659675</v>
      </c>
      <c r="Q37" s="425"/>
      <c r="R37" s="144"/>
      <c r="S37" s="143"/>
      <c r="T37" s="471" t="s">
        <v>254</v>
      </c>
      <c r="U37" s="422" t="s">
        <v>255</v>
      </c>
      <c r="V37" s="421" t="s">
        <v>165</v>
      </c>
      <c r="W37" s="488">
        <v>1</v>
      </c>
      <c r="X37" s="491">
        <v>340279</v>
      </c>
      <c r="Y37" s="490">
        <f t="shared" si="2"/>
        <v>340279</v>
      </c>
      <c r="Z37" s="425"/>
      <c r="AA37" s="143"/>
      <c r="AC37" s="471" t="s">
        <v>254</v>
      </c>
      <c r="AD37" s="422" t="s">
        <v>255</v>
      </c>
      <c r="AE37" s="421" t="s">
        <v>165</v>
      </c>
      <c r="AF37" s="488">
        <v>1</v>
      </c>
      <c r="AG37" s="491">
        <v>260000</v>
      </c>
      <c r="AH37" s="490">
        <f t="shared" si="3"/>
        <v>260000</v>
      </c>
      <c r="AI37" s="425"/>
      <c r="AL37" s="471" t="s">
        <v>254</v>
      </c>
      <c r="AM37" s="422" t="s">
        <v>255</v>
      </c>
      <c r="AN37" s="421" t="s">
        <v>165</v>
      </c>
      <c r="AO37" s="488">
        <v>1</v>
      </c>
      <c r="AP37" s="491">
        <v>185000</v>
      </c>
      <c r="AQ37" s="490">
        <f t="shared" si="4"/>
        <v>185000</v>
      </c>
      <c r="AR37" s="425"/>
      <c r="AU37" s="471" t="s">
        <v>254</v>
      </c>
      <c r="AV37" s="524" t="s">
        <v>255</v>
      </c>
      <c r="AW37" s="421" t="s">
        <v>165</v>
      </c>
      <c r="AX37" s="488">
        <v>1</v>
      </c>
      <c r="AY37" s="491">
        <v>173000</v>
      </c>
      <c r="AZ37" s="522">
        <f t="shared" si="5"/>
        <v>173000</v>
      </c>
      <c r="BA37" s="425"/>
      <c r="BD37" s="471" t="s">
        <v>254</v>
      </c>
      <c r="BE37" s="422" t="s">
        <v>255</v>
      </c>
      <c r="BF37" s="421" t="s">
        <v>165</v>
      </c>
      <c r="BG37" s="488">
        <v>1</v>
      </c>
      <c r="BH37" s="544">
        <v>170000</v>
      </c>
      <c r="BI37" s="490">
        <f t="shared" si="6"/>
        <v>170000</v>
      </c>
      <c r="BJ37" s="425"/>
      <c r="BM37" s="421"/>
      <c r="BN37" s="422"/>
      <c r="BO37" s="421"/>
      <c r="BP37" s="423"/>
      <c r="BQ37" s="426"/>
      <c r="BR37" s="425"/>
      <c r="BS37" s="425"/>
      <c r="BV37" s="421"/>
      <c r="BW37" s="422"/>
      <c r="BX37" s="421"/>
      <c r="BY37" s="423"/>
      <c r="BZ37" s="426"/>
      <c r="CA37" s="425"/>
      <c r="CB37" s="425"/>
      <c r="CE37" s="421"/>
      <c r="CF37" s="422"/>
      <c r="CG37" s="421"/>
      <c r="CH37" s="423"/>
      <c r="CI37" s="426"/>
      <c r="CJ37" s="425"/>
      <c r="CK37" s="425"/>
      <c r="CN37" s="421"/>
      <c r="CO37" s="422"/>
      <c r="CP37" s="421"/>
      <c r="CQ37" s="423"/>
      <c r="CR37" s="426"/>
      <c r="CS37" s="425"/>
      <c r="CT37" s="425"/>
      <c r="CW37" s="421"/>
      <c r="CX37" s="422"/>
      <c r="CY37" s="421"/>
      <c r="CZ37" s="423"/>
      <c r="DA37" s="426"/>
      <c r="DB37" s="425"/>
      <c r="DC37" s="425"/>
      <c r="DF37" s="421"/>
      <c r="DG37" s="422"/>
      <c r="DH37" s="421"/>
      <c r="DI37" s="423"/>
      <c r="DJ37" s="426"/>
      <c r="DK37" s="425"/>
      <c r="DL37" s="425"/>
      <c r="DO37" s="421"/>
      <c r="DP37" s="422"/>
      <c r="DQ37" s="421"/>
      <c r="DR37" s="423"/>
      <c r="DS37" s="426"/>
      <c r="DT37" s="425"/>
      <c r="DU37" s="425"/>
      <c r="DX37" s="421"/>
      <c r="DY37" s="422"/>
      <c r="DZ37" s="421"/>
      <c r="EA37" s="423"/>
      <c r="EB37" s="426"/>
      <c r="EC37" s="425"/>
      <c r="ED37" s="425"/>
      <c r="EG37" s="421"/>
      <c r="EH37" s="422"/>
      <c r="EI37" s="421"/>
      <c r="EJ37" s="423"/>
      <c r="EK37" s="426"/>
      <c r="EL37" s="425"/>
      <c r="EM37" s="425"/>
      <c r="EP37" s="421"/>
      <c r="EQ37" s="422"/>
      <c r="ER37" s="421"/>
      <c r="ES37" s="423"/>
      <c r="ET37" s="426"/>
      <c r="EU37" s="425"/>
      <c r="EV37" s="425"/>
      <c r="EY37" s="421"/>
      <c r="EZ37" s="422"/>
      <c r="FA37" s="421"/>
      <c r="FB37" s="423"/>
      <c r="FC37" s="426"/>
      <c r="FD37" s="425"/>
      <c r="FE37" s="425"/>
    </row>
    <row r="38" spans="2:161" ht="26.25" thickBot="1">
      <c r="B38" s="432" t="s">
        <v>256</v>
      </c>
      <c r="C38" s="475" t="s">
        <v>257</v>
      </c>
      <c r="D38" s="432" t="s">
        <v>165</v>
      </c>
      <c r="E38" s="434">
        <v>1</v>
      </c>
      <c r="F38" s="435"/>
      <c r="G38" s="436">
        <f t="shared" si="9"/>
        <v>0</v>
      </c>
      <c r="H38" s="436"/>
      <c r="K38" s="472" t="s">
        <v>256</v>
      </c>
      <c r="L38" s="433" t="s">
        <v>257</v>
      </c>
      <c r="M38" s="432" t="s">
        <v>165</v>
      </c>
      <c r="N38" s="497">
        <v>1</v>
      </c>
      <c r="O38" s="489">
        <v>2339889</v>
      </c>
      <c r="P38" s="499">
        <f t="shared" si="1"/>
        <v>2339889</v>
      </c>
      <c r="Q38" s="436"/>
      <c r="R38" s="144"/>
      <c r="S38" s="143"/>
      <c r="T38" s="472" t="s">
        <v>256</v>
      </c>
      <c r="U38" s="433" t="s">
        <v>257</v>
      </c>
      <c r="V38" s="432" t="s">
        <v>165</v>
      </c>
      <c r="W38" s="497">
        <v>1</v>
      </c>
      <c r="X38" s="498">
        <v>809515</v>
      </c>
      <c r="Y38" s="499">
        <f t="shared" si="2"/>
        <v>809515</v>
      </c>
      <c r="Z38" s="436"/>
      <c r="AA38" s="143"/>
      <c r="AC38" s="472" t="s">
        <v>256</v>
      </c>
      <c r="AD38" s="433" t="s">
        <v>257</v>
      </c>
      <c r="AE38" s="432" t="s">
        <v>165</v>
      </c>
      <c r="AF38" s="497">
        <v>1</v>
      </c>
      <c r="AG38" s="498">
        <v>1500000</v>
      </c>
      <c r="AH38" s="499">
        <f t="shared" si="3"/>
        <v>1500000</v>
      </c>
      <c r="AI38" s="436"/>
      <c r="AL38" s="472" t="s">
        <v>256</v>
      </c>
      <c r="AM38" s="433" t="s">
        <v>257</v>
      </c>
      <c r="AN38" s="432" t="s">
        <v>165</v>
      </c>
      <c r="AO38" s="497">
        <v>1</v>
      </c>
      <c r="AP38" s="498">
        <v>460000</v>
      </c>
      <c r="AQ38" s="499">
        <f t="shared" si="4"/>
        <v>460000</v>
      </c>
      <c r="AR38" s="436"/>
      <c r="AU38" s="472" t="s">
        <v>256</v>
      </c>
      <c r="AV38" s="525" t="s">
        <v>257</v>
      </c>
      <c r="AW38" s="432" t="s">
        <v>165</v>
      </c>
      <c r="AX38" s="497">
        <v>1</v>
      </c>
      <c r="AY38" s="498">
        <v>1700000</v>
      </c>
      <c r="AZ38" s="526">
        <f t="shared" si="5"/>
        <v>1700000</v>
      </c>
      <c r="BA38" s="436"/>
      <c r="BD38" s="472" t="s">
        <v>256</v>
      </c>
      <c r="BE38" s="433" t="s">
        <v>257</v>
      </c>
      <c r="BF38" s="432" t="s">
        <v>165</v>
      </c>
      <c r="BG38" s="497">
        <v>1</v>
      </c>
      <c r="BH38" s="545">
        <v>1100000</v>
      </c>
      <c r="BI38" s="499">
        <f t="shared" si="6"/>
        <v>1100000</v>
      </c>
      <c r="BJ38" s="436"/>
      <c r="BM38" s="432"/>
      <c r="BN38" s="433"/>
      <c r="BO38" s="432"/>
      <c r="BP38" s="434"/>
      <c r="BQ38" s="435"/>
      <c r="BR38" s="436"/>
      <c r="BS38" s="436"/>
      <c r="BV38" s="432"/>
      <c r="BW38" s="433"/>
      <c r="BX38" s="432"/>
      <c r="BY38" s="434"/>
      <c r="BZ38" s="435"/>
      <c r="CA38" s="436"/>
      <c r="CB38" s="436"/>
      <c r="CE38" s="432"/>
      <c r="CF38" s="433"/>
      <c r="CG38" s="432"/>
      <c r="CH38" s="434"/>
      <c r="CI38" s="435"/>
      <c r="CJ38" s="436"/>
      <c r="CK38" s="436"/>
      <c r="CN38" s="432"/>
      <c r="CO38" s="433"/>
      <c r="CP38" s="432"/>
      <c r="CQ38" s="434"/>
      <c r="CR38" s="435"/>
      <c r="CS38" s="436"/>
      <c r="CT38" s="436"/>
      <c r="CW38" s="432"/>
      <c r="CX38" s="433"/>
      <c r="CY38" s="432"/>
      <c r="CZ38" s="434"/>
      <c r="DA38" s="435"/>
      <c r="DB38" s="436"/>
      <c r="DC38" s="436"/>
      <c r="DF38" s="432"/>
      <c r="DG38" s="433"/>
      <c r="DH38" s="432"/>
      <c r="DI38" s="434"/>
      <c r="DJ38" s="435"/>
      <c r="DK38" s="436"/>
      <c r="DL38" s="436"/>
      <c r="DO38" s="432"/>
      <c r="DP38" s="433"/>
      <c r="DQ38" s="432"/>
      <c r="DR38" s="434"/>
      <c r="DS38" s="435"/>
      <c r="DT38" s="436"/>
      <c r="DU38" s="436"/>
      <c r="DX38" s="432"/>
      <c r="DY38" s="433"/>
      <c r="DZ38" s="432"/>
      <c r="EA38" s="434"/>
      <c r="EB38" s="435"/>
      <c r="EC38" s="436"/>
      <c r="ED38" s="436"/>
      <c r="EG38" s="432"/>
      <c r="EH38" s="433"/>
      <c r="EI38" s="432"/>
      <c r="EJ38" s="434"/>
      <c r="EK38" s="435"/>
      <c r="EL38" s="436"/>
      <c r="EM38" s="436"/>
      <c r="EP38" s="432"/>
      <c r="EQ38" s="433"/>
      <c r="ER38" s="432"/>
      <c r="ES38" s="434"/>
      <c r="ET38" s="435"/>
      <c r="EU38" s="436"/>
      <c r="EV38" s="436"/>
      <c r="EY38" s="432"/>
      <c r="EZ38" s="433"/>
      <c r="FA38" s="432"/>
      <c r="FB38" s="434"/>
      <c r="FC38" s="435"/>
      <c r="FD38" s="436"/>
      <c r="FE38" s="436"/>
    </row>
    <row r="39" spans="2:161" ht="18" customHeight="1" thickBot="1">
      <c r="B39" s="815" t="s">
        <v>258</v>
      </c>
      <c r="C39" s="816"/>
      <c r="D39" s="816"/>
      <c r="E39" s="816"/>
      <c r="F39" s="817"/>
      <c r="G39" s="437">
        <f>+SUM(G12:G38)</f>
        <v>0</v>
      </c>
      <c r="H39" s="437"/>
      <c r="K39" s="733" t="s">
        <v>258</v>
      </c>
      <c r="L39" s="734"/>
      <c r="M39" s="734"/>
      <c r="N39" s="734"/>
      <c r="O39" s="735"/>
      <c r="P39" s="500">
        <f>+SUM(P12:P38)</f>
        <v>36197002</v>
      </c>
      <c r="Q39" s="437"/>
      <c r="R39" s="144"/>
      <c r="S39" s="143"/>
      <c r="T39" s="733" t="s">
        <v>258</v>
      </c>
      <c r="U39" s="734"/>
      <c r="V39" s="734"/>
      <c r="W39" s="734"/>
      <c r="X39" s="735"/>
      <c r="Y39" s="500">
        <f>+SUM(Y12:Y38)</f>
        <v>23773473</v>
      </c>
      <c r="Z39" s="437"/>
      <c r="AA39" s="143"/>
      <c r="AC39" s="733" t="s">
        <v>258</v>
      </c>
      <c r="AD39" s="734"/>
      <c r="AE39" s="734"/>
      <c r="AF39" s="734"/>
      <c r="AG39" s="735"/>
      <c r="AH39" s="500">
        <f>+SUM(AH12:AH38)</f>
        <v>45228800</v>
      </c>
      <c r="AI39" s="437"/>
      <c r="AL39" s="733" t="s">
        <v>258</v>
      </c>
      <c r="AM39" s="734"/>
      <c r="AN39" s="734"/>
      <c r="AO39" s="734"/>
      <c r="AP39" s="735"/>
      <c r="AQ39" s="500">
        <f>+SUM(AQ12:AQ38)</f>
        <v>26224600</v>
      </c>
      <c r="AR39" s="437"/>
      <c r="AU39" s="733" t="s">
        <v>258</v>
      </c>
      <c r="AV39" s="734"/>
      <c r="AW39" s="734"/>
      <c r="AX39" s="734"/>
      <c r="AY39" s="735"/>
      <c r="AZ39" s="527">
        <f>+SUM(AZ12:AZ38)</f>
        <v>31685866</v>
      </c>
      <c r="BA39" s="437"/>
      <c r="BD39" s="733" t="s">
        <v>258</v>
      </c>
      <c r="BE39" s="734"/>
      <c r="BF39" s="734"/>
      <c r="BG39" s="734"/>
      <c r="BH39" s="735"/>
      <c r="BI39" s="500">
        <f>+SUM(BI12:BI38)</f>
        <v>31642018</v>
      </c>
      <c r="BJ39" s="437"/>
      <c r="BM39" s="815"/>
      <c r="BN39" s="816"/>
      <c r="BO39" s="816"/>
      <c r="BP39" s="816"/>
      <c r="BQ39" s="817"/>
      <c r="BR39" s="437"/>
      <c r="BS39" s="437"/>
      <c r="BV39" s="815"/>
      <c r="BW39" s="816"/>
      <c r="BX39" s="816"/>
      <c r="BY39" s="816"/>
      <c r="BZ39" s="817"/>
      <c r="CA39" s="437"/>
      <c r="CB39" s="437"/>
      <c r="CE39" s="815"/>
      <c r="CF39" s="816"/>
      <c r="CG39" s="816"/>
      <c r="CH39" s="816"/>
      <c r="CI39" s="817"/>
      <c r="CJ39" s="437"/>
      <c r="CK39" s="437"/>
      <c r="CN39" s="815"/>
      <c r="CO39" s="816"/>
      <c r="CP39" s="816"/>
      <c r="CQ39" s="816"/>
      <c r="CR39" s="817"/>
      <c r="CS39" s="437"/>
      <c r="CT39" s="437"/>
      <c r="CW39" s="815"/>
      <c r="CX39" s="816"/>
      <c r="CY39" s="816"/>
      <c r="CZ39" s="816"/>
      <c r="DA39" s="817"/>
      <c r="DB39" s="437"/>
      <c r="DC39" s="437"/>
      <c r="DF39" s="815"/>
      <c r="DG39" s="816"/>
      <c r="DH39" s="816"/>
      <c r="DI39" s="816"/>
      <c r="DJ39" s="817"/>
      <c r="DK39" s="437"/>
      <c r="DL39" s="437"/>
      <c r="DO39" s="815"/>
      <c r="DP39" s="816"/>
      <c r="DQ39" s="816"/>
      <c r="DR39" s="816"/>
      <c r="DS39" s="817"/>
      <c r="DT39" s="437"/>
      <c r="DU39" s="437"/>
      <c r="DX39" s="815"/>
      <c r="DY39" s="816"/>
      <c r="DZ39" s="816"/>
      <c r="EA39" s="816"/>
      <c r="EB39" s="817"/>
      <c r="EC39" s="437"/>
      <c r="ED39" s="437"/>
      <c r="EG39" s="815"/>
      <c r="EH39" s="816"/>
      <c r="EI39" s="816"/>
      <c r="EJ39" s="816"/>
      <c r="EK39" s="817"/>
      <c r="EL39" s="437"/>
      <c r="EM39" s="437"/>
      <c r="EP39" s="815"/>
      <c r="EQ39" s="816"/>
      <c r="ER39" s="816"/>
      <c r="ES39" s="816"/>
      <c r="ET39" s="817"/>
      <c r="EU39" s="437"/>
      <c r="EV39" s="437"/>
      <c r="EY39" s="815"/>
      <c r="EZ39" s="816"/>
      <c r="FA39" s="816"/>
      <c r="FB39" s="816"/>
      <c r="FC39" s="817"/>
      <c r="FD39" s="437"/>
      <c r="FE39" s="437"/>
    </row>
    <row r="40" spans="2:161" ht="15.75">
      <c r="B40" s="438">
        <v>2</v>
      </c>
      <c r="C40" s="439" t="s">
        <v>259</v>
      </c>
      <c r="D40" s="439"/>
      <c r="E40" s="439"/>
      <c r="F40" s="439"/>
      <c r="G40" s="439"/>
      <c r="H40" s="439"/>
      <c r="K40" s="501">
        <v>2</v>
      </c>
      <c r="L40" s="502" t="s">
        <v>259</v>
      </c>
      <c r="M40" s="502"/>
      <c r="N40" s="502"/>
      <c r="O40" s="502"/>
      <c r="P40" s="502"/>
      <c r="Q40" s="439"/>
      <c r="R40" s="144"/>
      <c r="S40" s="143"/>
      <c r="T40" s="501">
        <v>2</v>
      </c>
      <c r="U40" s="502" t="s">
        <v>259</v>
      </c>
      <c r="V40" s="502"/>
      <c r="W40" s="502"/>
      <c r="X40" s="502"/>
      <c r="Y40" s="502"/>
      <c r="Z40" s="439"/>
      <c r="AA40" s="143"/>
      <c r="AC40" s="501">
        <v>2</v>
      </c>
      <c r="AD40" s="502" t="s">
        <v>259</v>
      </c>
      <c r="AE40" s="502"/>
      <c r="AF40" s="502"/>
      <c r="AG40" s="502"/>
      <c r="AH40" s="502"/>
      <c r="AI40" s="439"/>
      <c r="AL40" s="501">
        <v>2</v>
      </c>
      <c r="AM40" s="502" t="s">
        <v>259</v>
      </c>
      <c r="AN40" s="502"/>
      <c r="AO40" s="502"/>
      <c r="AP40" s="502"/>
      <c r="AQ40" s="502"/>
      <c r="AR40" s="439"/>
      <c r="AU40" s="501">
        <v>2</v>
      </c>
      <c r="AV40" s="502" t="s">
        <v>259</v>
      </c>
      <c r="AW40" s="502"/>
      <c r="AX40" s="502"/>
      <c r="AY40" s="528"/>
      <c r="AZ40" s="502"/>
      <c r="BA40" s="439"/>
      <c r="BD40" s="501">
        <v>2</v>
      </c>
      <c r="BE40" s="502" t="s">
        <v>259</v>
      </c>
      <c r="BF40" s="502"/>
      <c r="BG40" s="502"/>
      <c r="BH40" s="502"/>
      <c r="BI40" s="502"/>
      <c r="BJ40" s="439"/>
      <c r="BM40" s="438"/>
      <c r="BN40" s="439"/>
      <c r="BO40" s="439"/>
      <c r="BP40" s="439"/>
      <c r="BQ40" s="439"/>
      <c r="BR40" s="439"/>
      <c r="BS40" s="439"/>
      <c r="BV40" s="438"/>
      <c r="BW40" s="439"/>
      <c r="BX40" s="439"/>
      <c r="BY40" s="439"/>
      <c r="BZ40" s="439"/>
      <c r="CA40" s="439"/>
      <c r="CB40" s="439"/>
      <c r="CE40" s="438"/>
      <c r="CF40" s="439"/>
      <c r="CG40" s="439"/>
      <c r="CH40" s="439"/>
      <c r="CI40" s="439"/>
      <c r="CJ40" s="439"/>
      <c r="CK40" s="439"/>
      <c r="CN40" s="438"/>
      <c r="CO40" s="439"/>
      <c r="CP40" s="439"/>
      <c r="CQ40" s="439"/>
      <c r="CR40" s="439"/>
      <c r="CS40" s="439"/>
      <c r="CT40" s="439"/>
      <c r="CW40" s="438"/>
      <c r="CX40" s="439"/>
      <c r="CY40" s="439"/>
      <c r="CZ40" s="439"/>
      <c r="DA40" s="439"/>
      <c r="DB40" s="439"/>
      <c r="DC40" s="439"/>
      <c r="DF40" s="438"/>
      <c r="DG40" s="439"/>
      <c r="DH40" s="439"/>
      <c r="DI40" s="439"/>
      <c r="DJ40" s="439"/>
      <c r="DK40" s="439"/>
      <c r="DL40" s="439"/>
      <c r="DO40" s="438"/>
      <c r="DP40" s="439"/>
      <c r="DQ40" s="439"/>
      <c r="DR40" s="439"/>
      <c r="DS40" s="439"/>
      <c r="DT40" s="439"/>
      <c r="DU40" s="439"/>
      <c r="DX40" s="438"/>
      <c r="DY40" s="439"/>
      <c r="DZ40" s="439"/>
      <c r="EA40" s="439"/>
      <c r="EB40" s="439"/>
      <c r="EC40" s="439"/>
      <c r="ED40" s="439"/>
      <c r="EG40" s="438"/>
      <c r="EH40" s="439"/>
      <c r="EI40" s="439"/>
      <c r="EJ40" s="439"/>
      <c r="EK40" s="439"/>
      <c r="EL40" s="439"/>
      <c r="EM40" s="439"/>
      <c r="EP40" s="438"/>
      <c r="EQ40" s="439"/>
      <c r="ER40" s="439"/>
      <c r="ES40" s="439"/>
      <c r="ET40" s="439"/>
      <c r="EU40" s="439"/>
      <c r="EV40" s="439"/>
      <c r="EY40" s="438"/>
      <c r="EZ40" s="439"/>
      <c r="FA40" s="439"/>
      <c r="FB40" s="439"/>
      <c r="FC40" s="439"/>
      <c r="FD40" s="439"/>
      <c r="FE40" s="439"/>
    </row>
    <row r="41" spans="2:161">
      <c r="B41" s="418" t="s">
        <v>260</v>
      </c>
      <c r="C41" s="474" t="s">
        <v>201</v>
      </c>
      <c r="D41" s="420"/>
      <c r="E41" s="420"/>
      <c r="F41" s="420"/>
      <c r="G41" s="420"/>
      <c r="H41" s="420"/>
      <c r="K41" s="485" t="s">
        <v>260</v>
      </c>
      <c r="L41" s="486" t="s">
        <v>201</v>
      </c>
      <c r="M41" s="487"/>
      <c r="N41" s="487"/>
      <c r="O41" s="487"/>
      <c r="P41" s="487"/>
      <c r="Q41" s="420"/>
      <c r="R41" s="144"/>
      <c r="S41" s="143"/>
      <c r="T41" s="485" t="s">
        <v>260</v>
      </c>
      <c r="U41" s="486" t="s">
        <v>201</v>
      </c>
      <c r="V41" s="487"/>
      <c r="W41" s="487"/>
      <c r="X41" s="487"/>
      <c r="Y41" s="487"/>
      <c r="Z41" s="420"/>
      <c r="AA41" s="143"/>
      <c r="AC41" s="485" t="s">
        <v>260</v>
      </c>
      <c r="AD41" s="486" t="s">
        <v>201</v>
      </c>
      <c r="AE41" s="487"/>
      <c r="AF41" s="487"/>
      <c r="AG41" s="487"/>
      <c r="AH41" s="487"/>
      <c r="AI41" s="420"/>
      <c r="AL41" s="485" t="s">
        <v>260</v>
      </c>
      <c r="AM41" s="486" t="s">
        <v>201</v>
      </c>
      <c r="AN41" s="487"/>
      <c r="AO41" s="487"/>
      <c r="AP41" s="487"/>
      <c r="AQ41" s="487"/>
      <c r="AR41" s="420"/>
      <c r="AU41" s="485" t="s">
        <v>260</v>
      </c>
      <c r="AV41" s="486" t="s">
        <v>201</v>
      </c>
      <c r="AW41" s="487"/>
      <c r="AX41" s="487"/>
      <c r="AY41" s="521"/>
      <c r="AZ41" s="487"/>
      <c r="BA41" s="420"/>
      <c r="BD41" s="485" t="s">
        <v>260</v>
      </c>
      <c r="BE41" s="486" t="s">
        <v>201</v>
      </c>
      <c r="BF41" s="487"/>
      <c r="BG41" s="487"/>
      <c r="BH41" s="487"/>
      <c r="BI41" s="487"/>
      <c r="BJ41" s="420"/>
      <c r="BM41" s="418"/>
      <c r="BN41" s="419"/>
      <c r="BO41" s="420"/>
      <c r="BP41" s="420"/>
      <c r="BQ41" s="420"/>
      <c r="BR41" s="420"/>
      <c r="BS41" s="420"/>
      <c r="BV41" s="418"/>
      <c r="BW41" s="419"/>
      <c r="BX41" s="420"/>
      <c r="BY41" s="420"/>
      <c r="BZ41" s="420"/>
      <c r="CA41" s="420"/>
      <c r="CB41" s="420"/>
      <c r="CE41" s="418"/>
      <c r="CF41" s="419"/>
      <c r="CG41" s="420"/>
      <c r="CH41" s="420"/>
      <c r="CI41" s="420"/>
      <c r="CJ41" s="420"/>
      <c r="CK41" s="420"/>
      <c r="CN41" s="418"/>
      <c r="CO41" s="419"/>
      <c r="CP41" s="420"/>
      <c r="CQ41" s="420"/>
      <c r="CR41" s="420"/>
      <c r="CS41" s="420"/>
      <c r="CT41" s="420"/>
      <c r="CW41" s="418"/>
      <c r="CX41" s="419"/>
      <c r="CY41" s="420"/>
      <c r="CZ41" s="420"/>
      <c r="DA41" s="420"/>
      <c r="DB41" s="420"/>
      <c r="DC41" s="420"/>
      <c r="DF41" s="418"/>
      <c r="DG41" s="419"/>
      <c r="DH41" s="420"/>
      <c r="DI41" s="420"/>
      <c r="DJ41" s="420"/>
      <c r="DK41" s="420"/>
      <c r="DL41" s="420"/>
      <c r="DO41" s="418"/>
      <c r="DP41" s="419"/>
      <c r="DQ41" s="420"/>
      <c r="DR41" s="420"/>
      <c r="DS41" s="420"/>
      <c r="DT41" s="420"/>
      <c r="DU41" s="420"/>
      <c r="DX41" s="418"/>
      <c r="DY41" s="419"/>
      <c r="DZ41" s="420"/>
      <c r="EA41" s="420"/>
      <c r="EB41" s="420"/>
      <c r="EC41" s="420"/>
      <c r="ED41" s="420"/>
      <c r="EG41" s="418"/>
      <c r="EH41" s="419"/>
      <c r="EI41" s="420"/>
      <c r="EJ41" s="420"/>
      <c r="EK41" s="420"/>
      <c r="EL41" s="420"/>
      <c r="EM41" s="420"/>
      <c r="EP41" s="418"/>
      <c r="EQ41" s="419"/>
      <c r="ER41" s="420"/>
      <c r="ES41" s="420"/>
      <c r="ET41" s="420"/>
      <c r="EU41" s="420"/>
      <c r="EV41" s="420"/>
      <c r="EY41" s="418"/>
      <c r="EZ41" s="419"/>
      <c r="FA41" s="420"/>
      <c r="FB41" s="420"/>
      <c r="FC41" s="420"/>
      <c r="FD41" s="420"/>
      <c r="FE41" s="420"/>
    </row>
    <row r="42" spans="2:161">
      <c r="B42" s="421" t="s">
        <v>261</v>
      </c>
      <c r="C42" s="473" t="s">
        <v>262</v>
      </c>
      <c r="D42" s="421" t="s">
        <v>164</v>
      </c>
      <c r="E42" s="423">
        <v>31.86</v>
      </c>
      <c r="F42" s="426"/>
      <c r="G42" s="425">
        <f t="shared" ref="G42" si="10">ROUND(E42*F42,0)</f>
        <v>0</v>
      </c>
      <c r="H42" s="425"/>
      <c r="K42" s="471" t="s">
        <v>261</v>
      </c>
      <c r="L42" s="422" t="s">
        <v>262</v>
      </c>
      <c r="M42" s="421" t="s">
        <v>164</v>
      </c>
      <c r="N42" s="488">
        <v>31.86</v>
      </c>
      <c r="O42" s="489">
        <v>2056</v>
      </c>
      <c r="P42" s="490">
        <f t="shared" si="1"/>
        <v>65504</v>
      </c>
      <c r="Q42" s="425"/>
      <c r="R42" s="144"/>
      <c r="S42" s="143"/>
      <c r="T42" s="471" t="s">
        <v>261</v>
      </c>
      <c r="U42" s="422" t="s">
        <v>262</v>
      </c>
      <c r="V42" s="421" t="s">
        <v>164</v>
      </c>
      <c r="W42" s="488">
        <v>31.86</v>
      </c>
      <c r="X42" s="491">
        <v>5029</v>
      </c>
      <c r="Y42" s="490">
        <f t="shared" si="2"/>
        <v>160224</v>
      </c>
      <c r="Z42" s="425"/>
      <c r="AA42" s="143"/>
      <c r="AC42" s="471" t="s">
        <v>261</v>
      </c>
      <c r="AD42" s="422" t="s">
        <v>262</v>
      </c>
      <c r="AE42" s="421" t="s">
        <v>164</v>
      </c>
      <c r="AF42" s="488">
        <v>31.86</v>
      </c>
      <c r="AG42" s="491">
        <v>5000</v>
      </c>
      <c r="AH42" s="490">
        <f t="shared" si="3"/>
        <v>159300</v>
      </c>
      <c r="AI42" s="425"/>
      <c r="AL42" s="471" t="s">
        <v>261</v>
      </c>
      <c r="AM42" s="422" t="s">
        <v>262</v>
      </c>
      <c r="AN42" s="421" t="s">
        <v>164</v>
      </c>
      <c r="AO42" s="488">
        <v>31.86</v>
      </c>
      <c r="AP42" s="491">
        <v>6000</v>
      </c>
      <c r="AQ42" s="490">
        <f t="shared" si="4"/>
        <v>191160</v>
      </c>
      <c r="AR42" s="425"/>
      <c r="AU42" s="471" t="s">
        <v>261</v>
      </c>
      <c r="AV42" s="422" t="s">
        <v>262</v>
      </c>
      <c r="AW42" s="421" t="s">
        <v>164</v>
      </c>
      <c r="AX42" s="488">
        <v>31.86</v>
      </c>
      <c r="AY42" s="491">
        <v>500</v>
      </c>
      <c r="AZ42" s="522">
        <f t="shared" si="5"/>
        <v>15930</v>
      </c>
      <c r="BA42" s="425"/>
      <c r="BD42" s="471" t="s">
        <v>261</v>
      </c>
      <c r="BE42" s="422" t="s">
        <v>262</v>
      </c>
      <c r="BF42" s="421" t="s">
        <v>164</v>
      </c>
      <c r="BG42" s="488">
        <v>31.86</v>
      </c>
      <c r="BH42" s="491">
        <f>+BH13</f>
        <v>2500</v>
      </c>
      <c r="BI42" s="490">
        <f t="shared" si="6"/>
        <v>79650</v>
      </c>
      <c r="BJ42" s="425"/>
      <c r="BM42" s="421"/>
      <c r="BN42" s="422"/>
      <c r="BO42" s="421"/>
      <c r="BP42" s="423"/>
      <c r="BQ42" s="426"/>
      <c r="BR42" s="425"/>
      <c r="BS42" s="425"/>
      <c r="BV42" s="421"/>
      <c r="BW42" s="422"/>
      <c r="BX42" s="421"/>
      <c r="BY42" s="423"/>
      <c r="BZ42" s="426"/>
      <c r="CA42" s="425"/>
      <c r="CB42" s="425"/>
      <c r="CE42" s="421"/>
      <c r="CF42" s="422"/>
      <c r="CG42" s="421"/>
      <c r="CH42" s="423"/>
      <c r="CI42" s="426"/>
      <c r="CJ42" s="425"/>
      <c r="CK42" s="425"/>
      <c r="CN42" s="421"/>
      <c r="CO42" s="422"/>
      <c r="CP42" s="421"/>
      <c r="CQ42" s="423"/>
      <c r="CR42" s="426"/>
      <c r="CS42" s="425"/>
      <c r="CT42" s="425"/>
      <c r="CW42" s="421"/>
      <c r="CX42" s="422"/>
      <c r="CY42" s="421"/>
      <c r="CZ42" s="423"/>
      <c r="DA42" s="426"/>
      <c r="DB42" s="425"/>
      <c r="DC42" s="425"/>
      <c r="DF42" s="421"/>
      <c r="DG42" s="422"/>
      <c r="DH42" s="421"/>
      <c r="DI42" s="423"/>
      <c r="DJ42" s="426"/>
      <c r="DK42" s="425"/>
      <c r="DL42" s="425"/>
      <c r="DO42" s="421"/>
      <c r="DP42" s="422"/>
      <c r="DQ42" s="421"/>
      <c r="DR42" s="423"/>
      <c r="DS42" s="426"/>
      <c r="DT42" s="425"/>
      <c r="DU42" s="425"/>
      <c r="DX42" s="421"/>
      <c r="DY42" s="422"/>
      <c r="DZ42" s="421"/>
      <c r="EA42" s="423"/>
      <c r="EB42" s="426"/>
      <c r="EC42" s="425"/>
      <c r="ED42" s="425"/>
      <c r="EG42" s="421"/>
      <c r="EH42" s="422"/>
      <c r="EI42" s="421"/>
      <c r="EJ42" s="423"/>
      <c r="EK42" s="426"/>
      <c r="EL42" s="425"/>
      <c r="EM42" s="425"/>
      <c r="EP42" s="421"/>
      <c r="EQ42" s="422"/>
      <c r="ER42" s="421"/>
      <c r="ES42" s="423"/>
      <c r="ET42" s="426"/>
      <c r="EU42" s="425"/>
      <c r="EV42" s="425"/>
      <c r="EY42" s="421"/>
      <c r="EZ42" s="422"/>
      <c r="FA42" s="421"/>
      <c r="FB42" s="423"/>
      <c r="FC42" s="426"/>
      <c r="FD42" s="425"/>
      <c r="FE42" s="425"/>
    </row>
    <row r="43" spans="2:161">
      <c r="B43" s="418" t="s">
        <v>263</v>
      </c>
      <c r="C43" s="474" t="s">
        <v>264</v>
      </c>
      <c r="D43" s="420"/>
      <c r="E43" s="420"/>
      <c r="F43" s="420"/>
      <c r="G43" s="420"/>
      <c r="H43" s="420"/>
      <c r="K43" s="485" t="s">
        <v>263</v>
      </c>
      <c r="L43" s="486" t="s">
        <v>264</v>
      </c>
      <c r="M43" s="487"/>
      <c r="N43" s="487"/>
      <c r="O43" s="487"/>
      <c r="P43" s="487"/>
      <c r="Q43" s="420"/>
      <c r="R43" s="144"/>
      <c r="S43" s="143"/>
      <c r="T43" s="485" t="s">
        <v>263</v>
      </c>
      <c r="U43" s="486" t="s">
        <v>264</v>
      </c>
      <c r="V43" s="487"/>
      <c r="W43" s="487"/>
      <c r="X43" s="487"/>
      <c r="Y43" s="487"/>
      <c r="Z43" s="420"/>
      <c r="AA43" s="143"/>
      <c r="AC43" s="485" t="s">
        <v>263</v>
      </c>
      <c r="AD43" s="486" t="s">
        <v>264</v>
      </c>
      <c r="AE43" s="487"/>
      <c r="AF43" s="487"/>
      <c r="AG43" s="487"/>
      <c r="AH43" s="487"/>
      <c r="AI43" s="420"/>
      <c r="AL43" s="485" t="s">
        <v>263</v>
      </c>
      <c r="AM43" s="486" t="s">
        <v>264</v>
      </c>
      <c r="AN43" s="487"/>
      <c r="AO43" s="487"/>
      <c r="AP43" s="487"/>
      <c r="AQ43" s="487"/>
      <c r="AR43" s="420"/>
      <c r="AU43" s="485" t="s">
        <v>263</v>
      </c>
      <c r="AV43" s="486" t="s">
        <v>264</v>
      </c>
      <c r="AW43" s="487"/>
      <c r="AX43" s="487"/>
      <c r="AY43" s="521"/>
      <c r="AZ43" s="487"/>
      <c r="BA43" s="420"/>
      <c r="BD43" s="485" t="s">
        <v>263</v>
      </c>
      <c r="BE43" s="486" t="s">
        <v>264</v>
      </c>
      <c r="BF43" s="487"/>
      <c r="BG43" s="487"/>
      <c r="BH43" s="487"/>
      <c r="BI43" s="487"/>
      <c r="BJ43" s="420"/>
      <c r="BM43" s="418"/>
      <c r="BN43" s="419"/>
      <c r="BO43" s="420"/>
      <c r="BP43" s="420"/>
      <c r="BQ43" s="420"/>
      <c r="BR43" s="420"/>
      <c r="BS43" s="420"/>
      <c r="BV43" s="418"/>
      <c r="BW43" s="419"/>
      <c r="BX43" s="420"/>
      <c r="BY43" s="420"/>
      <c r="BZ43" s="420"/>
      <c r="CA43" s="420"/>
      <c r="CB43" s="420"/>
      <c r="CE43" s="418"/>
      <c r="CF43" s="419"/>
      <c r="CG43" s="420"/>
      <c r="CH43" s="420"/>
      <c r="CI43" s="420"/>
      <c r="CJ43" s="420"/>
      <c r="CK43" s="420"/>
      <c r="CN43" s="418"/>
      <c r="CO43" s="419"/>
      <c r="CP43" s="420"/>
      <c r="CQ43" s="420"/>
      <c r="CR43" s="420"/>
      <c r="CS43" s="420"/>
      <c r="CT43" s="420"/>
      <c r="CW43" s="418"/>
      <c r="CX43" s="419"/>
      <c r="CY43" s="420"/>
      <c r="CZ43" s="420"/>
      <c r="DA43" s="420"/>
      <c r="DB43" s="420"/>
      <c r="DC43" s="420"/>
      <c r="DF43" s="418"/>
      <c r="DG43" s="419"/>
      <c r="DH43" s="420"/>
      <c r="DI43" s="420"/>
      <c r="DJ43" s="420"/>
      <c r="DK43" s="420"/>
      <c r="DL43" s="420"/>
      <c r="DO43" s="418"/>
      <c r="DP43" s="419"/>
      <c r="DQ43" s="420"/>
      <c r="DR43" s="420"/>
      <c r="DS43" s="420"/>
      <c r="DT43" s="420"/>
      <c r="DU43" s="420"/>
      <c r="DX43" s="418"/>
      <c r="DY43" s="419"/>
      <c r="DZ43" s="420"/>
      <c r="EA43" s="420"/>
      <c r="EB43" s="420"/>
      <c r="EC43" s="420"/>
      <c r="ED43" s="420"/>
      <c r="EG43" s="418"/>
      <c r="EH43" s="419"/>
      <c r="EI43" s="420"/>
      <c r="EJ43" s="420"/>
      <c r="EK43" s="420"/>
      <c r="EL43" s="420"/>
      <c r="EM43" s="420"/>
      <c r="EP43" s="418"/>
      <c r="EQ43" s="419"/>
      <c r="ER43" s="420"/>
      <c r="ES43" s="420"/>
      <c r="ET43" s="420"/>
      <c r="EU43" s="420"/>
      <c r="EV43" s="420"/>
      <c r="EY43" s="418"/>
      <c r="EZ43" s="419"/>
      <c r="FA43" s="420"/>
      <c r="FB43" s="420"/>
      <c r="FC43" s="420"/>
      <c r="FD43" s="420"/>
      <c r="FE43" s="420"/>
    </row>
    <row r="44" spans="2:161">
      <c r="B44" s="421" t="s">
        <v>265</v>
      </c>
      <c r="C44" s="473" t="s">
        <v>212</v>
      </c>
      <c r="D44" s="421" t="s">
        <v>213</v>
      </c>
      <c r="E44" s="423">
        <v>13</v>
      </c>
      <c r="F44" s="426"/>
      <c r="G44" s="425">
        <f t="shared" ref="G44:G47" si="11">ROUND(E44*F44,0)</f>
        <v>0</v>
      </c>
      <c r="H44" s="425"/>
      <c r="K44" s="471" t="s">
        <v>265</v>
      </c>
      <c r="L44" s="473" t="s">
        <v>212</v>
      </c>
      <c r="M44" s="421" t="s">
        <v>213</v>
      </c>
      <c r="N44" s="488">
        <v>13</v>
      </c>
      <c r="O44" s="489">
        <v>25931</v>
      </c>
      <c r="P44" s="490">
        <f t="shared" si="1"/>
        <v>337103</v>
      </c>
      <c r="Q44" s="425"/>
      <c r="R44" s="144"/>
      <c r="S44" s="143"/>
      <c r="T44" s="471" t="s">
        <v>265</v>
      </c>
      <c r="U44" s="422" t="s">
        <v>212</v>
      </c>
      <c r="V44" s="421" t="s">
        <v>213</v>
      </c>
      <c r="W44" s="488">
        <v>13</v>
      </c>
      <c r="X44" s="491">
        <v>28930</v>
      </c>
      <c r="Y44" s="490">
        <f t="shared" si="2"/>
        <v>376090</v>
      </c>
      <c r="Z44" s="425"/>
      <c r="AA44" s="143"/>
      <c r="AC44" s="471" t="s">
        <v>265</v>
      </c>
      <c r="AD44" s="422" t="s">
        <v>212</v>
      </c>
      <c r="AE44" s="421" t="s">
        <v>213</v>
      </c>
      <c r="AF44" s="488">
        <v>13</v>
      </c>
      <c r="AG44" s="491">
        <v>20000</v>
      </c>
      <c r="AH44" s="490">
        <f t="shared" si="3"/>
        <v>260000</v>
      </c>
      <c r="AI44" s="425"/>
      <c r="AL44" s="471" t="s">
        <v>265</v>
      </c>
      <c r="AM44" s="422" t="s">
        <v>212</v>
      </c>
      <c r="AN44" s="421" t="s">
        <v>213</v>
      </c>
      <c r="AO44" s="488">
        <v>13</v>
      </c>
      <c r="AP44" s="491">
        <v>38000</v>
      </c>
      <c r="AQ44" s="490">
        <f t="shared" si="4"/>
        <v>494000</v>
      </c>
      <c r="AR44" s="425"/>
      <c r="AU44" s="471" t="s">
        <v>265</v>
      </c>
      <c r="AV44" s="422" t="s">
        <v>212</v>
      </c>
      <c r="AW44" s="421" t="s">
        <v>213</v>
      </c>
      <c r="AX44" s="488">
        <v>13</v>
      </c>
      <c r="AY44" s="491">
        <v>15200</v>
      </c>
      <c r="AZ44" s="522">
        <f t="shared" si="5"/>
        <v>197600</v>
      </c>
      <c r="BA44" s="425"/>
      <c r="BD44" s="471" t="s">
        <v>265</v>
      </c>
      <c r="BE44" s="422" t="s">
        <v>212</v>
      </c>
      <c r="BF44" s="421" t="s">
        <v>213</v>
      </c>
      <c r="BG44" s="488">
        <v>13</v>
      </c>
      <c r="BH44" s="491">
        <f>+BH17</f>
        <v>37000</v>
      </c>
      <c r="BI44" s="490">
        <f t="shared" si="6"/>
        <v>481000</v>
      </c>
      <c r="BJ44" s="425"/>
      <c r="BM44" s="421"/>
      <c r="BN44" s="422"/>
      <c r="BO44" s="421"/>
      <c r="BP44" s="423"/>
      <c r="BQ44" s="426"/>
      <c r="BR44" s="425"/>
      <c r="BS44" s="425"/>
      <c r="BV44" s="421"/>
      <c r="BW44" s="422"/>
      <c r="BX44" s="421"/>
      <c r="BY44" s="423"/>
      <c r="BZ44" s="426"/>
      <c r="CA44" s="425"/>
      <c r="CB44" s="425"/>
      <c r="CE44" s="421"/>
      <c r="CF44" s="422"/>
      <c r="CG44" s="421"/>
      <c r="CH44" s="423"/>
      <c r="CI44" s="426"/>
      <c r="CJ44" s="425"/>
      <c r="CK44" s="425"/>
      <c r="CN44" s="421"/>
      <c r="CO44" s="422"/>
      <c r="CP44" s="421"/>
      <c r="CQ44" s="423"/>
      <c r="CR44" s="426"/>
      <c r="CS44" s="425"/>
      <c r="CT44" s="425"/>
      <c r="CW44" s="421"/>
      <c r="CX44" s="422"/>
      <c r="CY44" s="421"/>
      <c r="CZ44" s="423"/>
      <c r="DA44" s="426"/>
      <c r="DB44" s="425"/>
      <c r="DC44" s="425"/>
      <c r="DF44" s="421"/>
      <c r="DG44" s="422"/>
      <c r="DH44" s="421"/>
      <c r="DI44" s="423"/>
      <c r="DJ44" s="426"/>
      <c r="DK44" s="425"/>
      <c r="DL44" s="425"/>
      <c r="DO44" s="421"/>
      <c r="DP44" s="422"/>
      <c r="DQ44" s="421"/>
      <c r="DR44" s="423"/>
      <c r="DS44" s="426"/>
      <c r="DT44" s="425"/>
      <c r="DU44" s="425"/>
      <c r="DX44" s="421"/>
      <c r="DY44" s="422"/>
      <c r="DZ44" s="421"/>
      <c r="EA44" s="423"/>
      <c r="EB44" s="426"/>
      <c r="EC44" s="425"/>
      <c r="ED44" s="425"/>
      <c r="EG44" s="421"/>
      <c r="EH44" s="422"/>
      <c r="EI44" s="421"/>
      <c r="EJ44" s="423"/>
      <c r="EK44" s="426"/>
      <c r="EL44" s="425"/>
      <c r="EM44" s="425"/>
      <c r="EP44" s="421"/>
      <c r="EQ44" s="422"/>
      <c r="ER44" s="421"/>
      <c r="ES44" s="423"/>
      <c r="ET44" s="426"/>
      <c r="EU44" s="425"/>
      <c r="EV44" s="425"/>
      <c r="EY44" s="421"/>
      <c r="EZ44" s="422"/>
      <c r="FA44" s="421"/>
      <c r="FB44" s="423"/>
      <c r="FC44" s="426"/>
      <c r="FD44" s="425"/>
      <c r="FE44" s="425"/>
    </row>
    <row r="45" spans="2:161">
      <c r="B45" s="421" t="s">
        <v>266</v>
      </c>
      <c r="C45" s="473" t="s">
        <v>267</v>
      </c>
      <c r="D45" s="421" t="s">
        <v>213</v>
      </c>
      <c r="E45" s="423">
        <v>1</v>
      </c>
      <c r="F45" s="426"/>
      <c r="G45" s="425">
        <f t="shared" si="11"/>
        <v>0</v>
      </c>
      <c r="H45" s="425"/>
      <c r="K45" s="471" t="s">
        <v>266</v>
      </c>
      <c r="L45" s="473" t="s">
        <v>267</v>
      </c>
      <c r="M45" s="421" t="s">
        <v>213</v>
      </c>
      <c r="N45" s="488">
        <v>1</v>
      </c>
      <c r="O45" s="489">
        <v>48925</v>
      </c>
      <c r="P45" s="490">
        <f t="shared" si="1"/>
        <v>48925</v>
      </c>
      <c r="Q45" s="425"/>
      <c r="R45" s="144"/>
      <c r="S45" s="143"/>
      <c r="T45" s="471" t="s">
        <v>266</v>
      </c>
      <c r="U45" s="422" t="s">
        <v>267</v>
      </c>
      <c r="V45" s="421" t="s">
        <v>213</v>
      </c>
      <c r="W45" s="488">
        <v>1</v>
      </c>
      <c r="X45" s="491">
        <v>49259</v>
      </c>
      <c r="Y45" s="490">
        <f t="shared" si="2"/>
        <v>49259</v>
      </c>
      <c r="Z45" s="425"/>
      <c r="AA45" s="143"/>
      <c r="AC45" s="471" t="s">
        <v>266</v>
      </c>
      <c r="AD45" s="422" t="s">
        <v>267</v>
      </c>
      <c r="AE45" s="421" t="s">
        <v>213</v>
      </c>
      <c r="AF45" s="488">
        <v>1</v>
      </c>
      <c r="AG45" s="491">
        <v>25000</v>
      </c>
      <c r="AH45" s="490">
        <f t="shared" si="3"/>
        <v>25000</v>
      </c>
      <c r="AI45" s="425"/>
      <c r="AL45" s="471" t="s">
        <v>266</v>
      </c>
      <c r="AM45" s="422" t="s">
        <v>267</v>
      </c>
      <c r="AN45" s="421" t="s">
        <v>213</v>
      </c>
      <c r="AO45" s="488">
        <v>1</v>
      </c>
      <c r="AP45" s="491">
        <v>38000</v>
      </c>
      <c r="AQ45" s="490">
        <f t="shared" si="4"/>
        <v>38000</v>
      </c>
      <c r="AR45" s="425"/>
      <c r="AU45" s="471" t="s">
        <v>266</v>
      </c>
      <c r="AV45" s="422" t="s">
        <v>267</v>
      </c>
      <c r="AW45" s="421" t="s">
        <v>213</v>
      </c>
      <c r="AX45" s="488">
        <v>1</v>
      </c>
      <c r="AY45" s="491">
        <v>18500</v>
      </c>
      <c r="AZ45" s="522">
        <f t="shared" si="5"/>
        <v>18500</v>
      </c>
      <c r="BA45" s="425"/>
      <c r="BD45" s="471" t="s">
        <v>266</v>
      </c>
      <c r="BE45" s="422" t="s">
        <v>267</v>
      </c>
      <c r="BF45" s="421" t="s">
        <v>213</v>
      </c>
      <c r="BG45" s="488">
        <v>1</v>
      </c>
      <c r="BH45" s="491">
        <v>65000</v>
      </c>
      <c r="BI45" s="490">
        <f t="shared" si="6"/>
        <v>65000</v>
      </c>
      <c r="BJ45" s="425"/>
      <c r="BM45" s="421"/>
      <c r="BN45" s="422"/>
      <c r="BO45" s="421"/>
      <c r="BP45" s="423"/>
      <c r="BQ45" s="426"/>
      <c r="BR45" s="425"/>
      <c r="BS45" s="425"/>
      <c r="BV45" s="421"/>
      <c r="BW45" s="422"/>
      <c r="BX45" s="421"/>
      <c r="BY45" s="423"/>
      <c r="BZ45" s="426"/>
      <c r="CA45" s="425"/>
      <c r="CB45" s="425"/>
      <c r="CE45" s="421"/>
      <c r="CF45" s="422"/>
      <c r="CG45" s="421"/>
      <c r="CH45" s="423"/>
      <c r="CI45" s="426"/>
      <c r="CJ45" s="425"/>
      <c r="CK45" s="425"/>
      <c r="CN45" s="421"/>
      <c r="CO45" s="422"/>
      <c r="CP45" s="421"/>
      <c r="CQ45" s="423"/>
      <c r="CR45" s="426"/>
      <c r="CS45" s="425"/>
      <c r="CT45" s="425"/>
      <c r="CW45" s="421"/>
      <c r="CX45" s="422"/>
      <c r="CY45" s="421"/>
      <c r="CZ45" s="423"/>
      <c r="DA45" s="426"/>
      <c r="DB45" s="425"/>
      <c r="DC45" s="425"/>
      <c r="DF45" s="421"/>
      <c r="DG45" s="422"/>
      <c r="DH45" s="421"/>
      <c r="DI45" s="423"/>
      <c r="DJ45" s="426"/>
      <c r="DK45" s="425"/>
      <c r="DL45" s="425"/>
      <c r="DO45" s="421"/>
      <c r="DP45" s="422"/>
      <c r="DQ45" s="421"/>
      <c r="DR45" s="423"/>
      <c r="DS45" s="426"/>
      <c r="DT45" s="425"/>
      <c r="DU45" s="425"/>
      <c r="DX45" s="421"/>
      <c r="DY45" s="422"/>
      <c r="DZ45" s="421"/>
      <c r="EA45" s="423"/>
      <c r="EB45" s="426"/>
      <c r="EC45" s="425"/>
      <c r="ED45" s="425"/>
      <c r="EG45" s="421"/>
      <c r="EH45" s="422"/>
      <c r="EI45" s="421"/>
      <c r="EJ45" s="423"/>
      <c r="EK45" s="426"/>
      <c r="EL45" s="425"/>
      <c r="EM45" s="425"/>
      <c r="EP45" s="421"/>
      <c r="EQ45" s="422"/>
      <c r="ER45" s="421"/>
      <c r="ES45" s="423"/>
      <c r="ET45" s="426"/>
      <c r="EU45" s="425"/>
      <c r="EV45" s="425"/>
      <c r="EY45" s="421"/>
      <c r="EZ45" s="422"/>
      <c r="FA45" s="421"/>
      <c r="FB45" s="423"/>
      <c r="FC45" s="426"/>
      <c r="FD45" s="425"/>
      <c r="FE45" s="425"/>
    </row>
    <row r="46" spans="2:161" ht="25.5">
      <c r="B46" s="421" t="s">
        <v>268</v>
      </c>
      <c r="C46" s="473" t="s">
        <v>269</v>
      </c>
      <c r="D46" s="421" t="s">
        <v>213</v>
      </c>
      <c r="E46" s="423">
        <v>3</v>
      </c>
      <c r="F46" s="426"/>
      <c r="G46" s="425">
        <f t="shared" si="11"/>
        <v>0</v>
      </c>
      <c r="H46" s="425"/>
      <c r="K46" s="471" t="s">
        <v>268</v>
      </c>
      <c r="L46" s="473" t="s">
        <v>269</v>
      </c>
      <c r="M46" s="421" t="s">
        <v>213</v>
      </c>
      <c r="N46" s="488">
        <v>3</v>
      </c>
      <c r="O46" s="489">
        <v>36179</v>
      </c>
      <c r="P46" s="490">
        <f t="shared" si="1"/>
        <v>108537</v>
      </c>
      <c r="Q46" s="425"/>
      <c r="R46" s="144"/>
      <c r="S46" s="143"/>
      <c r="T46" s="471" t="s">
        <v>268</v>
      </c>
      <c r="U46" s="422" t="s">
        <v>269</v>
      </c>
      <c r="V46" s="421" t="s">
        <v>213</v>
      </c>
      <c r="W46" s="488">
        <v>3</v>
      </c>
      <c r="X46" s="491">
        <v>37759</v>
      </c>
      <c r="Y46" s="490">
        <f t="shared" si="2"/>
        <v>113277</v>
      </c>
      <c r="Z46" s="425"/>
      <c r="AA46" s="143"/>
      <c r="AC46" s="471" t="s">
        <v>268</v>
      </c>
      <c r="AD46" s="422" t="s">
        <v>269</v>
      </c>
      <c r="AE46" s="421" t="s">
        <v>213</v>
      </c>
      <c r="AF46" s="488">
        <v>3</v>
      </c>
      <c r="AG46" s="491">
        <v>37000</v>
      </c>
      <c r="AH46" s="490">
        <f t="shared" si="3"/>
        <v>111000</v>
      </c>
      <c r="AI46" s="425"/>
      <c r="AL46" s="471" t="s">
        <v>268</v>
      </c>
      <c r="AM46" s="422" t="s">
        <v>269</v>
      </c>
      <c r="AN46" s="421" t="s">
        <v>213</v>
      </c>
      <c r="AO46" s="488">
        <v>3</v>
      </c>
      <c r="AP46" s="491">
        <v>49000</v>
      </c>
      <c r="AQ46" s="490">
        <f t="shared" si="4"/>
        <v>147000</v>
      </c>
      <c r="AR46" s="425"/>
      <c r="AU46" s="471" t="s">
        <v>268</v>
      </c>
      <c r="AV46" s="422" t="s">
        <v>269</v>
      </c>
      <c r="AW46" s="421" t="s">
        <v>213</v>
      </c>
      <c r="AX46" s="488">
        <v>3</v>
      </c>
      <c r="AY46" s="491">
        <v>35500</v>
      </c>
      <c r="AZ46" s="522">
        <f t="shared" si="5"/>
        <v>106500</v>
      </c>
      <c r="BA46" s="425"/>
      <c r="BD46" s="471" t="s">
        <v>268</v>
      </c>
      <c r="BE46" s="422" t="s">
        <v>269</v>
      </c>
      <c r="BF46" s="421" t="s">
        <v>213</v>
      </c>
      <c r="BG46" s="488">
        <v>3</v>
      </c>
      <c r="BH46" s="491">
        <f>+BH20</f>
        <v>70000</v>
      </c>
      <c r="BI46" s="490">
        <f t="shared" si="6"/>
        <v>210000</v>
      </c>
      <c r="BJ46" s="425"/>
      <c r="BM46" s="421"/>
      <c r="BN46" s="422"/>
      <c r="BO46" s="421"/>
      <c r="BP46" s="423"/>
      <c r="BQ46" s="426"/>
      <c r="BR46" s="425"/>
      <c r="BS46" s="425"/>
      <c r="BV46" s="421"/>
      <c r="BW46" s="422"/>
      <c r="BX46" s="421"/>
      <c r="BY46" s="423"/>
      <c r="BZ46" s="426"/>
      <c r="CA46" s="425"/>
      <c r="CB46" s="425"/>
      <c r="CE46" s="421"/>
      <c r="CF46" s="422"/>
      <c r="CG46" s="421"/>
      <c r="CH46" s="423"/>
      <c r="CI46" s="426"/>
      <c r="CJ46" s="425"/>
      <c r="CK46" s="425"/>
      <c r="CN46" s="421"/>
      <c r="CO46" s="422"/>
      <c r="CP46" s="421"/>
      <c r="CQ46" s="423"/>
      <c r="CR46" s="426"/>
      <c r="CS46" s="425"/>
      <c r="CT46" s="425"/>
      <c r="CW46" s="421"/>
      <c r="CX46" s="422"/>
      <c r="CY46" s="421"/>
      <c r="CZ46" s="423"/>
      <c r="DA46" s="426"/>
      <c r="DB46" s="425"/>
      <c r="DC46" s="425"/>
      <c r="DF46" s="421"/>
      <c r="DG46" s="422"/>
      <c r="DH46" s="421"/>
      <c r="DI46" s="423"/>
      <c r="DJ46" s="426"/>
      <c r="DK46" s="425"/>
      <c r="DL46" s="425"/>
      <c r="DO46" s="421"/>
      <c r="DP46" s="422"/>
      <c r="DQ46" s="421"/>
      <c r="DR46" s="423"/>
      <c r="DS46" s="426"/>
      <c r="DT46" s="425"/>
      <c r="DU46" s="425"/>
      <c r="DX46" s="421"/>
      <c r="DY46" s="422"/>
      <c r="DZ46" s="421"/>
      <c r="EA46" s="423"/>
      <c r="EB46" s="426"/>
      <c r="EC46" s="425"/>
      <c r="ED46" s="425"/>
      <c r="EG46" s="421"/>
      <c r="EH46" s="422"/>
      <c r="EI46" s="421"/>
      <c r="EJ46" s="423"/>
      <c r="EK46" s="426"/>
      <c r="EL46" s="425"/>
      <c r="EM46" s="425"/>
      <c r="EP46" s="421"/>
      <c r="EQ46" s="422"/>
      <c r="ER46" s="421"/>
      <c r="ES46" s="423"/>
      <c r="ET46" s="426"/>
      <c r="EU46" s="425"/>
      <c r="EV46" s="425"/>
      <c r="EY46" s="421"/>
      <c r="EZ46" s="422"/>
      <c r="FA46" s="421"/>
      <c r="FB46" s="423"/>
      <c r="FC46" s="426"/>
      <c r="FD46" s="425"/>
      <c r="FE46" s="425"/>
    </row>
    <row r="47" spans="2:161" ht="25.5">
      <c r="B47" s="421" t="s">
        <v>270</v>
      </c>
      <c r="C47" s="473" t="s">
        <v>221</v>
      </c>
      <c r="D47" s="421" t="s">
        <v>213</v>
      </c>
      <c r="E47" s="423">
        <v>14</v>
      </c>
      <c r="F47" s="426"/>
      <c r="G47" s="425">
        <f t="shared" si="11"/>
        <v>0</v>
      </c>
      <c r="H47" s="425"/>
      <c r="K47" s="471" t="s">
        <v>270</v>
      </c>
      <c r="L47" s="473" t="s">
        <v>221</v>
      </c>
      <c r="M47" s="421" t="s">
        <v>213</v>
      </c>
      <c r="N47" s="488">
        <v>14</v>
      </c>
      <c r="O47" s="489">
        <v>28485</v>
      </c>
      <c r="P47" s="490">
        <f t="shared" si="1"/>
        <v>398790</v>
      </c>
      <c r="Q47" s="425"/>
      <c r="R47" s="144"/>
      <c r="S47" s="143"/>
      <c r="T47" s="471" t="s">
        <v>270</v>
      </c>
      <c r="U47" s="422" t="s">
        <v>221</v>
      </c>
      <c r="V47" s="421" t="s">
        <v>213</v>
      </c>
      <c r="W47" s="488">
        <v>14</v>
      </c>
      <c r="X47" s="491">
        <v>29826</v>
      </c>
      <c r="Y47" s="490">
        <f t="shared" si="2"/>
        <v>417564</v>
      </c>
      <c r="Z47" s="425"/>
      <c r="AA47" s="143"/>
      <c r="AC47" s="471" t="s">
        <v>270</v>
      </c>
      <c r="AD47" s="422" t="s">
        <v>221</v>
      </c>
      <c r="AE47" s="421" t="s">
        <v>213</v>
      </c>
      <c r="AF47" s="488">
        <v>14</v>
      </c>
      <c r="AG47" s="491">
        <v>20000</v>
      </c>
      <c r="AH47" s="490">
        <f t="shared" si="3"/>
        <v>280000</v>
      </c>
      <c r="AI47" s="425"/>
      <c r="AL47" s="471" t="s">
        <v>270</v>
      </c>
      <c r="AM47" s="422" t="s">
        <v>221</v>
      </c>
      <c r="AN47" s="421" t="s">
        <v>213</v>
      </c>
      <c r="AO47" s="488">
        <v>14</v>
      </c>
      <c r="AP47" s="491">
        <v>45000</v>
      </c>
      <c r="AQ47" s="490">
        <f t="shared" si="4"/>
        <v>630000</v>
      </c>
      <c r="AR47" s="425"/>
      <c r="AU47" s="471" t="s">
        <v>270</v>
      </c>
      <c r="AV47" s="422" t="s">
        <v>221</v>
      </c>
      <c r="AW47" s="421" t="s">
        <v>213</v>
      </c>
      <c r="AX47" s="488">
        <v>14</v>
      </c>
      <c r="AY47" s="491">
        <v>12500</v>
      </c>
      <c r="AZ47" s="522">
        <f t="shared" si="5"/>
        <v>175000</v>
      </c>
      <c r="BA47" s="425"/>
      <c r="BD47" s="471" t="s">
        <v>270</v>
      </c>
      <c r="BE47" s="422" t="s">
        <v>221</v>
      </c>
      <c r="BF47" s="421" t="s">
        <v>213</v>
      </c>
      <c r="BG47" s="488">
        <v>14</v>
      </c>
      <c r="BH47" s="491">
        <f>+BH21</f>
        <v>26000</v>
      </c>
      <c r="BI47" s="490">
        <f t="shared" si="6"/>
        <v>364000</v>
      </c>
      <c r="BJ47" s="425"/>
      <c r="BM47" s="421"/>
      <c r="BN47" s="422"/>
      <c r="BO47" s="421"/>
      <c r="BP47" s="423"/>
      <c r="BQ47" s="426"/>
      <c r="BR47" s="425"/>
      <c r="BS47" s="425"/>
      <c r="BV47" s="421"/>
      <c r="BW47" s="422"/>
      <c r="BX47" s="421"/>
      <c r="BY47" s="423"/>
      <c r="BZ47" s="426"/>
      <c r="CA47" s="425"/>
      <c r="CB47" s="425"/>
      <c r="CE47" s="421"/>
      <c r="CF47" s="422"/>
      <c r="CG47" s="421"/>
      <c r="CH47" s="423"/>
      <c r="CI47" s="426"/>
      <c r="CJ47" s="425"/>
      <c r="CK47" s="425"/>
      <c r="CN47" s="421"/>
      <c r="CO47" s="422"/>
      <c r="CP47" s="421"/>
      <c r="CQ47" s="423"/>
      <c r="CR47" s="426"/>
      <c r="CS47" s="425"/>
      <c r="CT47" s="425"/>
      <c r="CW47" s="421"/>
      <c r="CX47" s="422"/>
      <c r="CY47" s="421"/>
      <c r="CZ47" s="423"/>
      <c r="DA47" s="426"/>
      <c r="DB47" s="425"/>
      <c r="DC47" s="425"/>
      <c r="DF47" s="421"/>
      <c r="DG47" s="422"/>
      <c r="DH47" s="421"/>
      <c r="DI47" s="423"/>
      <c r="DJ47" s="426"/>
      <c r="DK47" s="425"/>
      <c r="DL47" s="425"/>
      <c r="DO47" s="421"/>
      <c r="DP47" s="422"/>
      <c r="DQ47" s="421"/>
      <c r="DR47" s="423"/>
      <c r="DS47" s="426"/>
      <c r="DT47" s="425"/>
      <c r="DU47" s="425"/>
      <c r="DX47" s="421"/>
      <c r="DY47" s="422"/>
      <c r="DZ47" s="421"/>
      <c r="EA47" s="423"/>
      <c r="EB47" s="426"/>
      <c r="EC47" s="425"/>
      <c r="ED47" s="425"/>
      <c r="EG47" s="421"/>
      <c r="EH47" s="422"/>
      <c r="EI47" s="421"/>
      <c r="EJ47" s="423"/>
      <c r="EK47" s="426"/>
      <c r="EL47" s="425"/>
      <c r="EM47" s="425"/>
      <c r="EP47" s="421"/>
      <c r="EQ47" s="422"/>
      <c r="ER47" s="421"/>
      <c r="ES47" s="423"/>
      <c r="ET47" s="426"/>
      <c r="EU47" s="425"/>
      <c r="EV47" s="425"/>
      <c r="EY47" s="421"/>
      <c r="EZ47" s="422"/>
      <c r="FA47" s="421"/>
      <c r="FB47" s="423"/>
      <c r="FC47" s="426"/>
      <c r="FD47" s="425"/>
      <c r="FE47" s="425"/>
    </row>
    <row r="48" spans="2:161">
      <c r="B48" s="418" t="s">
        <v>271</v>
      </c>
      <c r="C48" s="474" t="s">
        <v>228</v>
      </c>
      <c r="D48" s="420"/>
      <c r="E48" s="420"/>
      <c r="F48" s="420"/>
      <c r="G48" s="420"/>
      <c r="H48" s="420"/>
      <c r="K48" s="485" t="s">
        <v>271</v>
      </c>
      <c r="L48" s="548" t="s">
        <v>228</v>
      </c>
      <c r="M48" s="487"/>
      <c r="N48" s="487"/>
      <c r="O48" s="487"/>
      <c r="P48" s="487"/>
      <c r="Q48" s="420"/>
      <c r="R48" s="144"/>
      <c r="S48" s="143"/>
      <c r="T48" s="485" t="s">
        <v>271</v>
      </c>
      <c r="U48" s="486" t="s">
        <v>228</v>
      </c>
      <c r="V48" s="487"/>
      <c r="W48" s="487"/>
      <c r="X48" s="487"/>
      <c r="Y48" s="487"/>
      <c r="Z48" s="420"/>
      <c r="AA48" s="143"/>
      <c r="AC48" s="485" t="s">
        <v>271</v>
      </c>
      <c r="AD48" s="486" t="s">
        <v>228</v>
      </c>
      <c r="AE48" s="487"/>
      <c r="AF48" s="487"/>
      <c r="AG48" s="487"/>
      <c r="AH48" s="487"/>
      <c r="AI48" s="420"/>
      <c r="AL48" s="485" t="s">
        <v>271</v>
      </c>
      <c r="AM48" s="486" t="s">
        <v>228</v>
      </c>
      <c r="AN48" s="487"/>
      <c r="AO48" s="487"/>
      <c r="AP48" s="487"/>
      <c r="AQ48" s="487"/>
      <c r="AR48" s="420"/>
      <c r="AU48" s="485" t="s">
        <v>271</v>
      </c>
      <c r="AV48" s="486" t="s">
        <v>228</v>
      </c>
      <c r="AW48" s="487"/>
      <c r="AX48" s="487"/>
      <c r="AY48" s="521"/>
      <c r="AZ48" s="487"/>
      <c r="BA48" s="420"/>
      <c r="BD48" s="485" t="s">
        <v>271</v>
      </c>
      <c r="BE48" s="486" t="s">
        <v>228</v>
      </c>
      <c r="BF48" s="487"/>
      <c r="BG48" s="487"/>
      <c r="BH48" s="487"/>
      <c r="BI48" s="487"/>
      <c r="BJ48" s="420"/>
      <c r="BM48" s="418"/>
      <c r="BN48" s="419"/>
      <c r="BO48" s="420"/>
      <c r="BP48" s="420"/>
      <c r="BQ48" s="420"/>
      <c r="BR48" s="420"/>
      <c r="BS48" s="420"/>
      <c r="BV48" s="418"/>
      <c r="BW48" s="419"/>
      <c r="BX48" s="420"/>
      <c r="BY48" s="420"/>
      <c r="BZ48" s="420"/>
      <c r="CA48" s="420"/>
      <c r="CB48" s="420"/>
      <c r="CE48" s="418"/>
      <c r="CF48" s="419"/>
      <c r="CG48" s="420"/>
      <c r="CH48" s="420"/>
      <c r="CI48" s="420"/>
      <c r="CJ48" s="420"/>
      <c r="CK48" s="420"/>
      <c r="CN48" s="418"/>
      <c r="CO48" s="419"/>
      <c r="CP48" s="420"/>
      <c r="CQ48" s="420"/>
      <c r="CR48" s="420"/>
      <c r="CS48" s="420"/>
      <c r="CT48" s="420"/>
      <c r="CW48" s="418"/>
      <c r="CX48" s="419"/>
      <c r="CY48" s="420"/>
      <c r="CZ48" s="420"/>
      <c r="DA48" s="420"/>
      <c r="DB48" s="420"/>
      <c r="DC48" s="420"/>
      <c r="DF48" s="418"/>
      <c r="DG48" s="419"/>
      <c r="DH48" s="420"/>
      <c r="DI48" s="420"/>
      <c r="DJ48" s="420"/>
      <c r="DK48" s="420"/>
      <c r="DL48" s="420"/>
      <c r="DO48" s="418"/>
      <c r="DP48" s="419"/>
      <c r="DQ48" s="420"/>
      <c r="DR48" s="420"/>
      <c r="DS48" s="420"/>
      <c r="DT48" s="420"/>
      <c r="DU48" s="420"/>
      <c r="DX48" s="418"/>
      <c r="DY48" s="419"/>
      <c r="DZ48" s="420"/>
      <c r="EA48" s="420"/>
      <c r="EB48" s="420"/>
      <c r="EC48" s="420"/>
      <c r="ED48" s="420"/>
      <c r="EG48" s="418"/>
      <c r="EH48" s="419"/>
      <c r="EI48" s="420"/>
      <c r="EJ48" s="420"/>
      <c r="EK48" s="420"/>
      <c r="EL48" s="420"/>
      <c r="EM48" s="420"/>
      <c r="EP48" s="418"/>
      <c r="EQ48" s="419"/>
      <c r="ER48" s="420"/>
      <c r="ES48" s="420"/>
      <c r="ET48" s="420"/>
      <c r="EU48" s="420"/>
      <c r="EV48" s="420"/>
      <c r="EY48" s="418"/>
      <c r="EZ48" s="419"/>
      <c r="FA48" s="420"/>
      <c r="FB48" s="420"/>
      <c r="FC48" s="420"/>
      <c r="FD48" s="420"/>
      <c r="FE48" s="420"/>
    </row>
    <row r="49" spans="2:161">
      <c r="B49" s="421" t="s">
        <v>272</v>
      </c>
      <c r="C49" s="473" t="s">
        <v>273</v>
      </c>
      <c r="D49" s="421" t="s">
        <v>166</v>
      </c>
      <c r="E49" s="423">
        <v>0.5</v>
      </c>
      <c r="F49" s="426"/>
      <c r="G49" s="425">
        <f t="shared" ref="G49" si="12">ROUND(E49*F49,0)</f>
        <v>0</v>
      </c>
      <c r="H49" s="425"/>
      <c r="K49" s="471" t="s">
        <v>272</v>
      </c>
      <c r="L49" s="473" t="s">
        <v>273</v>
      </c>
      <c r="M49" s="421" t="s">
        <v>166</v>
      </c>
      <c r="N49" s="488">
        <v>0.5</v>
      </c>
      <c r="O49" s="489">
        <v>486198</v>
      </c>
      <c r="P49" s="490">
        <f t="shared" si="1"/>
        <v>243099</v>
      </c>
      <c r="Q49" s="425"/>
      <c r="R49" s="144"/>
      <c r="S49" s="143"/>
      <c r="T49" s="471" t="s">
        <v>272</v>
      </c>
      <c r="U49" s="422" t="s">
        <v>273</v>
      </c>
      <c r="V49" s="421" t="s">
        <v>166</v>
      </c>
      <c r="W49" s="488">
        <v>0.5</v>
      </c>
      <c r="X49" s="491">
        <v>359871</v>
      </c>
      <c r="Y49" s="490">
        <f t="shared" si="2"/>
        <v>179936</v>
      </c>
      <c r="Z49" s="425"/>
      <c r="AA49" s="143"/>
      <c r="AC49" s="471" t="s">
        <v>272</v>
      </c>
      <c r="AD49" s="422" t="s">
        <v>273</v>
      </c>
      <c r="AE49" s="421" t="s">
        <v>166</v>
      </c>
      <c r="AF49" s="488">
        <v>0.5</v>
      </c>
      <c r="AG49" s="491">
        <v>650000</v>
      </c>
      <c r="AH49" s="490">
        <f t="shared" si="3"/>
        <v>325000</v>
      </c>
      <c r="AI49" s="425"/>
      <c r="AL49" s="471" t="s">
        <v>272</v>
      </c>
      <c r="AM49" s="422" t="s">
        <v>273</v>
      </c>
      <c r="AN49" s="421" t="s">
        <v>166</v>
      </c>
      <c r="AO49" s="488">
        <v>0.5</v>
      </c>
      <c r="AP49" s="491">
        <v>420000</v>
      </c>
      <c r="AQ49" s="490">
        <f t="shared" si="4"/>
        <v>210000</v>
      </c>
      <c r="AR49" s="425"/>
      <c r="AU49" s="471" t="s">
        <v>272</v>
      </c>
      <c r="AV49" s="422" t="s">
        <v>273</v>
      </c>
      <c r="AW49" s="421" t="s">
        <v>166</v>
      </c>
      <c r="AX49" s="488">
        <v>0.5</v>
      </c>
      <c r="AY49" s="491">
        <v>560000</v>
      </c>
      <c r="AZ49" s="522">
        <f t="shared" si="5"/>
        <v>280000</v>
      </c>
      <c r="BA49" s="425"/>
      <c r="BD49" s="471" t="s">
        <v>272</v>
      </c>
      <c r="BE49" s="422" t="s">
        <v>273</v>
      </c>
      <c r="BF49" s="421" t="s">
        <v>166</v>
      </c>
      <c r="BG49" s="488">
        <v>0.5</v>
      </c>
      <c r="BH49" s="491">
        <v>600000</v>
      </c>
      <c r="BI49" s="490">
        <f t="shared" si="6"/>
        <v>300000</v>
      </c>
      <c r="BJ49" s="425"/>
      <c r="BM49" s="421"/>
      <c r="BN49" s="422"/>
      <c r="BO49" s="421"/>
      <c r="BP49" s="423"/>
      <c r="BQ49" s="426"/>
      <c r="BR49" s="425"/>
      <c r="BS49" s="425"/>
      <c r="BV49" s="421"/>
      <c r="BW49" s="422"/>
      <c r="BX49" s="421"/>
      <c r="BY49" s="423"/>
      <c r="BZ49" s="426"/>
      <c r="CA49" s="425"/>
      <c r="CB49" s="425"/>
      <c r="CE49" s="421"/>
      <c r="CF49" s="422"/>
      <c r="CG49" s="421"/>
      <c r="CH49" s="423"/>
      <c r="CI49" s="426"/>
      <c r="CJ49" s="425"/>
      <c r="CK49" s="425"/>
      <c r="CN49" s="421"/>
      <c r="CO49" s="422"/>
      <c r="CP49" s="421"/>
      <c r="CQ49" s="423"/>
      <c r="CR49" s="426"/>
      <c r="CS49" s="425"/>
      <c r="CT49" s="425"/>
      <c r="CW49" s="421"/>
      <c r="CX49" s="422"/>
      <c r="CY49" s="421"/>
      <c r="CZ49" s="423"/>
      <c r="DA49" s="426"/>
      <c r="DB49" s="425"/>
      <c r="DC49" s="425"/>
      <c r="DF49" s="421"/>
      <c r="DG49" s="422"/>
      <c r="DH49" s="421"/>
      <c r="DI49" s="423"/>
      <c r="DJ49" s="426"/>
      <c r="DK49" s="425"/>
      <c r="DL49" s="425"/>
      <c r="DO49" s="421"/>
      <c r="DP49" s="422"/>
      <c r="DQ49" s="421"/>
      <c r="DR49" s="423"/>
      <c r="DS49" s="426"/>
      <c r="DT49" s="425"/>
      <c r="DU49" s="425"/>
      <c r="DX49" s="421"/>
      <c r="DY49" s="422"/>
      <c r="DZ49" s="421"/>
      <c r="EA49" s="423"/>
      <c r="EB49" s="426"/>
      <c r="EC49" s="425"/>
      <c r="ED49" s="425"/>
      <c r="EG49" s="421"/>
      <c r="EH49" s="422"/>
      <c r="EI49" s="421"/>
      <c r="EJ49" s="423"/>
      <c r="EK49" s="426"/>
      <c r="EL49" s="425"/>
      <c r="EM49" s="425"/>
      <c r="EP49" s="421"/>
      <c r="EQ49" s="422"/>
      <c r="ER49" s="421"/>
      <c r="ES49" s="423"/>
      <c r="ET49" s="426"/>
      <c r="EU49" s="425"/>
      <c r="EV49" s="425"/>
      <c r="EY49" s="421"/>
      <c r="EZ49" s="422"/>
      <c r="FA49" s="421"/>
      <c r="FB49" s="423"/>
      <c r="FC49" s="426"/>
      <c r="FD49" s="425"/>
      <c r="FE49" s="425"/>
    </row>
    <row r="50" spans="2:161">
      <c r="B50" s="418" t="s">
        <v>274</v>
      </c>
      <c r="C50" s="474" t="s">
        <v>243</v>
      </c>
      <c r="D50" s="420"/>
      <c r="E50" s="420"/>
      <c r="F50" s="420"/>
      <c r="G50" s="420"/>
      <c r="H50" s="420"/>
      <c r="K50" s="485" t="s">
        <v>274</v>
      </c>
      <c r="L50" s="486" t="s">
        <v>243</v>
      </c>
      <c r="M50" s="487"/>
      <c r="N50" s="487"/>
      <c r="O50" s="487"/>
      <c r="P50" s="487"/>
      <c r="Q50" s="420"/>
      <c r="R50" s="144"/>
      <c r="S50" s="143"/>
      <c r="T50" s="485" t="s">
        <v>274</v>
      </c>
      <c r="U50" s="486" t="s">
        <v>243</v>
      </c>
      <c r="V50" s="487"/>
      <c r="W50" s="487"/>
      <c r="X50" s="487"/>
      <c r="Y50" s="487"/>
      <c r="Z50" s="420"/>
      <c r="AA50" s="143"/>
      <c r="AC50" s="485" t="s">
        <v>274</v>
      </c>
      <c r="AD50" s="486" t="s">
        <v>243</v>
      </c>
      <c r="AE50" s="487"/>
      <c r="AF50" s="487"/>
      <c r="AG50" s="487"/>
      <c r="AH50" s="487"/>
      <c r="AI50" s="420"/>
      <c r="AL50" s="485" t="s">
        <v>274</v>
      </c>
      <c r="AM50" s="486" t="s">
        <v>243</v>
      </c>
      <c r="AN50" s="487"/>
      <c r="AO50" s="487"/>
      <c r="AP50" s="487"/>
      <c r="AQ50" s="487"/>
      <c r="AR50" s="420"/>
      <c r="AU50" s="485" t="s">
        <v>274</v>
      </c>
      <c r="AV50" s="486" t="s">
        <v>243</v>
      </c>
      <c r="AW50" s="487"/>
      <c r="AX50" s="487"/>
      <c r="AY50" s="521"/>
      <c r="AZ50" s="487"/>
      <c r="BA50" s="420"/>
      <c r="BD50" s="485" t="s">
        <v>274</v>
      </c>
      <c r="BE50" s="486" t="s">
        <v>243</v>
      </c>
      <c r="BF50" s="487"/>
      <c r="BG50" s="487"/>
      <c r="BH50" s="487"/>
      <c r="BI50" s="487"/>
      <c r="BJ50" s="420"/>
      <c r="BM50" s="418"/>
      <c r="BN50" s="419"/>
      <c r="BO50" s="420"/>
      <c r="BP50" s="420"/>
      <c r="BQ50" s="420"/>
      <c r="BR50" s="420"/>
      <c r="BS50" s="420"/>
      <c r="BV50" s="418"/>
      <c r="BW50" s="419"/>
      <c r="BX50" s="420"/>
      <c r="BY50" s="420"/>
      <c r="BZ50" s="420"/>
      <c r="CA50" s="420"/>
      <c r="CB50" s="420"/>
      <c r="CE50" s="418"/>
      <c r="CF50" s="419"/>
      <c r="CG50" s="420"/>
      <c r="CH50" s="420"/>
      <c r="CI50" s="420"/>
      <c r="CJ50" s="420"/>
      <c r="CK50" s="420"/>
      <c r="CN50" s="418"/>
      <c r="CO50" s="419"/>
      <c r="CP50" s="420"/>
      <c r="CQ50" s="420"/>
      <c r="CR50" s="420"/>
      <c r="CS50" s="420"/>
      <c r="CT50" s="420"/>
      <c r="CW50" s="418"/>
      <c r="CX50" s="419"/>
      <c r="CY50" s="420"/>
      <c r="CZ50" s="420"/>
      <c r="DA50" s="420"/>
      <c r="DB50" s="420"/>
      <c r="DC50" s="420"/>
      <c r="DF50" s="418"/>
      <c r="DG50" s="419"/>
      <c r="DH50" s="420"/>
      <c r="DI50" s="420"/>
      <c r="DJ50" s="420"/>
      <c r="DK50" s="420"/>
      <c r="DL50" s="420"/>
      <c r="DO50" s="418"/>
      <c r="DP50" s="419"/>
      <c r="DQ50" s="420"/>
      <c r="DR50" s="420"/>
      <c r="DS50" s="420"/>
      <c r="DT50" s="420"/>
      <c r="DU50" s="420"/>
      <c r="DX50" s="418"/>
      <c r="DY50" s="419"/>
      <c r="DZ50" s="420"/>
      <c r="EA50" s="420"/>
      <c r="EB50" s="420"/>
      <c r="EC50" s="420"/>
      <c r="ED50" s="420"/>
      <c r="EG50" s="418"/>
      <c r="EH50" s="419"/>
      <c r="EI50" s="420"/>
      <c r="EJ50" s="420"/>
      <c r="EK50" s="420"/>
      <c r="EL50" s="420"/>
      <c r="EM50" s="420"/>
      <c r="EP50" s="418"/>
      <c r="EQ50" s="419"/>
      <c r="ER50" s="420"/>
      <c r="ES50" s="420"/>
      <c r="ET50" s="420"/>
      <c r="EU50" s="420"/>
      <c r="EV50" s="420"/>
      <c r="EY50" s="418"/>
      <c r="EZ50" s="419"/>
      <c r="FA50" s="420"/>
      <c r="FB50" s="420"/>
      <c r="FC50" s="420"/>
      <c r="FD50" s="420"/>
      <c r="FE50" s="420"/>
    </row>
    <row r="51" spans="2:161">
      <c r="B51" s="440"/>
      <c r="C51" s="476" t="s">
        <v>275</v>
      </c>
      <c r="D51" s="440"/>
      <c r="E51" s="442"/>
      <c r="F51" s="443"/>
      <c r="G51" s="444"/>
      <c r="H51" s="444"/>
      <c r="K51" s="440"/>
      <c r="L51" s="441" t="s">
        <v>275</v>
      </c>
      <c r="M51" s="440"/>
      <c r="N51" s="442"/>
      <c r="O51" s="443"/>
      <c r="P51" s="444"/>
      <c r="Q51" s="444"/>
      <c r="R51" s="144"/>
      <c r="S51" s="143"/>
      <c r="T51" s="440"/>
      <c r="U51" s="441" t="s">
        <v>275</v>
      </c>
      <c r="V51" s="440"/>
      <c r="W51" s="442"/>
      <c r="X51" s="443"/>
      <c r="Y51" s="444"/>
      <c r="Z51" s="444"/>
      <c r="AA51" s="143"/>
      <c r="AC51" s="440"/>
      <c r="AD51" s="441" t="s">
        <v>275</v>
      </c>
      <c r="AE51" s="440"/>
      <c r="AF51" s="442"/>
      <c r="AG51" s="443"/>
      <c r="AH51" s="444"/>
      <c r="AI51" s="444"/>
      <c r="AL51" s="440"/>
      <c r="AM51" s="441" t="s">
        <v>275</v>
      </c>
      <c r="AN51" s="440"/>
      <c r="AO51" s="442"/>
      <c r="AP51" s="443"/>
      <c r="AQ51" s="444"/>
      <c r="AR51" s="444"/>
      <c r="AU51" s="440"/>
      <c r="AV51" s="441" t="s">
        <v>275</v>
      </c>
      <c r="AW51" s="440"/>
      <c r="AX51" s="442"/>
      <c r="AY51" s="443"/>
      <c r="AZ51" s="529"/>
      <c r="BA51" s="444"/>
      <c r="BD51" s="440"/>
      <c r="BE51" s="441" t="s">
        <v>275</v>
      </c>
      <c r="BF51" s="440"/>
      <c r="BG51" s="442"/>
      <c r="BH51" s="443"/>
      <c r="BI51" s="444"/>
      <c r="BJ51" s="444"/>
      <c r="BM51" s="440"/>
      <c r="BN51" s="441"/>
      <c r="BO51" s="440"/>
      <c r="BP51" s="442"/>
      <c r="BQ51" s="443"/>
      <c r="BR51" s="444"/>
      <c r="BS51" s="444"/>
      <c r="BV51" s="440"/>
      <c r="BW51" s="441"/>
      <c r="BX51" s="440"/>
      <c r="BY51" s="442"/>
      <c r="BZ51" s="443"/>
      <c r="CA51" s="444"/>
      <c r="CB51" s="444"/>
      <c r="CE51" s="440"/>
      <c r="CF51" s="441"/>
      <c r="CG51" s="440"/>
      <c r="CH51" s="442"/>
      <c r="CI51" s="443"/>
      <c r="CJ51" s="444"/>
      <c r="CK51" s="444"/>
      <c r="CN51" s="440"/>
      <c r="CO51" s="441"/>
      <c r="CP51" s="440"/>
      <c r="CQ51" s="442"/>
      <c r="CR51" s="443"/>
      <c r="CS51" s="444"/>
      <c r="CT51" s="444"/>
      <c r="CW51" s="440"/>
      <c r="CX51" s="441"/>
      <c r="CY51" s="440"/>
      <c r="CZ51" s="442"/>
      <c r="DA51" s="443"/>
      <c r="DB51" s="444"/>
      <c r="DC51" s="444"/>
      <c r="DF51" s="440"/>
      <c r="DG51" s="441"/>
      <c r="DH51" s="440"/>
      <c r="DI51" s="442"/>
      <c r="DJ51" s="443"/>
      <c r="DK51" s="444"/>
      <c r="DL51" s="444"/>
      <c r="DO51" s="440"/>
      <c r="DP51" s="441"/>
      <c r="DQ51" s="440"/>
      <c r="DR51" s="442"/>
      <c r="DS51" s="443"/>
      <c r="DT51" s="444"/>
      <c r="DU51" s="444"/>
      <c r="DX51" s="440"/>
      <c r="DY51" s="441"/>
      <c r="DZ51" s="440"/>
      <c r="EA51" s="442"/>
      <c r="EB51" s="443"/>
      <c r="EC51" s="444"/>
      <c r="ED51" s="444"/>
      <c r="EG51" s="440"/>
      <c r="EH51" s="441"/>
      <c r="EI51" s="440"/>
      <c r="EJ51" s="442"/>
      <c r="EK51" s="443"/>
      <c r="EL51" s="444"/>
      <c r="EM51" s="444"/>
      <c r="EP51" s="440"/>
      <c r="EQ51" s="441"/>
      <c r="ER51" s="440"/>
      <c r="ES51" s="442"/>
      <c r="ET51" s="443"/>
      <c r="EU51" s="444"/>
      <c r="EV51" s="444"/>
      <c r="EY51" s="440"/>
      <c r="EZ51" s="441"/>
      <c r="FA51" s="440"/>
      <c r="FB51" s="442"/>
      <c r="FC51" s="443"/>
      <c r="FD51" s="444"/>
      <c r="FE51" s="444"/>
    </row>
    <row r="52" spans="2:161" ht="26.25" thickBot="1">
      <c r="B52" s="432" t="s">
        <v>276</v>
      </c>
      <c r="C52" s="475" t="s">
        <v>277</v>
      </c>
      <c r="D52" s="432" t="s">
        <v>164</v>
      </c>
      <c r="E52" s="434">
        <v>31.86</v>
      </c>
      <c r="F52" s="435"/>
      <c r="G52" s="436">
        <f t="shared" ref="G52" si="13">ROUND(E52*F52,0)</f>
        <v>0</v>
      </c>
      <c r="H52" s="436"/>
      <c r="K52" s="472" t="s">
        <v>276</v>
      </c>
      <c r="L52" s="433" t="s">
        <v>277</v>
      </c>
      <c r="M52" s="432" t="s">
        <v>164</v>
      </c>
      <c r="N52" s="497">
        <v>31.86</v>
      </c>
      <c r="O52" s="489">
        <v>77886</v>
      </c>
      <c r="P52" s="499">
        <f t="shared" si="1"/>
        <v>2481448</v>
      </c>
      <c r="Q52" s="436"/>
      <c r="R52" s="144"/>
      <c r="S52" s="143"/>
      <c r="T52" s="472" t="s">
        <v>276</v>
      </c>
      <c r="U52" s="433" t="s">
        <v>277</v>
      </c>
      <c r="V52" s="432" t="s">
        <v>164</v>
      </c>
      <c r="W52" s="497">
        <v>31.86</v>
      </c>
      <c r="X52" s="491">
        <v>72906</v>
      </c>
      <c r="Y52" s="499">
        <f t="shared" si="2"/>
        <v>2322785</v>
      </c>
      <c r="Z52" s="436"/>
      <c r="AA52" s="143"/>
      <c r="AC52" s="472" t="s">
        <v>276</v>
      </c>
      <c r="AD52" s="433" t="s">
        <v>277</v>
      </c>
      <c r="AE52" s="432" t="s">
        <v>164</v>
      </c>
      <c r="AF52" s="497">
        <v>31.86</v>
      </c>
      <c r="AG52" s="498">
        <f>+AG32</f>
        <v>65000</v>
      </c>
      <c r="AH52" s="499">
        <f t="shared" si="3"/>
        <v>2070900</v>
      </c>
      <c r="AI52" s="436"/>
      <c r="AL52" s="472" t="s">
        <v>276</v>
      </c>
      <c r="AM52" s="433" t="s">
        <v>277</v>
      </c>
      <c r="AN52" s="432" t="s">
        <v>164</v>
      </c>
      <c r="AO52" s="497">
        <v>31.86</v>
      </c>
      <c r="AP52" s="498">
        <v>82000</v>
      </c>
      <c r="AQ52" s="499">
        <f t="shared" si="4"/>
        <v>2612520</v>
      </c>
      <c r="AR52" s="436"/>
      <c r="AU52" s="472" t="s">
        <v>276</v>
      </c>
      <c r="AV52" s="433" t="s">
        <v>277</v>
      </c>
      <c r="AW52" s="432" t="s">
        <v>164</v>
      </c>
      <c r="AX52" s="497">
        <v>31.86</v>
      </c>
      <c r="AY52" s="498">
        <v>85200</v>
      </c>
      <c r="AZ52" s="526">
        <f t="shared" si="5"/>
        <v>2714472</v>
      </c>
      <c r="BA52" s="436"/>
      <c r="BD52" s="472" t="s">
        <v>276</v>
      </c>
      <c r="BE52" s="433" t="s">
        <v>277</v>
      </c>
      <c r="BF52" s="432" t="s">
        <v>164</v>
      </c>
      <c r="BG52" s="497">
        <v>31.86</v>
      </c>
      <c r="BH52" s="498">
        <f>+BH32</f>
        <v>72392.5</v>
      </c>
      <c r="BI52" s="499">
        <f t="shared" si="6"/>
        <v>2306425</v>
      </c>
      <c r="BJ52" s="436"/>
      <c r="BM52" s="432"/>
      <c r="BN52" s="433"/>
      <c r="BO52" s="432"/>
      <c r="BP52" s="434"/>
      <c r="BQ52" s="435"/>
      <c r="BR52" s="436"/>
      <c r="BS52" s="436"/>
      <c r="BV52" s="432"/>
      <c r="BW52" s="433"/>
      <c r="BX52" s="432"/>
      <c r="BY52" s="434"/>
      <c r="BZ52" s="435"/>
      <c r="CA52" s="436"/>
      <c r="CB52" s="436"/>
      <c r="CE52" s="432"/>
      <c r="CF52" s="433"/>
      <c r="CG52" s="432"/>
      <c r="CH52" s="434"/>
      <c r="CI52" s="435"/>
      <c r="CJ52" s="436"/>
      <c r="CK52" s="436"/>
      <c r="CN52" s="432"/>
      <c r="CO52" s="433"/>
      <c r="CP52" s="432"/>
      <c r="CQ52" s="434"/>
      <c r="CR52" s="435"/>
      <c r="CS52" s="436"/>
      <c r="CT52" s="436"/>
      <c r="CW52" s="432"/>
      <c r="CX52" s="433"/>
      <c r="CY52" s="432"/>
      <c r="CZ52" s="434"/>
      <c r="DA52" s="435"/>
      <c r="DB52" s="436"/>
      <c r="DC52" s="436"/>
      <c r="DF52" s="432"/>
      <c r="DG52" s="433"/>
      <c r="DH52" s="432"/>
      <c r="DI52" s="434"/>
      <c r="DJ52" s="435"/>
      <c r="DK52" s="436"/>
      <c r="DL52" s="436"/>
      <c r="DO52" s="432"/>
      <c r="DP52" s="433"/>
      <c r="DQ52" s="432"/>
      <c r="DR52" s="434"/>
      <c r="DS52" s="435"/>
      <c r="DT52" s="436"/>
      <c r="DU52" s="436"/>
      <c r="DX52" s="432"/>
      <c r="DY52" s="433"/>
      <c r="DZ52" s="432"/>
      <c r="EA52" s="434"/>
      <c r="EB52" s="435"/>
      <c r="EC52" s="436"/>
      <c r="ED52" s="436"/>
      <c r="EG52" s="432"/>
      <c r="EH52" s="433"/>
      <c r="EI52" s="432"/>
      <c r="EJ52" s="434"/>
      <c r="EK52" s="435"/>
      <c r="EL52" s="436"/>
      <c r="EM52" s="436"/>
      <c r="EP52" s="432"/>
      <c r="EQ52" s="433"/>
      <c r="ER52" s="432"/>
      <c r="ES52" s="434"/>
      <c r="ET52" s="435"/>
      <c r="EU52" s="436"/>
      <c r="EV52" s="436"/>
      <c r="EY52" s="432"/>
      <c r="EZ52" s="433"/>
      <c r="FA52" s="432"/>
      <c r="FB52" s="434"/>
      <c r="FC52" s="435"/>
      <c r="FD52" s="436"/>
      <c r="FE52" s="436"/>
    </row>
    <row r="53" spans="2:161" ht="18" customHeight="1" thickBot="1">
      <c r="B53" s="818" t="s">
        <v>278</v>
      </c>
      <c r="C53" s="819"/>
      <c r="D53" s="819"/>
      <c r="E53" s="819"/>
      <c r="F53" s="820"/>
      <c r="G53" s="445">
        <f>+SUM(G41:G52)</f>
        <v>0</v>
      </c>
      <c r="H53" s="445"/>
      <c r="K53" s="736" t="s">
        <v>278</v>
      </c>
      <c r="L53" s="737"/>
      <c r="M53" s="737"/>
      <c r="N53" s="737"/>
      <c r="O53" s="738"/>
      <c r="P53" s="503">
        <f>+SUM(P41:P52)</f>
        <v>3683406</v>
      </c>
      <c r="Q53" s="445"/>
      <c r="R53" s="144"/>
      <c r="S53" s="143"/>
      <c r="T53" s="736" t="s">
        <v>278</v>
      </c>
      <c r="U53" s="737"/>
      <c r="V53" s="737"/>
      <c r="W53" s="737"/>
      <c r="X53" s="738"/>
      <c r="Y53" s="503">
        <f>+SUM(Y41:Y52)</f>
        <v>3619135</v>
      </c>
      <c r="Z53" s="445"/>
      <c r="AA53" s="143"/>
      <c r="AC53" s="736" t="s">
        <v>278</v>
      </c>
      <c r="AD53" s="737"/>
      <c r="AE53" s="737"/>
      <c r="AF53" s="737"/>
      <c r="AG53" s="738"/>
      <c r="AH53" s="503">
        <f>+SUM(AH41:AH52)</f>
        <v>3231200</v>
      </c>
      <c r="AI53" s="445"/>
      <c r="AL53" s="736" t="s">
        <v>278</v>
      </c>
      <c r="AM53" s="737"/>
      <c r="AN53" s="737"/>
      <c r="AO53" s="737"/>
      <c r="AP53" s="738"/>
      <c r="AQ53" s="503">
        <f>+SUM(AQ41:AQ52)</f>
        <v>4322680</v>
      </c>
      <c r="AR53" s="445"/>
      <c r="AU53" s="736" t="s">
        <v>278</v>
      </c>
      <c r="AV53" s="737"/>
      <c r="AW53" s="737"/>
      <c r="AX53" s="737"/>
      <c r="AY53" s="738"/>
      <c r="AZ53" s="530">
        <f>+SUM(AZ41:AZ52)</f>
        <v>3508002</v>
      </c>
      <c r="BA53" s="445"/>
      <c r="BD53" s="736" t="s">
        <v>278</v>
      </c>
      <c r="BE53" s="737"/>
      <c r="BF53" s="737"/>
      <c r="BG53" s="737"/>
      <c r="BH53" s="738"/>
      <c r="BI53" s="503">
        <f>+SUM(BI41:BI52)</f>
        <v>3806075</v>
      </c>
      <c r="BJ53" s="445"/>
      <c r="BM53" s="818"/>
      <c r="BN53" s="819"/>
      <c r="BO53" s="819"/>
      <c r="BP53" s="819"/>
      <c r="BQ53" s="820"/>
      <c r="BR53" s="445"/>
      <c r="BS53" s="445"/>
      <c r="BV53" s="818"/>
      <c r="BW53" s="819"/>
      <c r="BX53" s="819"/>
      <c r="BY53" s="819"/>
      <c r="BZ53" s="820"/>
      <c r="CA53" s="445"/>
      <c r="CB53" s="445"/>
      <c r="CE53" s="818"/>
      <c r="CF53" s="819"/>
      <c r="CG53" s="819"/>
      <c r="CH53" s="819"/>
      <c r="CI53" s="820"/>
      <c r="CJ53" s="445"/>
      <c r="CK53" s="445"/>
      <c r="CN53" s="818"/>
      <c r="CO53" s="819"/>
      <c r="CP53" s="819"/>
      <c r="CQ53" s="819"/>
      <c r="CR53" s="820"/>
      <c r="CS53" s="445"/>
      <c r="CT53" s="445"/>
      <c r="CW53" s="818"/>
      <c r="CX53" s="819"/>
      <c r="CY53" s="819"/>
      <c r="CZ53" s="819"/>
      <c r="DA53" s="820"/>
      <c r="DB53" s="445"/>
      <c r="DC53" s="445"/>
      <c r="DF53" s="818"/>
      <c r="DG53" s="819"/>
      <c r="DH53" s="819"/>
      <c r="DI53" s="819"/>
      <c r="DJ53" s="820"/>
      <c r="DK53" s="445"/>
      <c r="DL53" s="445"/>
      <c r="DO53" s="818"/>
      <c r="DP53" s="819"/>
      <c r="DQ53" s="819"/>
      <c r="DR53" s="819"/>
      <c r="DS53" s="820"/>
      <c r="DT53" s="445"/>
      <c r="DU53" s="445"/>
      <c r="DX53" s="818"/>
      <c r="DY53" s="819"/>
      <c r="DZ53" s="819"/>
      <c r="EA53" s="819"/>
      <c r="EB53" s="820"/>
      <c r="EC53" s="445"/>
      <c r="ED53" s="445"/>
      <c r="EG53" s="818"/>
      <c r="EH53" s="819"/>
      <c r="EI53" s="819"/>
      <c r="EJ53" s="819"/>
      <c r="EK53" s="820"/>
      <c r="EL53" s="445"/>
      <c r="EM53" s="445"/>
      <c r="EP53" s="818"/>
      <c r="EQ53" s="819"/>
      <c r="ER53" s="819"/>
      <c r="ES53" s="819"/>
      <c r="ET53" s="820"/>
      <c r="EU53" s="445"/>
      <c r="EV53" s="445"/>
      <c r="EY53" s="818"/>
      <c r="EZ53" s="819"/>
      <c r="FA53" s="819"/>
      <c r="FB53" s="819"/>
      <c r="FC53" s="820"/>
      <c r="FD53" s="445"/>
      <c r="FE53" s="445"/>
    </row>
    <row r="54" spans="2:161" ht="15.75">
      <c r="B54" s="446">
        <v>3</v>
      </c>
      <c r="C54" s="447" t="s">
        <v>279</v>
      </c>
      <c r="D54" s="447"/>
      <c r="E54" s="447"/>
      <c r="F54" s="447"/>
      <c r="G54" s="447"/>
      <c r="H54" s="447"/>
      <c r="K54" s="504">
        <v>3</v>
      </c>
      <c r="L54" s="505" t="s">
        <v>279</v>
      </c>
      <c r="M54" s="505"/>
      <c r="N54" s="505"/>
      <c r="O54" s="505"/>
      <c r="P54" s="505"/>
      <c r="Q54" s="447"/>
      <c r="R54" s="144"/>
      <c r="S54" s="143"/>
      <c r="T54" s="504">
        <v>3</v>
      </c>
      <c r="U54" s="505" t="s">
        <v>279</v>
      </c>
      <c r="V54" s="505"/>
      <c r="W54" s="505"/>
      <c r="X54" s="505"/>
      <c r="Y54" s="505"/>
      <c r="Z54" s="447"/>
      <c r="AA54" s="143"/>
      <c r="AC54" s="504">
        <v>3</v>
      </c>
      <c r="AD54" s="505" t="s">
        <v>279</v>
      </c>
      <c r="AE54" s="505"/>
      <c r="AF54" s="505"/>
      <c r="AG54" s="505"/>
      <c r="AH54" s="505"/>
      <c r="AI54" s="447"/>
      <c r="AL54" s="504">
        <v>3</v>
      </c>
      <c r="AM54" s="505" t="s">
        <v>279</v>
      </c>
      <c r="AN54" s="505"/>
      <c r="AO54" s="505"/>
      <c r="AP54" s="505"/>
      <c r="AQ54" s="505"/>
      <c r="AR54" s="447"/>
      <c r="AU54" s="504">
        <v>3</v>
      </c>
      <c r="AV54" s="505" t="s">
        <v>279</v>
      </c>
      <c r="AW54" s="505"/>
      <c r="AX54" s="505"/>
      <c r="AY54" s="531"/>
      <c r="AZ54" s="505"/>
      <c r="BA54" s="447"/>
      <c r="BD54" s="504">
        <v>3</v>
      </c>
      <c r="BE54" s="505" t="s">
        <v>279</v>
      </c>
      <c r="BF54" s="505"/>
      <c r="BG54" s="505"/>
      <c r="BH54" s="505"/>
      <c r="BI54" s="505"/>
      <c r="BJ54" s="447"/>
      <c r="BM54" s="446"/>
      <c r="BN54" s="447"/>
      <c r="BO54" s="447"/>
      <c r="BP54" s="447"/>
      <c r="BQ54" s="447"/>
      <c r="BR54" s="447"/>
      <c r="BS54" s="447"/>
      <c r="BV54" s="446"/>
      <c r="BW54" s="447"/>
      <c r="BX54" s="447"/>
      <c r="BY54" s="447"/>
      <c r="BZ54" s="447"/>
      <c r="CA54" s="447"/>
      <c r="CB54" s="447"/>
      <c r="CE54" s="446"/>
      <c r="CF54" s="447"/>
      <c r="CG54" s="447"/>
      <c r="CH54" s="447"/>
      <c r="CI54" s="447"/>
      <c r="CJ54" s="447"/>
      <c r="CK54" s="447"/>
      <c r="CN54" s="446"/>
      <c r="CO54" s="447"/>
      <c r="CP54" s="447"/>
      <c r="CQ54" s="447"/>
      <c r="CR54" s="447"/>
      <c r="CS54" s="447"/>
      <c r="CT54" s="447"/>
      <c r="CW54" s="446"/>
      <c r="CX54" s="447"/>
      <c r="CY54" s="447"/>
      <c r="CZ54" s="447"/>
      <c r="DA54" s="447"/>
      <c r="DB54" s="447"/>
      <c r="DC54" s="447"/>
      <c r="DF54" s="446"/>
      <c r="DG54" s="447"/>
      <c r="DH54" s="447"/>
      <c r="DI54" s="447"/>
      <c r="DJ54" s="447"/>
      <c r="DK54" s="447"/>
      <c r="DL54" s="447"/>
      <c r="DO54" s="446"/>
      <c r="DP54" s="447"/>
      <c r="DQ54" s="447"/>
      <c r="DR54" s="447"/>
      <c r="DS54" s="447"/>
      <c r="DT54" s="447"/>
      <c r="DU54" s="447"/>
      <c r="DX54" s="446"/>
      <c r="DY54" s="447"/>
      <c r="DZ54" s="447"/>
      <c r="EA54" s="447"/>
      <c r="EB54" s="447"/>
      <c r="EC54" s="447"/>
      <c r="ED54" s="447"/>
      <c r="EG54" s="446"/>
      <c r="EH54" s="447"/>
      <c r="EI54" s="447"/>
      <c r="EJ54" s="447"/>
      <c r="EK54" s="447"/>
      <c r="EL54" s="447"/>
      <c r="EM54" s="447"/>
      <c r="EP54" s="446"/>
      <c r="EQ54" s="447"/>
      <c r="ER54" s="447"/>
      <c r="ES54" s="447"/>
      <c r="ET54" s="447"/>
      <c r="EU54" s="447"/>
      <c r="EV54" s="447"/>
      <c r="EY54" s="446"/>
      <c r="EZ54" s="447"/>
      <c r="FA54" s="447"/>
      <c r="FB54" s="447"/>
      <c r="FC54" s="447"/>
      <c r="FD54" s="447"/>
      <c r="FE54" s="447"/>
    </row>
    <row r="55" spans="2:161">
      <c r="B55" s="418">
        <v>3.1</v>
      </c>
      <c r="C55" s="474" t="s">
        <v>201</v>
      </c>
      <c r="D55" s="420"/>
      <c r="E55" s="420"/>
      <c r="F55" s="420"/>
      <c r="G55" s="420"/>
      <c r="H55" s="420"/>
      <c r="K55" s="485">
        <v>3.1</v>
      </c>
      <c r="L55" s="486" t="s">
        <v>201</v>
      </c>
      <c r="M55" s="487"/>
      <c r="N55" s="487"/>
      <c r="O55" s="487"/>
      <c r="P55" s="487"/>
      <c r="Q55" s="420"/>
      <c r="R55" s="144"/>
      <c r="S55" s="143"/>
      <c r="T55" s="485">
        <v>3.1</v>
      </c>
      <c r="U55" s="486" t="s">
        <v>201</v>
      </c>
      <c r="V55" s="487"/>
      <c r="W55" s="487"/>
      <c r="X55" s="487"/>
      <c r="Y55" s="487"/>
      <c r="Z55" s="420"/>
      <c r="AA55" s="143"/>
      <c r="AC55" s="485">
        <v>3.1</v>
      </c>
      <c r="AD55" s="486" t="s">
        <v>201</v>
      </c>
      <c r="AE55" s="487"/>
      <c r="AF55" s="487"/>
      <c r="AG55" s="487"/>
      <c r="AH55" s="487"/>
      <c r="AI55" s="420"/>
      <c r="AL55" s="485">
        <v>3.1</v>
      </c>
      <c r="AM55" s="486" t="s">
        <v>201</v>
      </c>
      <c r="AN55" s="487"/>
      <c r="AO55" s="487"/>
      <c r="AP55" s="487"/>
      <c r="AQ55" s="487"/>
      <c r="AR55" s="420"/>
      <c r="AU55" s="485">
        <v>3.1</v>
      </c>
      <c r="AV55" s="486" t="s">
        <v>201</v>
      </c>
      <c r="AW55" s="487"/>
      <c r="AX55" s="487"/>
      <c r="AY55" s="521"/>
      <c r="AZ55" s="487"/>
      <c r="BA55" s="420"/>
      <c r="BD55" s="485">
        <v>3.1</v>
      </c>
      <c r="BE55" s="486" t="s">
        <v>201</v>
      </c>
      <c r="BF55" s="487"/>
      <c r="BG55" s="487"/>
      <c r="BH55" s="487"/>
      <c r="BI55" s="487"/>
      <c r="BJ55" s="420"/>
      <c r="BM55" s="418"/>
      <c r="BN55" s="419"/>
      <c r="BO55" s="420"/>
      <c r="BP55" s="420"/>
      <c r="BQ55" s="420"/>
      <c r="BR55" s="420"/>
      <c r="BS55" s="420"/>
      <c r="BV55" s="418"/>
      <c r="BW55" s="419"/>
      <c r="BX55" s="420"/>
      <c r="BY55" s="420"/>
      <c r="BZ55" s="420"/>
      <c r="CA55" s="420"/>
      <c r="CB55" s="420"/>
      <c r="CE55" s="418"/>
      <c r="CF55" s="419"/>
      <c r="CG55" s="420"/>
      <c r="CH55" s="420"/>
      <c r="CI55" s="420"/>
      <c r="CJ55" s="420"/>
      <c r="CK55" s="420"/>
      <c r="CN55" s="418"/>
      <c r="CO55" s="419"/>
      <c r="CP55" s="420"/>
      <c r="CQ55" s="420"/>
      <c r="CR55" s="420"/>
      <c r="CS55" s="420"/>
      <c r="CT55" s="420"/>
      <c r="CW55" s="418"/>
      <c r="CX55" s="419"/>
      <c r="CY55" s="420"/>
      <c r="CZ55" s="420"/>
      <c r="DA55" s="420"/>
      <c r="DB55" s="420"/>
      <c r="DC55" s="420"/>
      <c r="DF55" s="418"/>
      <c r="DG55" s="419"/>
      <c r="DH55" s="420"/>
      <c r="DI55" s="420"/>
      <c r="DJ55" s="420"/>
      <c r="DK55" s="420"/>
      <c r="DL55" s="420"/>
      <c r="DO55" s="418"/>
      <c r="DP55" s="419"/>
      <c r="DQ55" s="420"/>
      <c r="DR55" s="420"/>
      <c r="DS55" s="420"/>
      <c r="DT55" s="420"/>
      <c r="DU55" s="420"/>
      <c r="DX55" s="418"/>
      <c r="DY55" s="419"/>
      <c r="DZ55" s="420"/>
      <c r="EA55" s="420"/>
      <c r="EB55" s="420"/>
      <c r="EC55" s="420"/>
      <c r="ED55" s="420"/>
      <c r="EG55" s="418"/>
      <c r="EH55" s="419"/>
      <c r="EI55" s="420"/>
      <c r="EJ55" s="420"/>
      <c r="EK55" s="420"/>
      <c r="EL55" s="420"/>
      <c r="EM55" s="420"/>
      <c r="EP55" s="418"/>
      <c r="EQ55" s="419"/>
      <c r="ER55" s="420"/>
      <c r="ES55" s="420"/>
      <c r="ET55" s="420"/>
      <c r="EU55" s="420"/>
      <c r="EV55" s="420"/>
      <c r="EY55" s="418"/>
      <c r="EZ55" s="419"/>
      <c r="FA55" s="420"/>
      <c r="FB55" s="420"/>
      <c r="FC55" s="420"/>
      <c r="FD55" s="420"/>
      <c r="FE55" s="420"/>
    </row>
    <row r="56" spans="2:161">
      <c r="B56" s="421" t="s">
        <v>280</v>
      </c>
      <c r="C56" s="473" t="s">
        <v>262</v>
      </c>
      <c r="D56" s="421" t="s">
        <v>164</v>
      </c>
      <c r="E56" s="423">
        <v>2057.14</v>
      </c>
      <c r="F56" s="424"/>
      <c r="G56" s="425">
        <f>ROUND(E56*F56,0)</f>
        <v>0</v>
      </c>
      <c r="H56" s="425"/>
      <c r="K56" s="421" t="s">
        <v>280</v>
      </c>
      <c r="L56" s="422" t="s">
        <v>262</v>
      </c>
      <c r="M56" s="421" t="s">
        <v>164</v>
      </c>
      <c r="N56" s="488">
        <v>2057.14</v>
      </c>
      <c r="O56" s="489">
        <v>2056</v>
      </c>
      <c r="P56" s="490">
        <f>ROUND(N56*O56,0)</f>
        <v>4229480</v>
      </c>
      <c r="Q56" s="425"/>
      <c r="R56" s="144"/>
      <c r="S56" s="143"/>
      <c r="T56" s="421" t="s">
        <v>280</v>
      </c>
      <c r="U56" s="422" t="s">
        <v>262</v>
      </c>
      <c r="V56" s="421" t="s">
        <v>164</v>
      </c>
      <c r="W56" s="488">
        <v>2057.14</v>
      </c>
      <c r="X56" s="489">
        <v>5029</v>
      </c>
      <c r="Y56" s="490">
        <f>ROUND(W56*X56,0)</f>
        <v>10345357</v>
      </c>
      <c r="Z56" s="425"/>
      <c r="AA56" s="143"/>
      <c r="AC56" s="421" t="s">
        <v>280</v>
      </c>
      <c r="AD56" s="422" t="s">
        <v>262</v>
      </c>
      <c r="AE56" s="421" t="s">
        <v>164</v>
      </c>
      <c r="AF56" s="488">
        <v>2057.14</v>
      </c>
      <c r="AG56" s="489">
        <v>5000</v>
      </c>
      <c r="AH56" s="490">
        <f>ROUND(AF56*AG56,0)</f>
        <v>10285700</v>
      </c>
      <c r="AI56" s="425"/>
      <c r="AL56" s="421" t="s">
        <v>280</v>
      </c>
      <c r="AM56" s="422" t="s">
        <v>262</v>
      </c>
      <c r="AN56" s="421" t="s">
        <v>164</v>
      </c>
      <c r="AO56" s="488">
        <v>2057.14</v>
      </c>
      <c r="AP56" s="489">
        <v>5000</v>
      </c>
      <c r="AQ56" s="490">
        <f>ROUND(AO56*AP56,0)</f>
        <v>10285700</v>
      </c>
      <c r="AR56" s="425"/>
      <c r="AU56" s="421" t="s">
        <v>280</v>
      </c>
      <c r="AV56" s="422" t="s">
        <v>262</v>
      </c>
      <c r="AW56" s="421" t="s">
        <v>164</v>
      </c>
      <c r="AX56" s="488">
        <v>2057.14</v>
      </c>
      <c r="AY56" s="489">
        <v>500</v>
      </c>
      <c r="AZ56" s="522">
        <f>ROUND(AX56*AY56,0)</f>
        <v>1028570</v>
      </c>
      <c r="BA56" s="425"/>
      <c r="BD56" s="421" t="s">
        <v>280</v>
      </c>
      <c r="BE56" s="422" t="s">
        <v>262</v>
      </c>
      <c r="BF56" s="421" t="s">
        <v>164</v>
      </c>
      <c r="BG56" s="488">
        <v>2057.14</v>
      </c>
      <c r="BH56" s="489">
        <f>+BH13</f>
        <v>2500</v>
      </c>
      <c r="BI56" s="490">
        <f>ROUND(BG56*BH56,0)</f>
        <v>5142850</v>
      </c>
      <c r="BJ56" s="425"/>
      <c r="BM56" s="421"/>
      <c r="BN56" s="422"/>
      <c r="BO56" s="421"/>
      <c r="BP56" s="423"/>
      <c r="BQ56" s="424"/>
      <c r="BR56" s="425"/>
      <c r="BS56" s="425"/>
      <c r="BV56" s="421"/>
      <c r="BW56" s="422"/>
      <c r="BX56" s="421"/>
      <c r="BY56" s="423"/>
      <c r="BZ56" s="424"/>
      <c r="CA56" s="425"/>
      <c r="CB56" s="425"/>
      <c r="CE56" s="421"/>
      <c r="CF56" s="422"/>
      <c r="CG56" s="421"/>
      <c r="CH56" s="423"/>
      <c r="CI56" s="424"/>
      <c r="CJ56" s="425"/>
      <c r="CK56" s="425"/>
      <c r="CN56" s="421"/>
      <c r="CO56" s="422"/>
      <c r="CP56" s="421"/>
      <c r="CQ56" s="423"/>
      <c r="CR56" s="424"/>
      <c r="CS56" s="425"/>
      <c r="CT56" s="425"/>
      <c r="CW56" s="421"/>
      <c r="CX56" s="422"/>
      <c r="CY56" s="421"/>
      <c r="CZ56" s="423"/>
      <c r="DA56" s="424"/>
      <c r="DB56" s="425"/>
      <c r="DC56" s="425"/>
      <c r="DF56" s="421"/>
      <c r="DG56" s="422"/>
      <c r="DH56" s="421"/>
      <c r="DI56" s="423"/>
      <c r="DJ56" s="424"/>
      <c r="DK56" s="425"/>
      <c r="DL56" s="425"/>
      <c r="DO56" s="421"/>
      <c r="DP56" s="422"/>
      <c r="DQ56" s="421"/>
      <c r="DR56" s="423"/>
      <c r="DS56" s="424"/>
      <c r="DT56" s="425"/>
      <c r="DU56" s="425"/>
      <c r="DX56" s="421"/>
      <c r="DY56" s="422"/>
      <c r="DZ56" s="421"/>
      <c r="EA56" s="423"/>
      <c r="EB56" s="424"/>
      <c r="EC56" s="425"/>
      <c r="ED56" s="425"/>
      <c r="EG56" s="421"/>
      <c r="EH56" s="422"/>
      <c r="EI56" s="421"/>
      <c r="EJ56" s="423"/>
      <c r="EK56" s="424"/>
      <c r="EL56" s="425"/>
      <c r="EM56" s="425"/>
      <c r="EP56" s="421"/>
      <c r="EQ56" s="422"/>
      <c r="ER56" s="421"/>
      <c r="ES56" s="423"/>
      <c r="ET56" s="424"/>
      <c r="EU56" s="425"/>
      <c r="EV56" s="425"/>
      <c r="EY56" s="421"/>
      <c r="EZ56" s="422"/>
      <c r="FA56" s="421"/>
      <c r="FB56" s="423"/>
      <c r="FC56" s="424"/>
      <c r="FD56" s="425"/>
      <c r="FE56" s="425"/>
    </row>
    <row r="57" spans="2:161">
      <c r="B57" s="418">
        <v>3.2</v>
      </c>
      <c r="C57" s="474" t="s">
        <v>264</v>
      </c>
      <c r="D57" s="420"/>
      <c r="E57" s="420"/>
      <c r="F57" s="420"/>
      <c r="G57" s="420"/>
      <c r="H57" s="420"/>
      <c r="K57" s="485">
        <v>3.2</v>
      </c>
      <c r="L57" s="486" t="s">
        <v>264</v>
      </c>
      <c r="M57" s="487"/>
      <c r="N57" s="487"/>
      <c r="O57" s="487"/>
      <c r="P57" s="487"/>
      <c r="Q57" s="420"/>
      <c r="R57" s="144"/>
      <c r="S57" s="143"/>
      <c r="T57" s="485">
        <v>3.2</v>
      </c>
      <c r="U57" s="486" t="s">
        <v>264</v>
      </c>
      <c r="V57" s="487"/>
      <c r="W57" s="487"/>
      <c r="X57" s="487"/>
      <c r="Y57" s="487"/>
      <c r="Z57" s="420"/>
      <c r="AA57" s="143"/>
      <c r="AC57" s="485">
        <v>3.2</v>
      </c>
      <c r="AD57" s="486" t="s">
        <v>264</v>
      </c>
      <c r="AE57" s="487"/>
      <c r="AF57" s="487"/>
      <c r="AG57" s="487"/>
      <c r="AH57" s="487"/>
      <c r="AI57" s="420"/>
      <c r="AL57" s="485">
        <v>3.2</v>
      </c>
      <c r="AM57" s="486" t="s">
        <v>264</v>
      </c>
      <c r="AN57" s="487"/>
      <c r="AO57" s="487"/>
      <c r="AP57" s="487"/>
      <c r="AQ57" s="487"/>
      <c r="AR57" s="420"/>
      <c r="AU57" s="485">
        <v>3.2</v>
      </c>
      <c r="AV57" s="486" t="s">
        <v>264</v>
      </c>
      <c r="AW57" s="487"/>
      <c r="AX57" s="487"/>
      <c r="AY57" s="521"/>
      <c r="AZ57" s="487"/>
      <c r="BA57" s="420"/>
      <c r="BD57" s="485">
        <v>3.2</v>
      </c>
      <c r="BE57" s="486" t="s">
        <v>264</v>
      </c>
      <c r="BF57" s="487"/>
      <c r="BG57" s="487"/>
      <c r="BH57" s="487"/>
      <c r="BI57" s="487"/>
      <c r="BJ57" s="420"/>
      <c r="BM57" s="418"/>
      <c r="BN57" s="419"/>
      <c r="BO57" s="420"/>
      <c r="BP57" s="420"/>
      <c r="BQ57" s="420"/>
      <c r="BR57" s="420"/>
      <c r="BS57" s="420"/>
      <c r="BV57" s="418"/>
      <c r="BW57" s="419"/>
      <c r="BX57" s="420"/>
      <c r="BY57" s="420"/>
      <c r="BZ57" s="420"/>
      <c r="CA57" s="420"/>
      <c r="CB57" s="420"/>
      <c r="CE57" s="418"/>
      <c r="CF57" s="419"/>
      <c r="CG57" s="420"/>
      <c r="CH57" s="420"/>
      <c r="CI57" s="420"/>
      <c r="CJ57" s="420"/>
      <c r="CK57" s="420"/>
      <c r="CN57" s="418"/>
      <c r="CO57" s="419"/>
      <c r="CP57" s="420"/>
      <c r="CQ57" s="420"/>
      <c r="CR57" s="420"/>
      <c r="CS57" s="420"/>
      <c r="CT57" s="420"/>
      <c r="CW57" s="418"/>
      <c r="CX57" s="419"/>
      <c r="CY57" s="420"/>
      <c r="CZ57" s="420"/>
      <c r="DA57" s="420"/>
      <c r="DB57" s="420"/>
      <c r="DC57" s="420"/>
      <c r="DF57" s="418"/>
      <c r="DG57" s="419"/>
      <c r="DH57" s="420"/>
      <c r="DI57" s="420"/>
      <c r="DJ57" s="420"/>
      <c r="DK57" s="420"/>
      <c r="DL57" s="420"/>
      <c r="DO57" s="418"/>
      <c r="DP57" s="419"/>
      <c r="DQ57" s="420"/>
      <c r="DR57" s="420"/>
      <c r="DS57" s="420"/>
      <c r="DT57" s="420"/>
      <c r="DU57" s="420"/>
      <c r="DX57" s="418"/>
      <c r="DY57" s="419"/>
      <c r="DZ57" s="420"/>
      <c r="EA57" s="420"/>
      <c r="EB57" s="420"/>
      <c r="EC57" s="420"/>
      <c r="ED57" s="420"/>
      <c r="EG57" s="418"/>
      <c r="EH57" s="419"/>
      <c r="EI57" s="420"/>
      <c r="EJ57" s="420"/>
      <c r="EK57" s="420"/>
      <c r="EL57" s="420"/>
      <c r="EM57" s="420"/>
      <c r="EP57" s="418"/>
      <c r="EQ57" s="419"/>
      <c r="ER57" s="420"/>
      <c r="ES57" s="420"/>
      <c r="ET57" s="420"/>
      <c r="EU57" s="420"/>
      <c r="EV57" s="420"/>
      <c r="EY57" s="418"/>
      <c r="EZ57" s="419"/>
      <c r="FA57" s="420"/>
      <c r="FB57" s="420"/>
      <c r="FC57" s="420"/>
      <c r="FD57" s="420"/>
      <c r="FE57" s="420"/>
    </row>
    <row r="58" spans="2:161">
      <c r="B58" s="421" t="s">
        <v>281</v>
      </c>
      <c r="C58" s="473" t="s">
        <v>212</v>
      </c>
      <c r="D58" s="421" t="s">
        <v>213</v>
      </c>
      <c r="E58" s="423">
        <v>833</v>
      </c>
      <c r="F58" s="424"/>
      <c r="G58" s="425">
        <f t="shared" ref="G58:G61" si="14">ROUND(E58*F58,0)</f>
        <v>0</v>
      </c>
      <c r="H58" s="425"/>
      <c r="K58" s="421" t="s">
        <v>281</v>
      </c>
      <c r="L58" s="422" t="s">
        <v>212</v>
      </c>
      <c r="M58" s="421" t="s">
        <v>213</v>
      </c>
      <c r="N58" s="488">
        <v>833</v>
      </c>
      <c r="O58" s="489">
        <v>25931</v>
      </c>
      <c r="P58" s="490">
        <f t="shared" ref="P58:P72" si="15">ROUND(N58*O58,0)</f>
        <v>21600523</v>
      </c>
      <c r="Q58" s="425"/>
      <c r="R58" s="144"/>
      <c r="S58" s="143"/>
      <c r="T58" s="421" t="s">
        <v>281</v>
      </c>
      <c r="U58" s="422" t="s">
        <v>212</v>
      </c>
      <c r="V58" s="421" t="s">
        <v>213</v>
      </c>
      <c r="W58" s="488">
        <v>833</v>
      </c>
      <c r="X58" s="491">
        <v>28930</v>
      </c>
      <c r="Y58" s="490">
        <f t="shared" ref="Y58:Y72" si="16">ROUND(W58*X58,0)</f>
        <v>24098690</v>
      </c>
      <c r="Z58" s="425"/>
      <c r="AA58" s="143"/>
      <c r="AC58" s="421" t="s">
        <v>281</v>
      </c>
      <c r="AD58" s="422" t="s">
        <v>212</v>
      </c>
      <c r="AE58" s="421" t="s">
        <v>213</v>
      </c>
      <c r="AF58" s="488">
        <v>833</v>
      </c>
      <c r="AG58" s="489">
        <v>25000</v>
      </c>
      <c r="AH58" s="490">
        <f t="shared" ref="AH58:AH72" si="17">ROUND(AF58*AG58,0)</f>
        <v>20825000</v>
      </c>
      <c r="AI58" s="425"/>
      <c r="AL58" s="421" t="s">
        <v>281</v>
      </c>
      <c r="AM58" s="422" t="s">
        <v>212</v>
      </c>
      <c r="AN58" s="421" t="s">
        <v>213</v>
      </c>
      <c r="AO58" s="488">
        <v>833</v>
      </c>
      <c r="AP58" s="491">
        <v>38000</v>
      </c>
      <c r="AQ58" s="490">
        <f t="shared" ref="AQ58:AQ72" si="18">ROUND(AO58*AP58,0)</f>
        <v>31654000</v>
      </c>
      <c r="AR58" s="425"/>
      <c r="AU58" s="421" t="s">
        <v>281</v>
      </c>
      <c r="AV58" s="422" t="s">
        <v>212</v>
      </c>
      <c r="AW58" s="421" t="s">
        <v>213</v>
      </c>
      <c r="AX58" s="488">
        <v>833</v>
      </c>
      <c r="AY58" s="489">
        <v>15200</v>
      </c>
      <c r="AZ58" s="522">
        <f t="shared" ref="AZ58:AZ72" si="19">ROUND(AX58*AY58,0)</f>
        <v>12661600</v>
      </c>
      <c r="BA58" s="425"/>
      <c r="BD58" s="421" t="s">
        <v>281</v>
      </c>
      <c r="BE58" s="422" t="s">
        <v>212</v>
      </c>
      <c r="BF58" s="421" t="s">
        <v>213</v>
      </c>
      <c r="BG58" s="488">
        <v>833</v>
      </c>
      <c r="BH58" s="489">
        <f>+BH44</f>
        <v>37000</v>
      </c>
      <c r="BI58" s="490">
        <f t="shared" ref="BI58:BI72" si="20">ROUND(BG58*BH58,0)</f>
        <v>30821000</v>
      </c>
      <c r="BJ58" s="425"/>
      <c r="BM58" s="421"/>
      <c r="BN58" s="422"/>
      <c r="BO58" s="421"/>
      <c r="BP58" s="423"/>
      <c r="BQ58" s="424"/>
      <c r="BR58" s="425"/>
      <c r="BS58" s="425"/>
      <c r="BV58" s="421"/>
      <c r="BW58" s="422"/>
      <c r="BX58" s="421"/>
      <c r="BY58" s="423"/>
      <c r="BZ58" s="424"/>
      <c r="CA58" s="425"/>
      <c r="CB58" s="425"/>
      <c r="CE58" s="421"/>
      <c r="CF58" s="422"/>
      <c r="CG58" s="421"/>
      <c r="CH58" s="423"/>
      <c r="CI58" s="424"/>
      <c r="CJ58" s="425"/>
      <c r="CK58" s="425"/>
      <c r="CN58" s="421"/>
      <c r="CO58" s="422"/>
      <c r="CP58" s="421"/>
      <c r="CQ58" s="423"/>
      <c r="CR58" s="424"/>
      <c r="CS58" s="425"/>
      <c r="CT58" s="425"/>
      <c r="CW58" s="421"/>
      <c r="CX58" s="422"/>
      <c r="CY58" s="421"/>
      <c r="CZ58" s="423"/>
      <c r="DA58" s="424"/>
      <c r="DB58" s="425"/>
      <c r="DC58" s="425"/>
      <c r="DF58" s="421"/>
      <c r="DG58" s="422"/>
      <c r="DH58" s="421"/>
      <c r="DI58" s="423"/>
      <c r="DJ58" s="424"/>
      <c r="DK58" s="425"/>
      <c r="DL58" s="425"/>
      <c r="DO58" s="421"/>
      <c r="DP58" s="422"/>
      <c r="DQ58" s="421"/>
      <c r="DR58" s="423"/>
      <c r="DS58" s="424"/>
      <c r="DT58" s="425"/>
      <c r="DU58" s="425"/>
      <c r="DX58" s="421"/>
      <c r="DY58" s="422"/>
      <c r="DZ58" s="421"/>
      <c r="EA58" s="423"/>
      <c r="EB58" s="424"/>
      <c r="EC58" s="425"/>
      <c r="ED58" s="425"/>
      <c r="EG58" s="421"/>
      <c r="EH58" s="422"/>
      <c r="EI58" s="421"/>
      <c r="EJ58" s="423"/>
      <c r="EK58" s="424"/>
      <c r="EL58" s="425"/>
      <c r="EM58" s="425"/>
      <c r="EP58" s="421"/>
      <c r="EQ58" s="422"/>
      <c r="ER58" s="421"/>
      <c r="ES58" s="423"/>
      <c r="ET58" s="424"/>
      <c r="EU58" s="425"/>
      <c r="EV58" s="425"/>
      <c r="EY58" s="421"/>
      <c r="EZ58" s="422"/>
      <c r="FA58" s="421"/>
      <c r="FB58" s="423"/>
      <c r="FC58" s="424"/>
      <c r="FD58" s="425"/>
      <c r="FE58" s="425"/>
    </row>
    <row r="59" spans="2:161">
      <c r="B59" s="421" t="s">
        <v>282</v>
      </c>
      <c r="C59" s="473" t="s">
        <v>267</v>
      </c>
      <c r="D59" s="421" t="s">
        <v>213</v>
      </c>
      <c r="E59" s="423">
        <v>93</v>
      </c>
      <c r="F59" s="424"/>
      <c r="G59" s="425">
        <f t="shared" si="14"/>
        <v>0</v>
      </c>
      <c r="H59" s="425"/>
      <c r="K59" s="421" t="s">
        <v>282</v>
      </c>
      <c r="L59" s="422" t="s">
        <v>267</v>
      </c>
      <c r="M59" s="421" t="s">
        <v>213</v>
      </c>
      <c r="N59" s="488">
        <v>93</v>
      </c>
      <c r="O59" s="489">
        <v>48925</v>
      </c>
      <c r="P59" s="490">
        <f t="shared" si="15"/>
        <v>4550025</v>
      </c>
      <c r="Q59" s="425"/>
      <c r="R59" s="144"/>
      <c r="S59" s="143"/>
      <c r="T59" s="421" t="s">
        <v>282</v>
      </c>
      <c r="U59" s="422" t="s">
        <v>267</v>
      </c>
      <c r="V59" s="421" t="s">
        <v>213</v>
      </c>
      <c r="W59" s="488">
        <v>93</v>
      </c>
      <c r="X59" s="491">
        <v>37463</v>
      </c>
      <c r="Y59" s="490">
        <f t="shared" si="16"/>
        <v>3484059</v>
      </c>
      <c r="Z59" s="425"/>
      <c r="AA59" s="143"/>
      <c r="AC59" s="421" t="s">
        <v>282</v>
      </c>
      <c r="AD59" s="422" t="s">
        <v>267</v>
      </c>
      <c r="AE59" s="421" t="s">
        <v>213</v>
      </c>
      <c r="AF59" s="488">
        <v>93</v>
      </c>
      <c r="AG59" s="489">
        <v>25000</v>
      </c>
      <c r="AH59" s="490">
        <f t="shared" si="17"/>
        <v>2325000</v>
      </c>
      <c r="AI59" s="425"/>
      <c r="AL59" s="421" t="s">
        <v>282</v>
      </c>
      <c r="AM59" s="422" t="s">
        <v>267</v>
      </c>
      <c r="AN59" s="421" t="s">
        <v>213</v>
      </c>
      <c r="AO59" s="488">
        <v>93</v>
      </c>
      <c r="AP59" s="491">
        <v>38000</v>
      </c>
      <c r="AQ59" s="490">
        <f t="shared" si="18"/>
        <v>3534000</v>
      </c>
      <c r="AR59" s="425"/>
      <c r="AU59" s="421" t="s">
        <v>282</v>
      </c>
      <c r="AV59" s="422" t="s">
        <v>267</v>
      </c>
      <c r="AW59" s="421" t="s">
        <v>213</v>
      </c>
      <c r="AX59" s="488">
        <v>93</v>
      </c>
      <c r="AY59" s="489">
        <v>18500</v>
      </c>
      <c r="AZ59" s="522">
        <f t="shared" si="19"/>
        <v>1720500</v>
      </c>
      <c r="BA59" s="425"/>
      <c r="BD59" s="421" t="s">
        <v>282</v>
      </c>
      <c r="BE59" s="422" t="s">
        <v>267</v>
      </c>
      <c r="BF59" s="421" t="s">
        <v>213</v>
      </c>
      <c r="BG59" s="488">
        <v>93</v>
      </c>
      <c r="BH59" s="489">
        <f>+BH45</f>
        <v>65000</v>
      </c>
      <c r="BI59" s="490">
        <f t="shared" si="20"/>
        <v>6045000</v>
      </c>
      <c r="BJ59" s="425"/>
      <c r="BM59" s="421"/>
      <c r="BN59" s="422"/>
      <c r="BO59" s="421"/>
      <c r="BP59" s="423"/>
      <c r="BQ59" s="424"/>
      <c r="BR59" s="425"/>
      <c r="BS59" s="425"/>
      <c r="BV59" s="421"/>
      <c r="BW59" s="422"/>
      <c r="BX59" s="421"/>
      <c r="BY59" s="423"/>
      <c r="BZ59" s="424"/>
      <c r="CA59" s="425"/>
      <c r="CB59" s="425"/>
      <c r="CE59" s="421"/>
      <c r="CF59" s="422"/>
      <c r="CG59" s="421"/>
      <c r="CH59" s="423"/>
      <c r="CI59" s="424"/>
      <c r="CJ59" s="425"/>
      <c r="CK59" s="425"/>
      <c r="CN59" s="421"/>
      <c r="CO59" s="422"/>
      <c r="CP59" s="421"/>
      <c r="CQ59" s="423"/>
      <c r="CR59" s="424"/>
      <c r="CS59" s="425"/>
      <c r="CT59" s="425"/>
      <c r="CW59" s="421"/>
      <c r="CX59" s="422"/>
      <c r="CY59" s="421"/>
      <c r="CZ59" s="423"/>
      <c r="DA59" s="424"/>
      <c r="DB59" s="425"/>
      <c r="DC59" s="425"/>
      <c r="DF59" s="421"/>
      <c r="DG59" s="422"/>
      <c r="DH59" s="421"/>
      <c r="DI59" s="423"/>
      <c r="DJ59" s="424"/>
      <c r="DK59" s="425"/>
      <c r="DL59" s="425"/>
      <c r="DO59" s="421"/>
      <c r="DP59" s="422"/>
      <c r="DQ59" s="421"/>
      <c r="DR59" s="423"/>
      <c r="DS59" s="424"/>
      <c r="DT59" s="425"/>
      <c r="DU59" s="425"/>
      <c r="DX59" s="421"/>
      <c r="DY59" s="422"/>
      <c r="DZ59" s="421"/>
      <c r="EA59" s="423"/>
      <c r="EB59" s="424"/>
      <c r="EC59" s="425"/>
      <c r="ED59" s="425"/>
      <c r="EG59" s="421"/>
      <c r="EH59" s="422"/>
      <c r="EI59" s="421"/>
      <c r="EJ59" s="423"/>
      <c r="EK59" s="424"/>
      <c r="EL59" s="425"/>
      <c r="EM59" s="425"/>
      <c r="EP59" s="421"/>
      <c r="EQ59" s="422"/>
      <c r="ER59" s="421"/>
      <c r="ES59" s="423"/>
      <c r="ET59" s="424"/>
      <c r="EU59" s="425"/>
      <c r="EV59" s="425"/>
      <c r="EY59" s="421"/>
      <c r="EZ59" s="422"/>
      <c r="FA59" s="421"/>
      <c r="FB59" s="423"/>
      <c r="FC59" s="424"/>
      <c r="FD59" s="425"/>
      <c r="FE59" s="425"/>
    </row>
    <row r="60" spans="2:161" ht="25.5">
      <c r="B60" s="421" t="s">
        <v>283</v>
      </c>
      <c r="C60" s="473" t="s">
        <v>269</v>
      </c>
      <c r="D60" s="421" t="s">
        <v>213</v>
      </c>
      <c r="E60" s="423">
        <v>4</v>
      </c>
      <c r="F60" s="426"/>
      <c r="G60" s="425">
        <f t="shared" si="14"/>
        <v>0</v>
      </c>
      <c r="H60" s="425"/>
      <c r="K60" s="421" t="s">
        <v>283</v>
      </c>
      <c r="L60" s="422" t="s">
        <v>269</v>
      </c>
      <c r="M60" s="421" t="s">
        <v>213</v>
      </c>
      <c r="N60" s="488">
        <v>4</v>
      </c>
      <c r="O60" s="489">
        <v>36179</v>
      </c>
      <c r="P60" s="490">
        <f t="shared" si="15"/>
        <v>144716</v>
      </c>
      <c r="Q60" s="425"/>
      <c r="R60" s="144"/>
      <c r="S60" s="143"/>
      <c r="T60" s="421" t="s">
        <v>283</v>
      </c>
      <c r="U60" s="422" t="s">
        <v>269</v>
      </c>
      <c r="V60" s="421" t="s">
        <v>213</v>
      </c>
      <c r="W60" s="488">
        <v>4</v>
      </c>
      <c r="X60" s="491">
        <v>37759</v>
      </c>
      <c r="Y60" s="490">
        <f t="shared" si="16"/>
        <v>151036</v>
      </c>
      <c r="Z60" s="425"/>
      <c r="AA60" s="143"/>
      <c r="AC60" s="421" t="s">
        <v>283</v>
      </c>
      <c r="AD60" s="422" t="s">
        <v>269</v>
      </c>
      <c r="AE60" s="421" t="s">
        <v>213</v>
      </c>
      <c r="AF60" s="488">
        <v>4</v>
      </c>
      <c r="AG60" s="491">
        <v>37000</v>
      </c>
      <c r="AH60" s="490">
        <f t="shared" si="17"/>
        <v>148000</v>
      </c>
      <c r="AI60" s="425"/>
      <c r="AL60" s="421" t="s">
        <v>283</v>
      </c>
      <c r="AM60" s="422" t="s">
        <v>269</v>
      </c>
      <c r="AN60" s="421" t="s">
        <v>213</v>
      </c>
      <c r="AO60" s="488">
        <v>4</v>
      </c>
      <c r="AP60" s="491">
        <v>49000</v>
      </c>
      <c r="AQ60" s="490">
        <f t="shared" si="18"/>
        <v>196000</v>
      </c>
      <c r="AR60" s="425"/>
      <c r="AU60" s="421" t="s">
        <v>283</v>
      </c>
      <c r="AV60" s="422" t="s">
        <v>269</v>
      </c>
      <c r="AW60" s="421" t="s">
        <v>213</v>
      </c>
      <c r="AX60" s="488">
        <v>4</v>
      </c>
      <c r="AY60" s="491">
        <v>35500</v>
      </c>
      <c r="AZ60" s="522">
        <f t="shared" si="19"/>
        <v>142000</v>
      </c>
      <c r="BA60" s="425"/>
      <c r="BD60" s="421" t="s">
        <v>283</v>
      </c>
      <c r="BE60" s="422" t="s">
        <v>269</v>
      </c>
      <c r="BF60" s="421" t="s">
        <v>213</v>
      </c>
      <c r="BG60" s="488">
        <v>4</v>
      </c>
      <c r="BH60" s="491">
        <f>+BH46</f>
        <v>70000</v>
      </c>
      <c r="BI60" s="490">
        <f t="shared" si="20"/>
        <v>280000</v>
      </c>
      <c r="BJ60" s="425"/>
      <c r="BM60" s="421"/>
      <c r="BN60" s="422"/>
      <c r="BO60" s="421"/>
      <c r="BP60" s="423"/>
      <c r="BQ60" s="426"/>
      <c r="BR60" s="425"/>
      <c r="BS60" s="425"/>
      <c r="BV60" s="421"/>
      <c r="BW60" s="422"/>
      <c r="BX60" s="421"/>
      <c r="BY60" s="423"/>
      <c r="BZ60" s="426"/>
      <c r="CA60" s="425"/>
      <c r="CB60" s="425"/>
      <c r="CE60" s="421"/>
      <c r="CF60" s="422"/>
      <c r="CG60" s="421"/>
      <c r="CH60" s="423"/>
      <c r="CI60" s="426"/>
      <c r="CJ60" s="425"/>
      <c r="CK60" s="425"/>
      <c r="CN60" s="421"/>
      <c r="CO60" s="422"/>
      <c r="CP60" s="421"/>
      <c r="CQ60" s="423"/>
      <c r="CR60" s="426"/>
      <c r="CS60" s="425"/>
      <c r="CT60" s="425"/>
      <c r="CW60" s="421"/>
      <c r="CX60" s="422"/>
      <c r="CY60" s="421"/>
      <c r="CZ60" s="423"/>
      <c r="DA60" s="426"/>
      <c r="DB60" s="425"/>
      <c r="DC60" s="425"/>
      <c r="DF60" s="421"/>
      <c r="DG60" s="422"/>
      <c r="DH60" s="421"/>
      <c r="DI60" s="423"/>
      <c r="DJ60" s="426"/>
      <c r="DK60" s="425"/>
      <c r="DL60" s="425"/>
      <c r="DO60" s="421"/>
      <c r="DP60" s="422"/>
      <c r="DQ60" s="421"/>
      <c r="DR60" s="423"/>
      <c r="DS60" s="426"/>
      <c r="DT60" s="425"/>
      <c r="DU60" s="425"/>
      <c r="DX60" s="421"/>
      <c r="DY60" s="422"/>
      <c r="DZ60" s="421"/>
      <c r="EA60" s="423"/>
      <c r="EB60" s="426"/>
      <c r="EC60" s="425"/>
      <c r="ED60" s="425"/>
      <c r="EG60" s="421"/>
      <c r="EH60" s="422"/>
      <c r="EI60" s="421"/>
      <c r="EJ60" s="423"/>
      <c r="EK60" s="426"/>
      <c r="EL60" s="425"/>
      <c r="EM60" s="425"/>
      <c r="EP60" s="421"/>
      <c r="EQ60" s="422"/>
      <c r="ER60" s="421"/>
      <c r="ES60" s="423"/>
      <c r="ET60" s="426"/>
      <c r="EU60" s="425"/>
      <c r="EV60" s="425"/>
      <c r="EY60" s="421"/>
      <c r="EZ60" s="422"/>
      <c r="FA60" s="421"/>
      <c r="FB60" s="423"/>
      <c r="FC60" s="426"/>
      <c r="FD60" s="425"/>
      <c r="FE60" s="425"/>
    </row>
    <row r="61" spans="2:161" ht="25.5">
      <c r="B61" s="421" t="s">
        <v>284</v>
      </c>
      <c r="C61" s="473" t="s">
        <v>221</v>
      </c>
      <c r="D61" s="421" t="s">
        <v>213</v>
      </c>
      <c r="E61" s="423">
        <v>922</v>
      </c>
      <c r="F61" s="426"/>
      <c r="G61" s="425">
        <f t="shared" si="14"/>
        <v>0</v>
      </c>
      <c r="H61" s="425"/>
      <c r="K61" s="421" t="s">
        <v>284</v>
      </c>
      <c r="L61" s="422" t="s">
        <v>221</v>
      </c>
      <c r="M61" s="421" t="s">
        <v>213</v>
      </c>
      <c r="N61" s="488">
        <v>922</v>
      </c>
      <c r="O61" s="489">
        <v>28485</v>
      </c>
      <c r="P61" s="490">
        <f t="shared" si="15"/>
        <v>26263170</v>
      </c>
      <c r="Q61" s="425"/>
      <c r="R61" s="144"/>
      <c r="S61" s="143"/>
      <c r="T61" s="421" t="s">
        <v>284</v>
      </c>
      <c r="U61" s="422" t="s">
        <v>221</v>
      </c>
      <c r="V61" s="421" t="s">
        <v>213</v>
      </c>
      <c r="W61" s="488">
        <v>922</v>
      </c>
      <c r="X61" s="491">
        <v>23187</v>
      </c>
      <c r="Y61" s="490">
        <f t="shared" si="16"/>
        <v>21378414</v>
      </c>
      <c r="Z61" s="425"/>
      <c r="AA61" s="143"/>
      <c r="AC61" s="421" t="s">
        <v>284</v>
      </c>
      <c r="AD61" s="422" t="s">
        <v>221</v>
      </c>
      <c r="AE61" s="421" t="s">
        <v>213</v>
      </c>
      <c r="AF61" s="488">
        <v>922</v>
      </c>
      <c r="AG61" s="491">
        <v>20000</v>
      </c>
      <c r="AH61" s="490">
        <f t="shared" si="17"/>
        <v>18440000</v>
      </c>
      <c r="AI61" s="425"/>
      <c r="AL61" s="421" t="s">
        <v>284</v>
      </c>
      <c r="AM61" s="422" t="s">
        <v>221</v>
      </c>
      <c r="AN61" s="421" t="s">
        <v>213</v>
      </c>
      <c r="AO61" s="488">
        <v>922</v>
      </c>
      <c r="AP61" s="491">
        <v>38000</v>
      </c>
      <c r="AQ61" s="490">
        <f t="shared" si="18"/>
        <v>35036000</v>
      </c>
      <c r="AR61" s="425"/>
      <c r="AU61" s="421" t="s">
        <v>284</v>
      </c>
      <c r="AV61" s="422" t="s">
        <v>221</v>
      </c>
      <c r="AW61" s="421" t="s">
        <v>213</v>
      </c>
      <c r="AX61" s="488">
        <v>922</v>
      </c>
      <c r="AY61" s="491">
        <v>12500</v>
      </c>
      <c r="AZ61" s="522">
        <f t="shared" si="19"/>
        <v>11525000</v>
      </c>
      <c r="BA61" s="425"/>
      <c r="BD61" s="421" t="s">
        <v>284</v>
      </c>
      <c r="BE61" s="422" t="s">
        <v>221</v>
      </c>
      <c r="BF61" s="421" t="s">
        <v>213</v>
      </c>
      <c r="BG61" s="488">
        <v>922</v>
      </c>
      <c r="BH61" s="491">
        <f>+BH47</f>
        <v>26000</v>
      </c>
      <c r="BI61" s="490">
        <f t="shared" si="20"/>
        <v>23972000</v>
      </c>
      <c r="BJ61" s="425"/>
      <c r="BM61" s="421"/>
      <c r="BN61" s="422"/>
      <c r="BO61" s="421"/>
      <c r="BP61" s="423"/>
      <c r="BQ61" s="426"/>
      <c r="BR61" s="425"/>
      <c r="BS61" s="425"/>
      <c r="BV61" s="421"/>
      <c r="BW61" s="422"/>
      <c r="BX61" s="421"/>
      <c r="BY61" s="423"/>
      <c r="BZ61" s="426"/>
      <c r="CA61" s="425"/>
      <c r="CB61" s="425"/>
      <c r="CE61" s="421"/>
      <c r="CF61" s="422"/>
      <c r="CG61" s="421"/>
      <c r="CH61" s="423"/>
      <c r="CI61" s="426"/>
      <c r="CJ61" s="425"/>
      <c r="CK61" s="425"/>
      <c r="CN61" s="421"/>
      <c r="CO61" s="422"/>
      <c r="CP61" s="421"/>
      <c r="CQ61" s="423"/>
      <c r="CR61" s="426"/>
      <c r="CS61" s="425"/>
      <c r="CT61" s="425"/>
      <c r="CW61" s="421"/>
      <c r="CX61" s="422"/>
      <c r="CY61" s="421"/>
      <c r="CZ61" s="423"/>
      <c r="DA61" s="426"/>
      <c r="DB61" s="425"/>
      <c r="DC61" s="425"/>
      <c r="DF61" s="421"/>
      <c r="DG61" s="422"/>
      <c r="DH61" s="421"/>
      <c r="DI61" s="423"/>
      <c r="DJ61" s="426"/>
      <c r="DK61" s="425"/>
      <c r="DL61" s="425"/>
      <c r="DO61" s="421"/>
      <c r="DP61" s="422"/>
      <c r="DQ61" s="421"/>
      <c r="DR61" s="423"/>
      <c r="DS61" s="426"/>
      <c r="DT61" s="425"/>
      <c r="DU61" s="425"/>
      <c r="DX61" s="421"/>
      <c r="DY61" s="422"/>
      <c r="DZ61" s="421"/>
      <c r="EA61" s="423"/>
      <c r="EB61" s="426"/>
      <c r="EC61" s="425"/>
      <c r="ED61" s="425"/>
      <c r="EG61" s="421"/>
      <c r="EH61" s="422"/>
      <c r="EI61" s="421"/>
      <c r="EJ61" s="423"/>
      <c r="EK61" s="426"/>
      <c r="EL61" s="425"/>
      <c r="EM61" s="425"/>
      <c r="EP61" s="421"/>
      <c r="EQ61" s="422"/>
      <c r="ER61" s="421"/>
      <c r="ES61" s="423"/>
      <c r="ET61" s="426"/>
      <c r="EU61" s="425"/>
      <c r="EV61" s="425"/>
      <c r="EY61" s="421"/>
      <c r="EZ61" s="422"/>
      <c r="FA61" s="421"/>
      <c r="FB61" s="423"/>
      <c r="FC61" s="426"/>
      <c r="FD61" s="425"/>
      <c r="FE61" s="425"/>
    </row>
    <row r="62" spans="2:161">
      <c r="B62" s="418">
        <v>3.3</v>
      </c>
      <c r="C62" s="474" t="s">
        <v>228</v>
      </c>
      <c r="D62" s="420"/>
      <c r="E62" s="420"/>
      <c r="F62" s="420"/>
      <c r="G62" s="420"/>
      <c r="H62" s="420"/>
      <c r="K62" s="485">
        <v>3.3</v>
      </c>
      <c r="L62" s="486" t="s">
        <v>228</v>
      </c>
      <c r="M62" s="487"/>
      <c r="N62" s="487"/>
      <c r="O62" s="487"/>
      <c r="P62" s="487"/>
      <c r="Q62" s="420"/>
      <c r="R62" s="144"/>
      <c r="S62" s="143"/>
      <c r="T62" s="485">
        <v>3.3</v>
      </c>
      <c r="U62" s="486" t="s">
        <v>228</v>
      </c>
      <c r="V62" s="487"/>
      <c r="W62" s="487"/>
      <c r="X62" s="487"/>
      <c r="Y62" s="487"/>
      <c r="Z62" s="420"/>
      <c r="AA62" s="143"/>
      <c r="AC62" s="485">
        <v>3.3</v>
      </c>
      <c r="AD62" s="486" t="s">
        <v>228</v>
      </c>
      <c r="AE62" s="487"/>
      <c r="AF62" s="487"/>
      <c r="AG62" s="487"/>
      <c r="AH62" s="487"/>
      <c r="AI62" s="420"/>
      <c r="AL62" s="485">
        <v>3.3</v>
      </c>
      <c r="AM62" s="486" t="s">
        <v>228</v>
      </c>
      <c r="AN62" s="487"/>
      <c r="AO62" s="487"/>
      <c r="AP62" s="487"/>
      <c r="AQ62" s="487"/>
      <c r="AR62" s="420"/>
      <c r="AU62" s="485">
        <v>3.3</v>
      </c>
      <c r="AV62" s="486" t="s">
        <v>228</v>
      </c>
      <c r="AW62" s="487"/>
      <c r="AX62" s="487"/>
      <c r="AY62" s="521"/>
      <c r="AZ62" s="487"/>
      <c r="BA62" s="420"/>
      <c r="BD62" s="485">
        <v>3.3</v>
      </c>
      <c r="BE62" s="486" t="s">
        <v>228</v>
      </c>
      <c r="BF62" s="487"/>
      <c r="BG62" s="487"/>
      <c r="BH62" s="487"/>
      <c r="BI62" s="487"/>
      <c r="BJ62" s="420"/>
      <c r="BM62" s="418"/>
      <c r="BN62" s="419"/>
      <c r="BO62" s="420"/>
      <c r="BP62" s="420"/>
      <c r="BQ62" s="420"/>
      <c r="BR62" s="420"/>
      <c r="BS62" s="420"/>
      <c r="BV62" s="418"/>
      <c r="BW62" s="419"/>
      <c r="BX62" s="420"/>
      <c r="BY62" s="420"/>
      <c r="BZ62" s="420"/>
      <c r="CA62" s="420"/>
      <c r="CB62" s="420"/>
      <c r="CE62" s="418"/>
      <c r="CF62" s="419"/>
      <c r="CG62" s="420"/>
      <c r="CH62" s="420"/>
      <c r="CI62" s="420"/>
      <c r="CJ62" s="420"/>
      <c r="CK62" s="420"/>
      <c r="CN62" s="418"/>
      <c r="CO62" s="419"/>
      <c r="CP62" s="420"/>
      <c r="CQ62" s="420"/>
      <c r="CR62" s="420"/>
      <c r="CS62" s="420"/>
      <c r="CT62" s="420"/>
      <c r="CW62" s="418"/>
      <c r="CX62" s="419"/>
      <c r="CY62" s="420"/>
      <c r="CZ62" s="420"/>
      <c r="DA62" s="420"/>
      <c r="DB62" s="420"/>
      <c r="DC62" s="420"/>
      <c r="DF62" s="418"/>
      <c r="DG62" s="419"/>
      <c r="DH62" s="420"/>
      <c r="DI62" s="420"/>
      <c r="DJ62" s="420"/>
      <c r="DK62" s="420"/>
      <c r="DL62" s="420"/>
      <c r="DO62" s="418"/>
      <c r="DP62" s="419"/>
      <c r="DQ62" s="420"/>
      <c r="DR62" s="420"/>
      <c r="DS62" s="420"/>
      <c r="DT62" s="420"/>
      <c r="DU62" s="420"/>
      <c r="DX62" s="418"/>
      <c r="DY62" s="419"/>
      <c r="DZ62" s="420"/>
      <c r="EA62" s="420"/>
      <c r="EB62" s="420"/>
      <c r="EC62" s="420"/>
      <c r="ED62" s="420"/>
      <c r="EG62" s="418"/>
      <c r="EH62" s="419"/>
      <c r="EI62" s="420"/>
      <c r="EJ62" s="420"/>
      <c r="EK62" s="420"/>
      <c r="EL62" s="420"/>
      <c r="EM62" s="420"/>
      <c r="EP62" s="418"/>
      <c r="EQ62" s="419"/>
      <c r="ER62" s="420"/>
      <c r="ES62" s="420"/>
      <c r="ET62" s="420"/>
      <c r="EU62" s="420"/>
      <c r="EV62" s="420"/>
      <c r="EY62" s="418"/>
      <c r="EZ62" s="419"/>
      <c r="FA62" s="420"/>
      <c r="FB62" s="420"/>
      <c r="FC62" s="420"/>
      <c r="FD62" s="420"/>
      <c r="FE62" s="420"/>
    </row>
    <row r="63" spans="2:161">
      <c r="B63" s="421" t="s">
        <v>285</v>
      </c>
      <c r="C63" s="473" t="s">
        <v>286</v>
      </c>
      <c r="D63" s="421" t="s">
        <v>166</v>
      </c>
      <c r="E63" s="423">
        <v>0.5</v>
      </c>
      <c r="F63" s="426"/>
      <c r="G63" s="425">
        <f t="shared" ref="G63:G65" si="21">ROUND(E63*F63,0)</f>
        <v>0</v>
      </c>
      <c r="H63" s="425"/>
      <c r="K63" s="421" t="s">
        <v>285</v>
      </c>
      <c r="L63" s="422" t="s">
        <v>286</v>
      </c>
      <c r="M63" s="421" t="s">
        <v>166</v>
      </c>
      <c r="N63" s="488">
        <v>0.5</v>
      </c>
      <c r="O63" s="489">
        <v>486198</v>
      </c>
      <c r="P63" s="490">
        <f t="shared" si="15"/>
        <v>243099</v>
      </c>
      <c r="Q63" s="425"/>
      <c r="R63" s="144"/>
      <c r="S63" s="143"/>
      <c r="T63" s="421" t="s">
        <v>285</v>
      </c>
      <c r="U63" s="422" t="s">
        <v>286</v>
      </c>
      <c r="V63" s="421" t="s">
        <v>166</v>
      </c>
      <c r="W63" s="488">
        <v>0.5</v>
      </c>
      <c r="X63" s="491">
        <v>359871</v>
      </c>
      <c r="Y63" s="490">
        <f t="shared" si="16"/>
        <v>179936</v>
      </c>
      <c r="Z63" s="425"/>
      <c r="AA63" s="143"/>
      <c r="AC63" s="421" t="s">
        <v>285</v>
      </c>
      <c r="AD63" s="422" t="s">
        <v>286</v>
      </c>
      <c r="AE63" s="421" t="s">
        <v>166</v>
      </c>
      <c r="AF63" s="488">
        <v>0.5</v>
      </c>
      <c r="AG63" s="491">
        <v>650000</v>
      </c>
      <c r="AH63" s="490">
        <f t="shared" si="17"/>
        <v>325000</v>
      </c>
      <c r="AI63" s="425"/>
      <c r="AL63" s="421" t="s">
        <v>285</v>
      </c>
      <c r="AM63" s="422" t="s">
        <v>286</v>
      </c>
      <c r="AN63" s="421" t="s">
        <v>166</v>
      </c>
      <c r="AO63" s="488">
        <v>0.5</v>
      </c>
      <c r="AP63" s="491">
        <v>420000</v>
      </c>
      <c r="AQ63" s="490">
        <f t="shared" si="18"/>
        <v>210000</v>
      </c>
      <c r="AR63" s="425"/>
      <c r="AU63" s="421" t="s">
        <v>285</v>
      </c>
      <c r="AV63" s="422" t="s">
        <v>286</v>
      </c>
      <c r="AW63" s="421" t="s">
        <v>166</v>
      </c>
      <c r="AX63" s="488">
        <v>0.5</v>
      </c>
      <c r="AY63" s="491">
        <v>560000</v>
      </c>
      <c r="AZ63" s="522">
        <f t="shared" si="19"/>
        <v>280000</v>
      </c>
      <c r="BA63" s="425"/>
      <c r="BD63" s="421" t="s">
        <v>285</v>
      </c>
      <c r="BE63" s="422" t="s">
        <v>286</v>
      </c>
      <c r="BF63" s="421" t="s">
        <v>166</v>
      </c>
      <c r="BG63" s="488">
        <v>0.5</v>
      </c>
      <c r="BH63" s="491">
        <f>+BH49</f>
        <v>600000</v>
      </c>
      <c r="BI63" s="490">
        <f t="shared" si="20"/>
        <v>300000</v>
      </c>
      <c r="BJ63" s="425"/>
      <c r="BM63" s="421"/>
      <c r="BN63" s="422"/>
      <c r="BO63" s="421"/>
      <c r="BP63" s="423"/>
      <c r="BQ63" s="426"/>
      <c r="BR63" s="425"/>
      <c r="BS63" s="425"/>
      <c r="BV63" s="421"/>
      <c r="BW63" s="422"/>
      <c r="BX63" s="421"/>
      <c r="BY63" s="423"/>
      <c r="BZ63" s="426"/>
      <c r="CA63" s="425"/>
      <c r="CB63" s="425"/>
      <c r="CE63" s="421"/>
      <c r="CF63" s="422"/>
      <c r="CG63" s="421"/>
      <c r="CH63" s="423"/>
      <c r="CI63" s="426"/>
      <c r="CJ63" s="425"/>
      <c r="CK63" s="425"/>
      <c r="CN63" s="421"/>
      <c r="CO63" s="422"/>
      <c r="CP63" s="421"/>
      <c r="CQ63" s="423"/>
      <c r="CR63" s="426"/>
      <c r="CS63" s="425"/>
      <c r="CT63" s="425"/>
      <c r="CW63" s="421"/>
      <c r="CX63" s="422"/>
      <c r="CY63" s="421"/>
      <c r="CZ63" s="423"/>
      <c r="DA63" s="426"/>
      <c r="DB63" s="425"/>
      <c r="DC63" s="425"/>
      <c r="DF63" s="421"/>
      <c r="DG63" s="422"/>
      <c r="DH63" s="421"/>
      <c r="DI63" s="423"/>
      <c r="DJ63" s="426"/>
      <c r="DK63" s="425"/>
      <c r="DL63" s="425"/>
      <c r="DO63" s="421"/>
      <c r="DP63" s="422"/>
      <c r="DQ63" s="421"/>
      <c r="DR63" s="423"/>
      <c r="DS63" s="426"/>
      <c r="DT63" s="425"/>
      <c r="DU63" s="425"/>
      <c r="DX63" s="421"/>
      <c r="DY63" s="422"/>
      <c r="DZ63" s="421"/>
      <c r="EA63" s="423"/>
      <c r="EB63" s="426"/>
      <c r="EC63" s="425"/>
      <c r="ED63" s="425"/>
      <c r="EG63" s="421"/>
      <c r="EH63" s="422"/>
      <c r="EI63" s="421"/>
      <c r="EJ63" s="423"/>
      <c r="EK63" s="426"/>
      <c r="EL63" s="425"/>
      <c r="EM63" s="425"/>
      <c r="EP63" s="421"/>
      <c r="EQ63" s="422"/>
      <c r="ER63" s="421"/>
      <c r="ES63" s="423"/>
      <c r="ET63" s="426"/>
      <c r="EU63" s="425"/>
      <c r="EV63" s="425"/>
      <c r="EY63" s="421"/>
      <c r="EZ63" s="422"/>
      <c r="FA63" s="421"/>
      <c r="FB63" s="423"/>
      <c r="FC63" s="426"/>
      <c r="FD63" s="425"/>
      <c r="FE63" s="425"/>
    </row>
    <row r="64" spans="2:161" ht="25.5">
      <c r="B64" s="421" t="s">
        <v>287</v>
      </c>
      <c r="C64" s="473" t="s">
        <v>288</v>
      </c>
      <c r="D64" s="421" t="s">
        <v>165</v>
      </c>
      <c r="E64" s="423">
        <v>4</v>
      </c>
      <c r="F64" s="426"/>
      <c r="G64" s="425">
        <f t="shared" si="21"/>
        <v>0</v>
      </c>
      <c r="H64" s="425"/>
      <c r="I64" s="143"/>
      <c r="K64" s="421" t="s">
        <v>287</v>
      </c>
      <c r="L64" s="422" t="s">
        <v>288</v>
      </c>
      <c r="M64" s="421" t="s">
        <v>165</v>
      </c>
      <c r="N64" s="488">
        <v>4</v>
      </c>
      <c r="O64" s="489">
        <v>366407</v>
      </c>
      <c r="P64" s="490">
        <f t="shared" si="15"/>
        <v>1465628</v>
      </c>
      <c r="Q64" s="425"/>
      <c r="R64" s="143"/>
      <c r="S64" s="143"/>
      <c r="T64" s="421" t="s">
        <v>287</v>
      </c>
      <c r="U64" s="422" t="s">
        <v>288</v>
      </c>
      <c r="V64" s="421" t="s">
        <v>165</v>
      </c>
      <c r="W64" s="488">
        <v>4</v>
      </c>
      <c r="X64" s="491">
        <v>225941</v>
      </c>
      <c r="Y64" s="490">
        <f t="shared" si="16"/>
        <v>903764</v>
      </c>
      <c r="Z64" s="425"/>
      <c r="AA64" s="143"/>
      <c r="AC64" s="421" t="s">
        <v>287</v>
      </c>
      <c r="AD64" s="422" t="s">
        <v>288</v>
      </c>
      <c r="AE64" s="421" t="s">
        <v>165</v>
      </c>
      <c r="AF64" s="488">
        <v>4</v>
      </c>
      <c r="AG64" s="491">
        <v>300000</v>
      </c>
      <c r="AH64" s="490">
        <f t="shared" si="17"/>
        <v>1200000</v>
      </c>
      <c r="AI64" s="425"/>
      <c r="AL64" s="421" t="s">
        <v>287</v>
      </c>
      <c r="AM64" s="422" t="s">
        <v>288</v>
      </c>
      <c r="AN64" s="421" t="s">
        <v>165</v>
      </c>
      <c r="AO64" s="488">
        <v>4</v>
      </c>
      <c r="AP64" s="491">
        <v>175000</v>
      </c>
      <c r="AQ64" s="490">
        <f t="shared" si="18"/>
        <v>700000</v>
      </c>
      <c r="AR64" s="425"/>
      <c r="AU64" s="421" t="s">
        <v>287</v>
      </c>
      <c r="AV64" s="422" t="s">
        <v>288</v>
      </c>
      <c r="AW64" s="421" t="s">
        <v>165</v>
      </c>
      <c r="AX64" s="488">
        <v>4</v>
      </c>
      <c r="AY64" s="491">
        <v>89000</v>
      </c>
      <c r="AZ64" s="522">
        <f t="shared" si="19"/>
        <v>356000</v>
      </c>
      <c r="BA64" s="425"/>
      <c r="BD64" s="421" t="s">
        <v>287</v>
      </c>
      <c r="BE64" s="422" t="s">
        <v>288</v>
      </c>
      <c r="BF64" s="421" t="s">
        <v>165</v>
      </c>
      <c r="BG64" s="488">
        <v>4</v>
      </c>
      <c r="BH64" s="491">
        <v>165000</v>
      </c>
      <c r="BI64" s="490">
        <f t="shared" si="20"/>
        <v>660000</v>
      </c>
      <c r="BJ64" s="425"/>
      <c r="BM64" s="421"/>
      <c r="BN64" s="422"/>
      <c r="BO64" s="421"/>
      <c r="BP64" s="423"/>
      <c r="BQ64" s="426"/>
      <c r="BR64" s="425"/>
      <c r="BS64" s="425"/>
      <c r="BV64" s="421"/>
      <c r="BW64" s="422"/>
      <c r="BX64" s="421"/>
      <c r="BY64" s="423"/>
      <c r="BZ64" s="426"/>
      <c r="CA64" s="425"/>
      <c r="CB64" s="425"/>
      <c r="CE64" s="421"/>
      <c r="CF64" s="422"/>
      <c r="CG64" s="421"/>
      <c r="CH64" s="423"/>
      <c r="CI64" s="426"/>
      <c r="CJ64" s="425"/>
      <c r="CK64" s="425"/>
      <c r="CN64" s="421"/>
      <c r="CO64" s="422"/>
      <c r="CP64" s="421"/>
      <c r="CQ64" s="423"/>
      <c r="CR64" s="426"/>
      <c r="CS64" s="425"/>
      <c r="CT64" s="425"/>
      <c r="CW64" s="421"/>
      <c r="CX64" s="422"/>
      <c r="CY64" s="421"/>
      <c r="CZ64" s="423"/>
      <c r="DA64" s="426"/>
      <c r="DB64" s="425"/>
      <c r="DC64" s="425"/>
      <c r="DF64" s="421"/>
      <c r="DG64" s="422"/>
      <c r="DH64" s="421"/>
      <c r="DI64" s="423"/>
      <c r="DJ64" s="426"/>
      <c r="DK64" s="425"/>
      <c r="DL64" s="425"/>
      <c r="DO64" s="421"/>
      <c r="DP64" s="422"/>
      <c r="DQ64" s="421"/>
      <c r="DR64" s="423"/>
      <c r="DS64" s="426"/>
      <c r="DT64" s="425"/>
      <c r="DU64" s="425"/>
      <c r="DX64" s="421"/>
      <c r="DY64" s="422"/>
      <c r="DZ64" s="421"/>
      <c r="EA64" s="423"/>
      <c r="EB64" s="426"/>
      <c r="EC64" s="425"/>
      <c r="ED64" s="425"/>
      <c r="EG64" s="421"/>
      <c r="EH64" s="422"/>
      <c r="EI64" s="421"/>
      <c r="EJ64" s="423"/>
      <c r="EK64" s="426"/>
      <c r="EL64" s="425"/>
      <c r="EM64" s="425"/>
      <c r="EP64" s="421"/>
      <c r="EQ64" s="422"/>
      <c r="ER64" s="421"/>
      <c r="ES64" s="423"/>
      <c r="ET64" s="426"/>
      <c r="EU64" s="425"/>
      <c r="EV64" s="425"/>
      <c r="EY64" s="421"/>
      <c r="EZ64" s="422"/>
      <c r="FA64" s="421"/>
      <c r="FB64" s="423"/>
      <c r="FC64" s="426"/>
      <c r="FD64" s="425"/>
      <c r="FE64" s="425"/>
    </row>
    <row r="65" spans="2:161" ht="25.5">
      <c r="B65" s="421" t="s">
        <v>289</v>
      </c>
      <c r="C65" s="473" t="s">
        <v>290</v>
      </c>
      <c r="D65" s="421" t="s">
        <v>165</v>
      </c>
      <c r="E65" s="423">
        <v>4</v>
      </c>
      <c r="F65" s="426"/>
      <c r="G65" s="425">
        <f t="shared" si="21"/>
        <v>0</v>
      </c>
      <c r="H65" s="425"/>
      <c r="K65" s="421" t="s">
        <v>289</v>
      </c>
      <c r="L65" s="422" t="s">
        <v>290</v>
      </c>
      <c r="M65" s="421" t="s">
        <v>165</v>
      </c>
      <c r="N65" s="488">
        <v>4</v>
      </c>
      <c r="O65" s="489">
        <v>338025</v>
      </c>
      <c r="P65" s="490">
        <f t="shared" si="15"/>
        <v>1352100</v>
      </c>
      <c r="Q65" s="425"/>
      <c r="R65" s="143"/>
      <c r="S65" s="143"/>
      <c r="T65" s="421" t="s">
        <v>289</v>
      </c>
      <c r="U65" s="422" t="s">
        <v>290</v>
      </c>
      <c r="V65" s="421" t="s">
        <v>165</v>
      </c>
      <c r="W65" s="488">
        <v>4</v>
      </c>
      <c r="X65" s="491">
        <v>889348</v>
      </c>
      <c r="Y65" s="490">
        <f t="shared" si="16"/>
        <v>3557392</v>
      </c>
      <c r="Z65" s="425"/>
      <c r="AA65" s="143"/>
      <c r="AB65" s="143"/>
      <c r="AC65" s="421" t="s">
        <v>289</v>
      </c>
      <c r="AD65" s="422" t="s">
        <v>290</v>
      </c>
      <c r="AE65" s="421" t="s">
        <v>165</v>
      </c>
      <c r="AF65" s="488">
        <v>4</v>
      </c>
      <c r="AG65" s="491">
        <v>550000</v>
      </c>
      <c r="AH65" s="490">
        <f t="shared" si="17"/>
        <v>2200000</v>
      </c>
      <c r="AI65" s="425"/>
      <c r="AL65" s="421" t="s">
        <v>289</v>
      </c>
      <c r="AM65" s="422" t="s">
        <v>290</v>
      </c>
      <c r="AN65" s="421" t="s">
        <v>165</v>
      </c>
      <c r="AO65" s="488">
        <v>4</v>
      </c>
      <c r="AP65" s="491">
        <v>850000</v>
      </c>
      <c r="AQ65" s="490">
        <f t="shared" si="18"/>
        <v>3400000</v>
      </c>
      <c r="AR65" s="425"/>
      <c r="AU65" s="421" t="s">
        <v>289</v>
      </c>
      <c r="AV65" s="422" t="s">
        <v>290</v>
      </c>
      <c r="AW65" s="421" t="s">
        <v>165</v>
      </c>
      <c r="AX65" s="488">
        <v>4</v>
      </c>
      <c r="AY65" s="491">
        <v>240000</v>
      </c>
      <c r="AZ65" s="522">
        <f t="shared" si="19"/>
        <v>960000</v>
      </c>
      <c r="BA65" s="425"/>
      <c r="BD65" s="421" t="s">
        <v>289</v>
      </c>
      <c r="BE65" s="422" t="s">
        <v>290</v>
      </c>
      <c r="BF65" s="421" t="s">
        <v>165</v>
      </c>
      <c r="BG65" s="488">
        <v>4</v>
      </c>
      <c r="BH65" s="491">
        <v>630000</v>
      </c>
      <c r="BI65" s="490">
        <f t="shared" si="20"/>
        <v>2520000</v>
      </c>
      <c r="BJ65" s="425"/>
      <c r="BM65" s="421"/>
      <c r="BN65" s="422"/>
      <c r="BO65" s="421"/>
      <c r="BP65" s="423"/>
      <c r="BQ65" s="426"/>
      <c r="BR65" s="425"/>
      <c r="BS65" s="425"/>
      <c r="BV65" s="421"/>
      <c r="BW65" s="422"/>
      <c r="BX65" s="421"/>
      <c r="BY65" s="423"/>
      <c r="BZ65" s="426"/>
      <c r="CA65" s="425"/>
      <c r="CB65" s="425"/>
      <c r="CE65" s="421"/>
      <c r="CF65" s="422"/>
      <c r="CG65" s="421"/>
      <c r="CH65" s="423"/>
      <c r="CI65" s="426"/>
      <c r="CJ65" s="425"/>
      <c r="CK65" s="425"/>
      <c r="CN65" s="421"/>
      <c r="CO65" s="422"/>
      <c r="CP65" s="421"/>
      <c r="CQ65" s="423"/>
      <c r="CR65" s="426"/>
      <c r="CS65" s="425"/>
      <c r="CT65" s="425"/>
      <c r="CW65" s="421"/>
      <c r="CX65" s="422"/>
      <c r="CY65" s="421"/>
      <c r="CZ65" s="423"/>
      <c r="DA65" s="426"/>
      <c r="DB65" s="425"/>
      <c r="DC65" s="425"/>
      <c r="DF65" s="421"/>
      <c r="DG65" s="422"/>
      <c r="DH65" s="421"/>
      <c r="DI65" s="423"/>
      <c r="DJ65" s="426"/>
      <c r="DK65" s="425"/>
      <c r="DL65" s="425"/>
      <c r="DO65" s="421"/>
      <c r="DP65" s="422"/>
      <c r="DQ65" s="421"/>
      <c r="DR65" s="423"/>
      <c r="DS65" s="426"/>
      <c r="DT65" s="425"/>
      <c r="DU65" s="425"/>
      <c r="DX65" s="421"/>
      <c r="DY65" s="422"/>
      <c r="DZ65" s="421"/>
      <c r="EA65" s="423"/>
      <c r="EB65" s="426"/>
      <c r="EC65" s="425"/>
      <c r="ED65" s="425"/>
      <c r="EG65" s="421"/>
      <c r="EH65" s="422"/>
      <c r="EI65" s="421"/>
      <c r="EJ65" s="423"/>
      <c r="EK65" s="426"/>
      <c r="EL65" s="425"/>
      <c r="EM65" s="425"/>
      <c r="EP65" s="421"/>
      <c r="EQ65" s="422"/>
      <c r="ER65" s="421"/>
      <c r="ES65" s="423"/>
      <c r="ET65" s="426"/>
      <c r="EU65" s="425"/>
      <c r="EV65" s="425"/>
      <c r="EY65" s="421"/>
      <c r="EZ65" s="422"/>
      <c r="FA65" s="421"/>
      <c r="FB65" s="423"/>
      <c r="FC65" s="426"/>
      <c r="FD65" s="425"/>
      <c r="FE65" s="425"/>
    </row>
    <row r="66" spans="2:161">
      <c r="B66" s="418">
        <v>3.4</v>
      </c>
      <c r="C66" s="474" t="s">
        <v>243</v>
      </c>
      <c r="D66" s="420"/>
      <c r="E66" s="420"/>
      <c r="F66" s="420"/>
      <c r="G66" s="420"/>
      <c r="H66" s="420"/>
      <c r="I66" s="145"/>
      <c r="K66" s="485">
        <v>3.4</v>
      </c>
      <c r="L66" s="486" t="s">
        <v>243</v>
      </c>
      <c r="M66" s="487"/>
      <c r="N66" s="487"/>
      <c r="O66" s="487"/>
      <c r="P66" s="487"/>
      <c r="Q66" s="420"/>
      <c r="R66" s="143"/>
      <c r="S66" s="143"/>
      <c r="T66" s="485">
        <v>3.4</v>
      </c>
      <c r="U66" s="486" t="s">
        <v>243</v>
      </c>
      <c r="V66" s="487"/>
      <c r="W66" s="487"/>
      <c r="X66" s="487"/>
      <c r="Y66" s="487"/>
      <c r="Z66" s="420"/>
      <c r="AA66" s="143"/>
      <c r="AB66" s="143"/>
      <c r="AC66" s="485">
        <v>3.4</v>
      </c>
      <c r="AD66" s="486" t="s">
        <v>243</v>
      </c>
      <c r="AE66" s="487"/>
      <c r="AF66" s="487"/>
      <c r="AG66" s="487"/>
      <c r="AH66" s="487"/>
      <c r="AI66" s="420"/>
      <c r="AL66" s="485">
        <v>3.4</v>
      </c>
      <c r="AM66" s="486" t="s">
        <v>243</v>
      </c>
      <c r="AN66" s="487"/>
      <c r="AO66" s="487"/>
      <c r="AP66" s="487"/>
      <c r="AQ66" s="487"/>
      <c r="AR66" s="420"/>
      <c r="AU66" s="485">
        <v>3.4</v>
      </c>
      <c r="AV66" s="486" t="s">
        <v>243</v>
      </c>
      <c r="AW66" s="487"/>
      <c r="AX66" s="487"/>
      <c r="AY66" s="521"/>
      <c r="AZ66" s="487"/>
      <c r="BA66" s="420"/>
      <c r="BD66" s="485">
        <v>3.4</v>
      </c>
      <c r="BE66" s="486" t="s">
        <v>243</v>
      </c>
      <c r="BF66" s="487"/>
      <c r="BG66" s="487"/>
      <c r="BH66" s="487"/>
      <c r="BI66" s="487"/>
      <c r="BJ66" s="420"/>
      <c r="BM66" s="418"/>
      <c r="BN66" s="419"/>
      <c r="BO66" s="420"/>
      <c r="BP66" s="420"/>
      <c r="BQ66" s="420"/>
      <c r="BR66" s="420"/>
      <c r="BS66" s="420"/>
      <c r="BV66" s="418"/>
      <c r="BW66" s="419"/>
      <c r="BX66" s="420"/>
      <c r="BY66" s="420"/>
      <c r="BZ66" s="420"/>
      <c r="CA66" s="420"/>
      <c r="CB66" s="420"/>
      <c r="CE66" s="418"/>
      <c r="CF66" s="419"/>
      <c r="CG66" s="420"/>
      <c r="CH66" s="420"/>
      <c r="CI66" s="420"/>
      <c r="CJ66" s="420"/>
      <c r="CK66" s="420"/>
      <c r="CN66" s="418"/>
      <c r="CO66" s="419"/>
      <c r="CP66" s="420"/>
      <c r="CQ66" s="420"/>
      <c r="CR66" s="420"/>
      <c r="CS66" s="420"/>
      <c r="CT66" s="420"/>
      <c r="CW66" s="418"/>
      <c r="CX66" s="419"/>
      <c r="CY66" s="420"/>
      <c r="CZ66" s="420"/>
      <c r="DA66" s="420"/>
      <c r="DB66" s="420"/>
      <c r="DC66" s="420"/>
      <c r="DF66" s="418"/>
      <c r="DG66" s="419"/>
      <c r="DH66" s="420"/>
      <c r="DI66" s="420"/>
      <c r="DJ66" s="420"/>
      <c r="DK66" s="420"/>
      <c r="DL66" s="420"/>
      <c r="DO66" s="418"/>
      <c r="DP66" s="419"/>
      <c r="DQ66" s="420"/>
      <c r="DR66" s="420"/>
      <c r="DS66" s="420"/>
      <c r="DT66" s="420"/>
      <c r="DU66" s="420"/>
      <c r="DX66" s="418"/>
      <c r="DY66" s="419"/>
      <c r="DZ66" s="420"/>
      <c r="EA66" s="420"/>
      <c r="EB66" s="420"/>
      <c r="EC66" s="420"/>
      <c r="ED66" s="420"/>
      <c r="EG66" s="418"/>
      <c r="EH66" s="419"/>
      <c r="EI66" s="420"/>
      <c r="EJ66" s="420"/>
      <c r="EK66" s="420"/>
      <c r="EL66" s="420"/>
      <c r="EM66" s="420"/>
      <c r="EP66" s="418"/>
      <c r="EQ66" s="419"/>
      <c r="ER66" s="420"/>
      <c r="ES66" s="420"/>
      <c r="ET66" s="420"/>
      <c r="EU66" s="420"/>
      <c r="EV66" s="420"/>
      <c r="EY66" s="418"/>
      <c r="EZ66" s="419"/>
      <c r="FA66" s="420"/>
      <c r="FB66" s="420"/>
      <c r="FC66" s="420"/>
      <c r="FD66" s="420"/>
      <c r="FE66" s="420"/>
    </row>
    <row r="67" spans="2:161">
      <c r="B67" s="418"/>
      <c r="C67" s="474" t="s">
        <v>275</v>
      </c>
      <c r="D67" s="420"/>
      <c r="E67" s="420"/>
      <c r="F67" s="420"/>
      <c r="G67" s="420"/>
      <c r="H67" s="420"/>
      <c r="I67" s="143"/>
      <c r="K67" s="485"/>
      <c r="L67" s="486" t="s">
        <v>275</v>
      </c>
      <c r="M67" s="487"/>
      <c r="N67" s="487"/>
      <c r="O67" s="487"/>
      <c r="P67" s="487"/>
      <c r="Q67" s="420"/>
      <c r="R67" s="143"/>
      <c r="S67" s="143"/>
      <c r="T67" s="485"/>
      <c r="U67" s="486" t="s">
        <v>275</v>
      </c>
      <c r="V67" s="487"/>
      <c r="W67" s="487"/>
      <c r="X67" s="487"/>
      <c r="Y67" s="487"/>
      <c r="Z67" s="420"/>
      <c r="AA67" s="143"/>
      <c r="AC67" s="485"/>
      <c r="AD67" s="486" t="s">
        <v>275</v>
      </c>
      <c r="AE67" s="487"/>
      <c r="AF67" s="487"/>
      <c r="AG67" s="487"/>
      <c r="AH67" s="487"/>
      <c r="AI67" s="420"/>
      <c r="AL67" s="485"/>
      <c r="AM67" s="486" t="s">
        <v>275</v>
      </c>
      <c r="AN67" s="487"/>
      <c r="AO67" s="487"/>
      <c r="AP67" s="487"/>
      <c r="AQ67" s="487"/>
      <c r="AR67" s="420"/>
      <c r="AU67" s="485"/>
      <c r="AV67" s="486" t="s">
        <v>275</v>
      </c>
      <c r="AW67" s="487"/>
      <c r="AX67" s="487"/>
      <c r="AY67" s="521"/>
      <c r="AZ67" s="487"/>
      <c r="BA67" s="420"/>
      <c r="BD67" s="485"/>
      <c r="BE67" s="486" t="s">
        <v>275</v>
      </c>
      <c r="BF67" s="487"/>
      <c r="BG67" s="487"/>
      <c r="BH67" s="487"/>
      <c r="BI67" s="487"/>
      <c r="BJ67" s="420"/>
      <c r="BM67" s="418"/>
      <c r="BN67" s="419"/>
      <c r="BO67" s="420"/>
      <c r="BP67" s="420"/>
      <c r="BQ67" s="420"/>
      <c r="BR67" s="420"/>
      <c r="BS67" s="420"/>
      <c r="BV67" s="418"/>
      <c r="BW67" s="419"/>
      <c r="BX67" s="420"/>
      <c r="BY67" s="420"/>
      <c r="BZ67" s="420"/>
      <c r="CA67" s="420"/>
      <c r="CB67" s="420"/>
      <c r="CE67" s="418"/>
      <c r="CF67" s="419"/>
      <c r="CG67" s="420"/>
      <c r="CH67" s="420"/>
      <c r="CI67" s="420"/>
      <c r="CJ67" s="420"/>
      <c r="CK67" s="420"/>
      <c r="CN67" s="418"/>
      <c r="CO67" s="419"/>
      <c r="CP67" s="420"/>
      <c r="CQ67" s="420"/>
      <c r="CR67" s="420"/>
      <c r="CS67" s="420"/>
      <c r="CT67" s="420"/>
      <c r="CW67" s="418"/>
      <c r="CX67" s="419"/>
      <c r="CY67" s="420"/>
      <c r="CZ67" s="420"/>
      <c r="DA67" s="420"/>
      <c r="DB67" s="420"/>
      <c r="DC67" s="420"/>
      <c r="DF67" s="418"/>
      <c r="DG67" s="419"/>
      <c r="DH67" s="420"/>
      <c r="DI67" s="420"/>
      <c r="DJ67" s="420"/>
      <c r="DK67" s="420"/>
      <c r="DL67" s="420"/>
      <c r="DO67" s="418"/>
      <c r="DP67" s="419"/>
      <c r="DQ67" s="420"/>
      <c r="DR67" s="420"/>
      <c r="DS67" s="420"/>
      <c r="DT67" s="420"/>
      <c r="DU67" s="420"/>
      <c r="DX67" s="418"/>
      <c r="DY67" s="419"/>
      <c r="DZ67" s="420"/>
      <c r="EA67" s="420"/>
      <c r="EB67" s="420"/>
      <c r="EC67" s="420"/>
      <c r="ED67" s="420"/>
      <c r="EG67" s="418"/>
      <c r="EH67" s="419"/>
      <c r="EI67" s="420"/>
      <c r="EJ67" s="420"/>
      <c r="EK67" s="420"/>
      <c r="EL67" s="420"/>
      <c r="EM67" s="420"/>
      <c r="EP67" s="418"/>
      <c r="EQ67" s="419"/>
      <c r="ER67" s="420"/>
      <c r="ES67" s="420"/>
      <c r="ET67" s="420"/>
      <c r="EU67" s="420"/>
      <c r="EV67" s="420"/>
      <c r="EY67" s="418"/>
      <c r="EZ67" s="419"/>
      <c r="FA67" s="420"/>
      <c r="FB67" s="420"/>
      <c r="FC67" s="420"/>
      <c r="FD67" s="420"/>
      <c r="FE67" s="420"/>
    </row>
    <row r="68" spans="2:161" ht="25.5">
      <c r="B68" s="421" t="s">
        <v>291</v>
      </c>
      <c r="C68" s="473" t="s">
        <v>292</v>
      </c>
      <c r="D68" s="421" t="s">
        <v>164</v>
      </c>
      <c r="E68" s="423">
        <v>1129</v>
      </c>
      <c r="F68" s="426"/>
      <c r="G68" s="425">
        <f t="shared" ref="G68:G69" si="22">ROUND(E68*F68,0)</f>
        <v>0</v>
      </c>
      <c r="H68" s="425"/>
      <c r="K68" s="421" t="s">
        <v>291</v>
      </c>
      <c r="L68" s="422" t="s">
        <v>292</v>
      </c>
      <c r="M68" s="421" t="s">
        <v>164</v>
      </c>
      <c r="N68" s="488">
        <v>1129</v>
      </c>
      <c r="O68" s="489">
        <v>126572</v>
      </c>
      <c r="P68" s="490">
        <f t="shared" si="15"/>
        <v>142899788</v>
      </c>
      <c r="Q68" s="425"/>
      <c r="R68" s="143"/>
      <c r="S68" s="143"/>
      <c r="T68" s="421" t="s">
        <v>291</v>
      </c>
      <c r="U68" s="422" t="s">
        <v>292</v>
      </c>
      <c r="V68" s="421" t="s">
        <v>164</v>
      </c>
      <c r="W68" s="488">
        <v>1129</v>
      </c>
      <c r="X68" s="491">
        <v>105637</v>
      </c>
      <c r="Y68" s="490">
        <f t="shared" si="16"/>
        <v>119264173</v>
      </c>
      <c r="Z68" s="425"/>
      <c r="AA68" s="143"/>
      <c r="AC68" s="421" t="s">
        <v>291</v>
      </c>
      <c r="AD68" s="422" t="s">
        <v>292</v>
      </c>
      <c r="AE68" s="421" t="s">
        <v>164</v>
      </c>
      <c r="AF68" s="488">
        <v>1129</v>
      </c>
      <c r="AG68" s="491">
        <v>120000</v>
      </c>
      <c r="AH68" s="490">
        <f t="shared" si="17"/>
        <v>135480000</v>
      </c>
      <c r="AI68" s="425"/>
      <c r="AL68" s="421" t="s">
        <v>291</v>
      </c>
      <c r="AM68" s="422" t="s">
        <v>292</v>
      </c>
      <c r="AN68" s="421" t="s">
        <v>164</v>
      </c>
      <c r="AO68" s="488">
        <v>1129</v>
      </c>
      <c r="AP68" s="491">
        <v>103000</v>
      </c>
      <c r="AQ68" s="490">
        <f t="shared" si="18"/>
        <v>116287000</v>
      </c>
      <c r="AR68" s="425"/>
      <c r="AU68" s="421" t="s">
        <v>291</v>
      </c>
      <c r="AV68" s="422" t="s">
        <v>292</v>
      </c>
      <c r="AW68" s="421" t="s">
        <v>164</v>
      </c>
      <c r="AX68" s="488">
        <v>1129</v>
      </c>
      <c r="AY68" s="491">
        <v>143750</v>
      </c>
      <c r="AZ68" s="522">
        <f t="shared" si="19"/>
        <v>162293750</v>
      </c>
      <c r="BA68" s="425"/>
      <c r="BD68" s="421" t="s">
        <v>291</v>
      </c>
      <c r="BE68" s="422" t="s">
        <v>292</v>
      </c>
      <c r="BF68" s="421" t="s">
        <v>164</v>
      </c>
      <c r="BG68" s="488">
        <v>1129</v>
      </c>
      <c r="BH68" s="491">
        <f>16000+(690000*1.19/6*0.75)</f>
        <v>118637.5</v>
      </c>
      <c r="BI68" s="490">
        <f t="shared" si="20"/>
        <v>133941738</v>
      </c>
      <c r="BJ68" s="425"/>
      <c r="BM68" s="421"/>
      <c r="BN68" s="422"/>
      <c r="BO68" s="421"/>
      <c r="BP68" s="423"/>
      <c r="BQ68" s="426"/>
      <c r="BR68" s="425"/>
      <c r="BS68" s="425"/>
      <c r="BV68" s="421"/>
      <c r="BW68" s="422"/>
      <c r="BX68" s="421"/>
      <c r="BY68" s="423"/>
      <c r="BZ68" s="426"/>
      <c r="CA68" s="425"/>
      <c r="CB68" s="425"/>
      <c r="CE68" s="421"/>
      <c r="CF68" s="422"/>
      <c r="CG68" s="421"/>
      <c r="CH68" s="423"/>
      <c r="CI68" s="426"/>
      <c r="CJ68" s="425"/>
      <c r="CK68" s="425"/>
      <c r="CN68" s="421"/>
      <c r="CO68" s="422"/>
      <c r="CP68" s="421"/>
      <c r="CQ68" s="423"/>
      <c r="CR68" s="426"/>
      <c r="CS68" s="425"/>
      <c r="CT68" s="425"/>
      <c r="CW68" s="421"/>
      <c r="CX68" s="422"/>
      <c r="CY68" s="421"/>
      <c r="CZ68" s="423"/>
      <c r="DA68" s="426"/>
      <c r="DB68" s="425"/>
      <c r="DC68" s="425"/>
      <c r="DF68" s="421"/>
      <c r="DG68" s="422"/>
      <c r="DH68" s="421"/>
      <c r="DI68" s="423"/>
      <c r="DJ68" s="426"/>
      <c r="DK68" s="425"/>
      <c r="DL68" s="425"/>
      <c r="DO68" s="421"/>
      <c r="DP68" s="422"/>
      <c r="DQ68" s="421"/>
      <c r="DR68" s="423"/>
      <c r="DS68" s="426"/>
      <c r="DT68" s="425"/>
      <c r="DU68" s="425"/>
      <c r="DX68" s="421"/>
      <c r="DY68" s="422"/>
      <c r="DZ68" s="421"/>
      <c r="EA68" s="423"/>
      <c r="EB68" s="426"/>
      <c r="EC68" s="425"/>
      <c r="ED68" s="425"/>
      <c r="EG68" s="421"/>
      <c r="EH68" s="422"/>
      <c r="EI68" s="421"/>
      <c r="EJ68" s="423"/>
      <c r="EK68" s="426"/>
      <c r="EL68" s="425"/>
      <c r="EM68" s="425"/>
      <c r="EP68" s="421"/>
      <c r="EQ68" s="422"/>
      <c r="ER68" s="421"/>
      <c r="ES68" s="423"/>
      <c r="ET68" s="426"/>
      <c r="EU68" s="425"/>
      <c r="EV68" s="425"/>
      <c r="EY68" s="421"/>
      <c r="EZ68" s="422"/>
      <c r="FA68" s="421"/>
      <c r="FB68" s="423"/>
      <c r="FC68" s="426"/>
      <c r="FD68" s="425"/>
      <c r="FE68" s="425"/>
    </row>
    <row r="69" spans="2:161" ht="25.5">
      <c r="B69" s="421" t="s">
        <v>293</v>
      </c>
      <c r="C69" s="473" t="s">
        <v>294</v>
      </c>
      <c r="D69" s="421" t="s">
        <v>164</v>
      </c>
      <c r="E69" s="423">
        <v>928.14</v>
      </c>
      <c r="F69" s="426"/>
      <c r="G69" s="425">
        <f t="shared" si="22"/>
        <v>0</v>
      </c>
      <c r="H69" s="425"/>
      <c r="K69" s="421" t="s">
        <v>293</v>
      </c>
      <c r="L69" s="422" t="s">
        <v>294</v>
      </c>
      <c r="M69" s="421" t="s">
        <v>164</v>
      </c>
      <c r="N69" s="488">
        <v>928.14</v>
      </c>
      <c r="O69" s="489">
        <v>77886</v>
      </c>
      <c r="P69" s="490">
        <f t="shared" si="15"/>
        <v>72289112</v>
      </c>
      <c r="Q69" s="425"/>
      <c r="R69" s="143"/>
      <c r="S69" s="143"/>
      <c r="T69" s="421" t="s">
        <v>293</v>
      </c>
      <c r="U69" s="422" t="s">
        <v>294</v>
      </c>
      <c r="V69" s="421" t="s">
        <v>164</v>
      </c>
      <c r="W69" s="488">
        <v>928.14</v>
      </c>
      <c r="X69" s="491">
        <v>72906</v>
      </c>
      <c r="Y69" s="490">
        <f t="shared" si="16"/>
        <v>67666975</v>
      </c>
      <c r="Z69" s="425"/>
      <c r="AA69" s="143"/>
      <c r="AC69" s="421" t="s">
        <v>293</v>
      </c>
      <c r="AD69" s="422" t="s">
        <v>294</v>
      </c>
      <c r="AE69" s="421" t="s">
        <v>164</v>
      </c>
      <c r="AF69" s="488">
        <v>928.14</v>
      </c>
      <c r="AG69" s="491">
        <f>+AG32</f>
        <v>65000</v>
      </c>
      <c r="AH69" s="490">
        <f t="shared" si="17"/>
        <v>60329100</v>
      </c>
      <c r="AI69" s="425"/>
      <c r="AL69" s="421" t="s">
        <v>293</v>
      </c>
      <c r="AM69" s="422" t="s">
        <v>294</v>
      </c>
      <c r="AN69" s="421" t="s">
        <v>164</v>
      </c>
      <c r="AO69" s="488">
        <v>928.14</v>
      </c>
      <c r="AP69" s="491">
        <v>72000</v>
      </c>
      <c r="AQ69" s="490">
        <f t="shared" si="18"/>
        <v>66826080</v>
      </c>
      <c r="AR69" s="425"/>
      <c r="AU69" s="421" t="s">
        <v>293</v>
      </c>
      <c r="AV69" s="422" t="s">
        <v>294</v>
      </c>
      <c r="AW69" s="421" t="s">
        <v>164</v>
      </c>
      <c r="AX69" s="488">
        <v>928.14</v>
      </c>
      <c r="AY69" s="491">
        <v>85200</v>
      </c>
      <c r="AZ69" s="522">
        <f t="shared" si="19"/>
        <v>79077528</v>
      </c>
      <c r="BA69" s="425"/>
      <c r="BD69" s="421" t="s">
        <v>293</v>
      </c>
      <c r="BE69" s="422" t="s">
        <v>294</v>
      </c>
      <c r="BF69" s="421" t="s">
        <v>164</v>
      </c>
      <c r="BG69" s="488">
        <v>928.14</v>
      </c>
      <c r="BH69" s="491">
        <f>+BH52</f>
        <v>72392.5</v>
      </c>
      <c r="BI69" s="490">
        <f t="shared" si="20"/>
        <v>67190375</v>
      </c>
      <c r="BJ69" s="425"/>
      <c r="BM69" s="421"/>
      <c r="BN69" s="422"/>
      <c r="BO69" s="421"/>
      <c r="BP69" s="423"/>
      <c r="BQ69" s="426"/>
      <c r="BR69" s="425"/>
      <c r="BS69" s="425"/>
      <c r="BV69" s="421"/>
      <c r="BW69" s="422"/>
      <c r="BX69" s="421"/>
      <c r="BY69" s="423"/>
      <c r="BZ69" s="426"/>
      <c r="CA69" s="425"/>
      <c r="CB69" s="425"/>
      <c r="CE69" s="421"/>
      <c r="CF69" s="422"/>
      <c r="CG69" s="421"/>
      <c r="CH69" s="423"/>
      <c r="CI69" s="426"/>
      <c r="CJ69" s="425"/>
      <c r="CK69" s="425"/>
      <c r="CN69" s="421"/>
      <c r="CO69" s="422"/>
      <c r="CP69" s="421"/>
      <c r="CQ69" s="423"/>
      <c r="CR69" s="426"/>
      <c r="CS69" s="425"/>
      <c r="CT69" s="425"/>
      <c r="CW69" s="421"/>
      <c r="CX69" s="422"/>
      <c r="CY69" s="421"/>
      <c r="CZ69" s="423"/>
      <c r="DA69" s="426"/>
      <c r="DB69" s="425"/>
      <c r="DC69" s="425"/>
      <c r="DF69" s="421"/>
      <c r="DG69" s="422"/>
      <c r="DH69" s="421"/>
      <c r="DI69" s="423"/>
      <c r="DJ69" s="426"/>
      <c r="DK69" s="425"/>
      <c r="DL69" s="425"/>
      <c r="DO69" s="421"/>
      <c r="DP69" s="422"/>
      <c r="DQ69" s="421"/>
      <c r="DR69" s="423"/>
      <c r="DS69" s="426"/>
      <c r="DT69" s="425"/>
      <c r="DU69" s="425"/>
      <c r="DX69" s="421"/>
      <c r="DY69" s="422"/>
      <c r="DZ69" s="421"/>
      <c r="EA69" s="423"/>
      <c r="EB69" s="426"/>
      <c r="EC69" s="425"/>
      <c r="ED69" s="425"/>
      <c r="EG69" s="421"/>
      <c r="EH69" s="422"/>
      <c r="EI69" s="421"/>
      <c r="EJ69" s="423"/>
      <c r="EK69" s="426"/>
      <c r="EL69" s="425"/>
      <c r="EM69" s="425"/>
      <c r="EP69" s="421"/>
      <c r="EQ69" s="422"/>
      <c r="ER69" s="421"/>
      <c r="ES69" s="423"/>
      <c r="ET69" s="426"/>
      <c r="EU69" s="425"/>
      <c r="EV69" s="425"/>
      <c r="EY69" s="421"/>
      <c r="EZ69" s="422"/>
      <c r="FA69" s="421"/>
      <c r="FB69" s="423"/>
      <c r="FC69" s="426"/>
      <c r="FD69" s="425"/>
      <c r="FE69" s="425"/>
    </row>
    <row r="70" spans="2:161">
      <c r="B70" s="418"/>
      <c r="C70" s="474" t="s">
        <v>295</v>
      </c>
      <c r="D70" s="420"/>
      <c r="E70" s="420"/>
      <c r="F70" s="420"/>
      <c r="G70" s="420"/>
      <c r="H70" s="420"/>
      <c r="K70" s="485"/>
      <c r="L70" s="486" t="s">
        <v>295</v>
      </c>
      <c r="M70" s="487"/>
      <c r="N70" s="487"/>
      <c r="O70" s="487"/>
      <c r="P70" s="487"/>
      <c r="Q70" s="420"/>
      <c r="R70" s="143"/>
      <c r="S70" s="143"/>
      <c r="T70" s="485"/>
      <c r="U70" s="486" t="s">
        <v>295</v>
      </c>
      <c r="V70" s="487"/>
      <c r="W70" s="487"/>
      <c r="X70" s="487"/>
      <c r="Y70" s="487"/>
      <c r="Z70" s="420"/>
      <c r="AA70" s="143"/>
      <c r="AC70" s="485"/>
      <c r="AD70" s="486" t="s">
        <v>295</v>
      </c>
      <c r="AE70" s="487"/>
      <c r="AF70" s="487"/>
      <c r="AG70" s="487"/>
      <c r="AH70" s="487"/>
      <c r="AI70" s="420"/>
      <c r="AL70" s="485"/>
      <c r="AM70" s="486" t="s">
        <v>295</v>
      </c>
      <c r="AN70" s="487"/>
      <c r="AO70" s="487"/>
      <c r="AP70" s="487"/>
      <c r="AQ70" s="487"/>
      <c r="AR70" s="420"/>
      <c r="AU70" s="485"/>
      <c r="AV70" s="486" t="s">
        <v>295</v>
      </c>
      <c r="AW70" s="487"/>
      <c r="AX70" s="487"/>
      <c r="AY70" s="521"/>
      <c r="AZ70" s="487"/>
      <c r="BA70" s="420"/>
      <c r="BD70" s="485"/>
      <c r="BE70" s="486" t="s">
        <v>295</v>
      </c>
      <c r="BF70" s="487"/>
      <c r="BG70" s="487"/>
      <c r="BH70" s="487"/>
      <c r="BI70" s="487"/>
      <c r="BJ70" s="420"/>
      <c r="BM70" s="418"/>
      <c r="BN70" s="419"/>
      <c r="BO70" s="420"/>
      <c r="BP70" s="420"/>
      <c r="BQ70" s="420"/>
      <c r="BR70" s="420"/>
      <c r="BS70" s="420"/>
      <c r="BV70" s="418"/>
      <c r="BW70" s="419"/>
      <c r="BX70" s="420"/>
      <c r="BY70" s="420"/>
      <c r="BZ70" s="420"/>
      <c r="CA70" s="420"/>
      <c r="CB70" s="420"/>
      <c r="CE70" s="418"/>
      <c r="CF70" s="419"/>
      <c r="CG70" s="420"/>
      <c r="CH70" s="420"/>
      <c r="CI70" s="420"/>
      <c r="CJ70" s="420"/>
      <c r="CK70" s="420"/>
      <c r="CN70" s="418"/>
      <c r="CO70" s="419"/>
      <c r="CP70" s="420"/>
      <c r="CQ70" s="420"/>
      <c r="CR70" s="420"/>
      <c r="CS70" s="420"/>
      <c r="CT70" s="420"/>
      <c r="CW70" s="418"/>
      <c r="CX70" s="419"/>
      <c r="CY70" s="420"/>
      <c r="CZ70" s="420"/>
      <c r="DA70" s="420"/>
      <c r="DB70" s="420"/>
      <c r="DC70" s="420"/>
      <c r="DF70" s="418"/>
      <c r="DG70" s="419"/>
      <c r="DH70" s="420"/>
      <c r="DI70" s="420"/>
      <c r="DJ70" s="420"/>
      <c r="DK70" s="420"/>
      <c r="DL70" s="420"/>
      <c r="DO70" s="418"/>
      <c r="DP70" s="419"/>
      <c r="DQ70" s="420"/>
      <c r="DR70" s="420"/>
      <c r="DS70" s="420"/>
      <c r="DT70" s="420"/>
      <c r="DU70" s="420"/>
      <c r="DX70" s="418"/>
      <c r="DY70" s="419"/>
      <c r="DZ70" s="420"/>
      <c r="EA70" s="420"/>
      <c r="EB70" s="420"/>
      <c r="EC70" s="420"/>
      <c r="ED70" s="420"/>
      <c r="EG70" s="418"/>
      <c r="EH70" s="419"/>
      <c r="EI70" s="420"/>
      <c r="EJ70" s="420"/>
      <c r="EK70" s="420"/>
      <c r="EL70" s="420"/>
      <c r="EM70" s="420"/>
      <c r="EP70" s="418"/>
      <c r="EQ70" s="419"/>
      <c r="ER70" s="420"/>
      <c r="ES70" s="420"/>
      <c r="ET70" s="420"/>
      <c r="EU70" s="420"/>
      <c r="EV70" s="420"/>
      <c r="EY70" s="418"/>
      <c r="EZ70" s="419"/>
      <c r="FA70" s="420"/>
      <c r="FB70" s="420"/>
      <c r="FC70" s="420"/>
      <c r="FD70" s="420"/>
      <c r="FE70" s="420"/>
    </row>
    <row r="71" spans="2:161" ht="38.25">
      <c r="B71" s="421" t="s">
        <v>296</v>
      </c>
      <c r="C71" s="473" t="s">
        <v>297</v>
      </c>
      <c r="D71" s="421" t="s">
        <v>165</v>
      </c>
      <c r="E71" s="423">
        <v>2</v>
      </c>
      <c r="F71" s="426"/>
      <c r="G71" s="425">
        <f t="shared" ref="G71:G72" si="23">ROUND(E71*F71,0)</f>
        <v>0</v>
      </c>
      <c r="H71" s="425"/>
      <c r="K71" s="421" t="s">
        <v>296</v>
      </c>
      <c r="L71" s="422" t="s">
        <v>297</v>
      </c>
      <c r="M71" s="421" t="s">
        <v>165</v>
      </c>
      <c r="N71" s="488">
        <v>2</v>
      </c>
      <c r="O71" s="489">
        <v>974974</v>
      </c>
      <c r="P71" s="490">
        <f t="shared" si="15"/>
        <v>1949948</v>
      </c>
      <c r="Q71" s="425"/>
      <c r="R71" s="143"/>
      <c r="S71" s="143"/>
      <c r="T71" s="421" t="s">
        <v>296</v>
      </c>
      <c r="U71" s="422" t="s">
        <v>297</v>
      </c>
      <c r="V71" s="421" t="s">
        <v>165</v>
      </c>
      <c r="W71" s="488">
        <v>2</v>
      </c>
      <c r="X71" s="491">
        <v>2364514</v>
      </c>
      <c r="Y71" s="490">
        <f t="shared" si="16"/>
        <v>4729028</v>
      </c>
      <c r="Z71" s="425"/>
      <c r="AA71" s="143"/>
      <c r="AC71" s="421" t="s">
        <v>296</v>
      </c>
      <c r="AD71" s="422" t="s">
        <v>297</v>
      </c>
      <c r="AE71" s="421" t="s">
        <v>165</v>
      </c>
      <c r="AF71" s="488">
        <v>2</v>
      </c>
      <c r="AG71" s="491">
        <v>680000</v>
      </c>
      <c r="AH71" s="490">
        <f t="shared" si="17"/>
        <v>1360000</v>
      </c>
      <c r="AI71" s="425"/>
      <c r="AL71" s="421" t="s">
        <v>296</v>
      </c>
      <c r="AM71" s="422" t="s">
        <v>297</v>
      </c>
      <c r="AN71" s="421" t="s">
        <v>165</v>
      </c>
      <c r="AO71" s="488">
        <v>2</v>
      </c>
      <c r="AP71" s="491">
        <v>320000</v>
      </c>
      <c r="AQ71" s="490">
        <f t="shared" si="18"/>
        <v>640000</v>
      </c>
      <c r="AR71" s="425"/>
      <c r="AU71" s="421" t="s">
        <v>296</v>
      </c>
      <c r="AV71" s="524" t="s">
        <v>297</v>
      </c>
      <c r="AW71" s="421" t="s">
        <v>165</v>
      </c>
      <c r="AX71" s="488">
        <v>2</v>
      </c>
      <c r="AY71" s="491">
        <v>1335000</v>
      </c>
      <c r="AZ71" s="522">
        <f t="shared" si="19"/>
        <v>2670000</v>
      </c>
      <c r="BA71" s="425"/>
      <c r="BD71" s="421" t="s">
        <v>296</v>
      </c>
      <c r="BE71" s="422" t="s">
        <v>297</v>
      </c>
      <c r="BF71" s="421" t="s">
        <v>165</v>
      </c>
      <c r="BG71" s="488">
        <v>2</v>
      </c>
      <c r="BH71" s="491">
        <v>1000000</v>
      </c>
      <c r="BI71" s="490">
        <f t="shared" si="20"/>
        <v>2000000</v>
      </c>
      <c r="BJ71" s="425"/>
      <c r="BM71" s="421"/>
      <c r="BN71" s="422"/>
      <c r="BO71" s="421"/>
      <c r="BP71" s="423"/>
      <c r="BQ71" s="426"/>
      <c r="BR71" s="425"/>
      <c r="BS71" s="425"/>
      <c r="BV71" s="421"/>
      <c r="BW71" s="422"/>
      <c r="BX71" s="421"/>
      <c r="BY71" s="423"/>
      <c r="BZ71" s="426"/>
      <c r="CA71" s="425"/>
      <c r="CB71" s="425"/>
      <c r="CE71" s="421"/>
      <c r="CF71" s="422"/>
      <c r="CG71" s="421"/>
      <c r="CH71" s="423"/>
      <c r="CI71" s="426"/>
      <c r="CJ71" s="425"/>
      <c r="CK71" s="425"/>
      <c r="CN71" s="421"/>
      <c r="CO71" s="422"/>
      <c r="CP71" s="421"/>
      <c r="CQ71" s="423"/>
      <c r="CR71" s="426"/>
      <c r="CS71" s="425"/>
      <c r="CT71" s="425"/>
      <c r="CW71" s="421"/>
      <c r="CX71" s="422"/>
      <c r="CY71" s="421"/>
      <c r="CZ71" s="423"/>
      <c r="DA71" s="426"/>
      <c r="DB71" s="425"/>
      <c r="DC71" s="425"/>
      <c r="DF71" s="421"/>
      <c r="DG71" s="422"/>
      <c r="DH71" s="421"/>
      <c r="DI71" s="423"/>
      <c r="DJ71" s="426"/>
      <c r="DK71" s="425"/>
      <c r="DL71" s="425"/>
      <c r="DO71" s="421"/>
      <c r="DP71" s="422"/>
      <c r="DQ71" s="421"/>
      <c r="DR71" s="423"/>
      <c r="DS71" s="426"/>
      <c r="DT71" s="425"/>
      <c r="DU71" s="425"/>
      <c r="DX71" s="421"/>
      <c r="DY71" s="422"/>
      <c r="DZ71" s="421"/>
      <c r="EA71" s="423"/>
      <c r="EB71" s="426"/>
      <c r="EC71" s="425"/>
      <c r="ED71" s="425"/>
      <c r="EG71" s="421"/>
      <c r="EH71" s="422"/>
      <c r="EI71" s="421"/>
      <c r="EJ71" s="423"/>
      <c r="EK71" s="426"/>
      <c r="EL71" s="425"/>
      <c r="EM71" s="425"/>
      <c r="EP71" s="421"/>
      <c r="EQ71" s="422"/>
      <c r="ER71" s="421"/>
      <c r="ES71" s="423"/>
      <c r="ET71" s="426"/>
      <c r="EU71" s="425"/>
      <c r="EV71" s="425"/>
      <c r="EY71" s="421"/>
      <c r="EZ71" s="422"/>
      <c r="FA71" s="421"/>
      <c r="FB71" s="423"/>
      <c r="FC71" s="426"/>
      <c r="FD71" s="425"/>
      <c r="FE71" s="425"/>
    </row>
    <row r="72" spans="2:161" ht="39" thickBot="1">
      <c r="B72" s="421" t="s">
        <v>298</v>
      </c>
      <c r="C72" s="473" t="s">
        <v>299</v>
      </c>
      <c r="D72" s="421" t="s">
        <v>165</v>
      </c>
      <c r="E72" s="423">
        <v>10</v>
      </c>
      <c r="F72" s="426"/>
      <c r="G72" s="425">
        <f t="shared" si="23"/>
        <v>0</v>
      </c>
      <c r="H72" s="425"/>
      <c r="K72" s="421" t="s">
        <v>298</v>
      </c>
      <c r="L72" s="422" t="s">
        <v>299</v>
      </c>
      <c r="M72" s="421" t="s">
        <v>165</v>
      </c>
      <c r="N72" s="488">
        <v>10</v>
      </c>
      <c r="O72" s="489">
        <v>284050</v>
      </c>
      <c r="P72" s="490">
        <f t="shared" si="15"/>
        <v>2840500</v>
      </c>
      <c r="Q72" s="425"/>
      <c r="R72" s="143"/>
      <c r="S72" s="143"/>
      <c r="T72" s="421" t="s">
        <v>298</v>
      </c>
      <c r="U72" s="422" t="s">
        <v>299</v>
      </c>
      <c r="V72" s="421" t="s">
        <v>165</v>
      </c>
      <c r="W72" s="488">
        <v>10</v>
      </c>
      <c r="X72" s="491">
        <v>1610745</v>
      </c>
      <c r="Y72" s="490">
        <f t="shared" si="16"/>
        <v>16107450</v>
      </c>
      <c r="Z72" s="425"/>
      <c r="AA72" s="143"/>
      <c r="AC72" s="421" t="s">
        <v>298</v>
      </c>
      <c r="AD72" s="422" t="s">
        <v>299</v>
      </c>
      <c r="AE72" s="421" t="s">
        <v>165</v>
      </c>
      <c r="AF72" s="488">
        <v>10</v>
      </c>
      <c r="AG72" s="491">
        <v>350000</v>
      </c>
      <c r="AH72" s="490">
        <f t="shared" si="17"/>
        <v>3500000</v>
      </c>
      <c r="AI72" s="425"/>
      <c r="AL72" s="421" t="s">
        <v>298</v>
      </c>
      <c r="AM72" s="422" t="s">
        <v>299</v>
      </c>
      <c r="AN72" s="421" t="s">
        <v>165</v>
      </c>
      <c r="AO72" s="488">
        <v>10</v>
      </c>
      <c r="AP72" s="491">
        <v>590000</v>
      </c>
      <c r="AQ72" s="490">
        <f t="shared" si="18"/>
        <v>5900000</v>
      </c>
      <c r="AR72" s="425"/>
      <c r="AU72" s="421" t="s">
        <v>298</v>
      </c>
      <c r="AV72" s="524" t="s">
        <v>299</v>
      </c>
      <c r="AW72" s="421" t="s">
        <v>165</v>
      </c>
      <c r="AX72" s="488">
        <v>10</v>
      </c>
      <c r="AY72" s="491">
        <v>665000</v>
      </c>
      <c r="AZ72" s="522">
        <f t="shared" si="19"/>
        <v>6650000</v>
      </c>
      <c r="BA72" s="425"/>
      <c r="BD72" s="421" t="s">
        <v>298</v>
      </c>
      <c r="BE72" s="422" t="s">
        <v>299</v>
      </c>
      <c r="BF72" s="421" t="s">
        <v>165</v>
      </c>
      <c r="BG72" s="488">
        <v>10</v>
      </c>
      <c r="BH72" s="491">
        <v>430000</v>
      </c>
      <c r="BI72" s="490">
        <f t="shared" si="20"/>
        <v>4300000</v>
      </c>
      <c r="BJ72" s="425"/>
      <c r="BM72" s="421"/>
      <c r="BN72" s="422"/>
      <c r="BO72" s="421"/>
      <c r="BP72" s="423"/>
      <c r="BQ72" s="426"/>
      <c r="BR72" s="425"/>
      <c r="BS72" s="425"/>
      <c r="BV72" s="421"/>
      <c r="BW72" s="422"/>
      <c r="BX72" s="421"/>
      <c r="BY72" s="423"/>
      <c r="BZ72" s="426"/>
      <c r="CA72" s="425"/>
      <c r="CB72" s="425"/>
      <c r="CE72" s="421"/>
      <c r="CF72" s="422"/>
      <c r="CG72" s="421"/>
      <c r="CH72" s="423"/>
      <c r="CI72" s="426"/>
      <c r="CJ72" s="425"/>
      <c r="CK72" s="425"/>
      <c r="CN72" s="421"/>
      <c r="CO72" s="422"/>
      <c r="CP72" s="421"/>
      <c r="CQ72" s="423"/>
      <c r="CR72" s="426"/>
      <c r="CS72" s="425"/>
      <c r="CT72" s="425"/>
      <c r="CW72" s="421"/>
      <c r="CX72" s="422"/>
      <c r="CY72" s="421"/>
      <c r="CZ72" s="423"/>
      <c r="DA72" s="426"/>
      <c r="DB72" s="425"/>
      <c r="DC72" s="425"/>
      <c r="DF72" s="421"/>
      <c r="DG72" s="422"/>
      <c r="DH72" s="421"/>
      <c r="DI72" s="423"/>
      <c r="DJ72" s="426"/>
      <c r="DK72" s="425"/>
      <c r="DL72" s="425"/>
      <c r="DO72" s="421"/>
      <c r="DP72" s="422"/>
      <c r="DQ72" s="421"/>
      <c r="DR72" s="423"/>
      <c r="DS72" s="426"/>
      <c r="DT72" s="425"/>
      <c r="DU72" s="425"/>
      <c r="DX72" s="421"/>
      <c r="DY72" s="422"/>
      <c r="DZ72" s="421"/>
      <c r="EA72" s="423"/>
      <c r="EB72" s="426"/>
      <c r="EC72" s="425"/>
      <c r="ED72" s="425"/>
      <c r="EG72" s="421"/>
      <c r="EH72" s="422"/>
      <c r="EI72" s="421"/>
      <c r="EJ72" s="423"/>
      <c r="EK72" s="426"/>
      <c r="EL72" s="425"/>
      <c r="EM72" s="425"/>
      <c r="EP72" s="421"/>
      <c r="EQ72" s="422"/>
      <c r="ER72" s="421"/>
      <c r="ES72" s="423"/>
      <c r="ET72" s="426"/>
      <c r="EU72" s="425"/>
      <c r="EV72" s="425"/>
      <c r="EY72" s="421"/>
      <c r="EZ72" s="422"/>
      <c r="FA72" s="421"/>
      <c r="FB72" s="423"/>
      <c r="FC72" s="426"/>
      <c r="FD72" s="425"/>
      <c r="FE72" s="425"/>
    </row>
    <row r="73" spans="2:161" ht="16.5" customHeight="1" thickBot="1">
      <c r="B73" s="821" t="s">
        <v>300</v>
      </c>
      <c r="C73" s="822"/>
      <c r="D73" s="822"/>
      <c r="E73" s="822"/>
      <c r="F73" s="823"/>
      <c r="G73" s="448">
        <f>+SUM(G55:G72)</f>
        <v>0</v>
      </c>
      <c r="H73" s="448"/>
      <c r="K73" s="739" t="s">
        <v>300</v>
      </c>
      <c r="L73" s="740"/>
      <c r="M73" s="740"/>
      <c r="N73" s="740"/>
      <c r="O73" s="741"/>
      <c r="P73" s="506">
        <f>+SUM(P55:P72)</f>
        <v>279828089</v>
      </c>
      <c r="Q73" s="448"/>
      <c r="R73" s="143"/>
      <c r="T73" s="739" t="s">
        <v>300</v>
      </c>
      <c r="U73" s="740"/>
      <c r="V73" s="740"/>
      <c r="W73" s="740"/>
      <c r="X73" s="741"/>
      <c r="Y73" s="506">
        <f>+SUM(Y55:Y72)</f>
        <v>271866274</v>
      </c>
      <c r="Z73" s="448"/>
      <c r="AC73" s="739" t="s">
        <v>300</v>
      </c>
      <c r="AD73" s="740"/>
      <c r="AE73" s="740"/>
      <c r="AF73" s="740"/>
      <c r="AG73" s="741"/>
      <c r="AH73" s="506">
        <f>+SUM(AH55:AH72)</f>
        <v>256417800</v>
      </c>
      <c r="AI73" s="448"/>
      <c r="AL73" s="739" t="s">
        <v>300</v>
      </c>
      <c r="AM73" s="740"/>
      <c r="AN73" s="740"/>
      <c r="AO73" s="740"/>
      <c r="AP73" s="741"/>
      <c r="AQ73" s="506">
        <f>+SUM(AQ55:AQ72)</f>
        <v>274668780</v>
      </c>
      <c r="AR73" s="448"/>
      <c r="AU73" s="739" t="s">
        <v>300</v>
      </c>
      <c r="AV73" s="740"/>
      <c r="AW73" s="740"/>
      <c r="AX73" s="740"/>
      <c r="AY73" s="741"/>
      <c r="AZ73" s="532">
        <f>+SUM(AZ55:AZ72)</f>
        <v>279364948</v>
      </c>
      <c r="BA73" s="448"/>
      <c r="BD73" s="739" t="s">
        <v>300</v>
      </c>
      <c r="BE73" s="740"/>
      <c r="BF73" s="740"/>
      <c r="BG73" s="740"/>
      <c r="BH73" s="741"/>
      <c r="BI73" s="506">
        <f>+SUM(BI55:BI72)</f>
        <v>277172963</v>
      </c>
      <c r="BJ73" s="448"/>
      <c r="BM73" s="821"/>
      <c r="BN73" s="822"/>
      <c r="BO73" s="822"/>
      <c r="BP73" s="822"/>
      <c r="BQ73" s="823"/>
      <c r="BR73" s="448"/>
      <c r="BS73" s="448"/>
      <c r="BV73" s="821"/>
      <c r="BW73" s="822"/>
      <c r="BX73" s="822"/>
      <c r="BY73" s="822"/>
      <c r="BZ73" s="823"/>
      <c r="CA73" s="448"/>
      <c r="CB73" s="448"/>
      <c r="CE73" s="821"/>
      <c r="CF73" s="822"/>
      <c r="CG73" s="822"/>
      <c r="CH73" s="822"/>
      <c r="CI73" s="823"/>
      <c r="CJ73" s="448"/>
      <c r="CK73" s="448"/>
      <c r="CN73" s="821"/>
      <c r="CO73" s="822"/>
      <c r="CP73" s="822"/>
      <c r="CQ73" s="822"/>
      <c r="CR73" s="823"/>
      <c r="CS73" s="448"/>
      <c r="CT73" s="448"/>
      <c r="CW73" s="821"/>
      <c r="CX73" s="822"/>
      <c r="CY73" s="822"/>
      <c r="CZ73" s="822"/>
      <c r="DA73" s="823"/>
      <c r="DB73" s="448"/>
      <c r="DC73" s="448"/>
      <c r="DF73" s="821"/>
      <c r="DG73" s="822"/>
      <c r="DH73" s="822"/>
      <c r="DI73" s="822"/>
      <c r="DJ73" s="823"/>
      <c r="DK73" s="448"/>
      <c r="DL73" s="448"/>
      <c r="DO73" s="821"/>
      <c r="DP73" s="822"/>
      <c r="DQ73" s="822"/>
      <c r="DR73" s="822"/>
      <c r="DS73" s="823"/>
      <c r="DT73" s="448"/>
      <c r="DU73" s="448"/>
      <c r="DX73" s="821"/>
      <c r="DY73" s="822"/>
      <c r="DZ73" s="822"/>
      <c r="EA73" s="822"/>
      <c r="EB73" s="823"/>
      <c r="EC73" s="448"/>
      <c r="ED73" s="448"/>
      <c r="EG73" s="821"/>
      <c r="EH73" s="822"/>
      <c r="EI73" s="822"/>
      <c r="EJ73" s="822"/>
      <c r="EK73" s="823"/>
      <c r="EL73" s="448"/>
      <c r="EM73" s="448"/>
      <c r="EP73" s="821"/>
      <c r="EQ73" s="822"/>
      <c r="ER73" s="822"/>
      <c r="ES73" s="822"/>
      <c r="ET73" s="823"/>
      <c r="EU73" s="448"/>
      <c r="EV73" s="448"/>
      <c r="EY73" s="821"/>
      <c r="EZ73" s="822"/>
      <c r="FA73" s="822"/>
      <c r="FB73" s="822"/>
      <c r="FC73" s="823"/>
      <c r="FD73" s="448"/>
      <c r="FE73" s="448"/>
    </row>
    <row r="74" spans="2:161" ht="16.5" thickBot="1">
      <c r="B74" s="449" t="s">
        <v>301</v>
      </c>
      <c r="C74" s="450" t="s">
        <v>169</v>
      </c>
      <c r="D74" s="451"/>
      <c r="E74" s="452"/>
      <c r="F74" s="453"/>
      <c r="G74" s="454"/>
      <c r="H74" s="454"/>
      <c r="K74" s="335" t="s">
        <v>301</v>
      </c>
      <c r="L74" s="336" t="s">
        <v>169</v>
      </c>
      <c r="M74" s="337"/>
      <c r="N74" s="338"/>
      <c r="O74" s="339"/>
      <c r="P74" s="340"/>
      <c r="Q74" s="454"/>
      <c r="R74" s="143"/>
      <c r="S74" s="143"/>
      <c r="T74" s="335" t="s">
        <v>301</v>
      </c>
      <c r="U74" s="336" t="s">
        <v>169</v>
      </c>
      <c r="V74" s="337"/>
      <c r="W74" s="338"/>
      <c r="X74" s="339"/>
      <c r="Y74" s="340"/>
      <c r="Z74" s="454"/>
      <c r="AA74" s="143"/>
      <c r="AC74" s="335" t="s">
        <v>301</v>
      </c>
      <c r="AD74" s="336" t="s">
        <v>169</v>
      </c>
      <c r="AE74" s="337"/>
      <c r="AF74" s="338"/>
      <c r="AG74" s="339"/>
      <c r="AH74" s="340"/>
      <c r="AI74" s="454"/>
      <c r="AL74" s="335" t="s">
        <v>301</v>
      </c>
      <c r="AM74" s="336" t="s">
        <v>169</v>
      </c>
      <c r="AN74" s="337"/>
      <c r="AO74" s="338"/>
      <c r="AP74" s="339"/>
      <c r="AQ74" s="340"/>
      <c r="AR74" s="454"/>
      <c r="AU74" s="335" t="s">
        <v>301</v>
      </c>
      <c r="AV74" s="336" t="s">
        <v>169</v>
      </c>
      <c r="AW74" s="337"/>
      <c r="AX74" s="338"/>
      <c r="AY74" s="339"/>
      <c r="AZ74" s="533"/>
      <c r="BA74" s="454"/>
      <c r="BD74" s="335" t="s">
        <v>301</v>
      </c>
      <c r="BE74" s="336" t="s">
        <v>169</v>
      </c>
      <c r="BF74" s="337"/>
      <c r="BG74" s="338"/>
      <c r="BH74" s="339"/>
      <c r="BI74" s="340"/>
      <c r="BJ74" s="454"/>
      <c r="BM74" s="449"/>
      <c r="BN74" s="450"/>
      <c r="BO74" s="451"/>
      <c r="BP74" s="452"/>
      <c r="BQ74" s="453"/>
      <c r="BR74" s="454"/>
      <c r="BS74" s="454"/>
      <c r="BV74" s="449"/>
      <c r="BW74" s="450"/>
      <c r="BX74" s="451"/>
      <c r="BY74" s="452"/>
      <c r="BZ74" s="453"/>
      <c r="CA74" s="454"/>
      <c r="CB74" s="454"/>
      <c r="CE74" s="449"/>
      <c r="CF74" s="450"/>
      <c r="CG74" s="451"/>
      <c r="CH74" s="452"/>
      <c r="CI74" s="453"/>
      <c r="CJ74" s="454"/>
      <c r="CK74" s="454"/>
      <c r="CN74" s="449"/>
      <c r="CO74" s="450"/>
      <c r="CP74" s="451"/>
      <c r="CQ74" s="452"/>
      <c r="CR74" s="453"/>
      <c r="CS74" s="454"/>
      <c r="CT74" s="454"/>
      <c r="CW74" s="449"/>
      <c r="CX74" s="450"/>
      <c r="CY74" s="451"/>
      <c r="CZ74" s="452"/>
      <c r="DA74" s="453"/>
      <c r="DB74" s="454"/>
      <c r="DC74" s="454"/>
      <c r="DF74" s="449"/>
      <c r="DG74" s="450"/>
      <c r="DH74" s="451"/>
      <c r="DI74" s="452"/>
      <c r="DJ74" s="453"/>
      <c r="DK74" s="454"/>
      <c r="DL74" s="454"/>
      <c r="DO74" s="449"/>
      <c r="DP74" s="450"/>
      <c r="DQ74" s="451"/>
      <c r="DR74" s="452"/>
      <c r="DS74" s="453"/>
      <c r="DT74" s="454"/>
      <c r="DU74" s="454"/>
      <c r="DX74" s="449"/>
      <c r="DY74" s="450"/>
      <c r="DZ74" s="451"/>
      <c r="EA74" s="452"/>
      <c r="EB74" s="453"/>
      <c r="EC74" s="454"/>
      <c r="ED74" s="454"/>
      <c r="EG74" s="449"/>
      <c r="EH74" s="450"/>
      <c r="EI74" s="451"/>
      <c r="EJ74" s="452"/>
      <c r="EK74" s="453"/>
      <c r="EL74" s="454"/>
      <c r="EM74" s="454"/>
      <c r="EP74" s="449"/>
      <c r="EQ74" s="450"/>
      <c r="ER74" s="451"/>
      <c r="ES74" s="452"/>
      <c r="ET74" s="453"/>
      <c r="EU74" s="454"/>
      <c r="EV74" s="454"/>
      <c r="EY74" s="449"/>
      <c r="EZ74" s="450"/>
      <c r="FA74" s="451"/>
      <c r="FB74" s="452"/>
      <c r="FC74" s="453"/>
      <c r="FD74" s="454"/>
      <c r="FE74" s="454"/>
    </row>
    <row r="75" spans="2:161" ht="18" thickTop="1" thickBot="1">
      <c r="B75" s="455" t="s">
        <v>302</v>
      </c>
      <c r="C75" s="477" t="s">
        <v>170</v>
      </c>
      <c r="D75" s="457"/>
      <c r="E75" s="458"/>
      <c r="F75" s="459"/>
      <c r="G75" s="460"/>
      <c r="H75" s="460"/>
      <c r="K75" s="507" t="s">
        <v>302</v>
      </c>
      <c r="L75" s="508" t="s">
        <v>170</v>
      </c>
      <c r="M75" s="509"/>
      <c r="N75" s="284"/>
      <c r="O75" s="285"/>
      <c r="P75" s="286"/>
      <c r="Q75" s="460"/>
      <c r="R75" s="143"/>
      <c r="T75" s="507" t="s">
        <v>302</v>
      </c>
      <c r="U75" s="508" t="s">
        <v>170</v>
      </c>
      <c r="V75" s="509"/>
      <c r="W75" s="284"/>
      <c r="X75" s="285"/>
      <c r="Y75" s="286"/>
      <c r="Z75" s="460"/>
      <c r="AC75" s="507" t="s">
        <v>302</v>
      </c>
      <c r="AD75" s="508" t="s">
        <v>170</v>
      </c>
      <c r="AE75" s="509"/>
      <c r="AF75" s="284"/>
      <c r="AG75" s="285"/>
      <c r="AH75" s="286"/>
      <c r="AI75" s="460"/>
      <c r="AL75" s="507" t="s">
        <v>302</v>
      </c>
      <c r="AM75" s="508" t="s">
        <v>170</v>
      </c>
      <c r="AN75" s="509"/>
      <c r="AO75" s="284"/>
      <c r="AP75" s="285"/>
      <c r="AQ75" s="286"/>
      <c r="AR75" s="460"/>
      <c r="AU75" s="507" t="s">
        <v>302</v>
      </c>
      <c r="AV75" s="508" t="s">
        <v>170</v>
      </c>
      <c r="AW75" s="509"/>
      <c r="AX75" s="284"/>
      <c r="AY75" s="285"/>
      <c r="AZ75" s="534"/>
      <c r="BA75" s="460"/>
      <c r="BD75" s="507" t="s">
        <v>302</v>
      </c>
      <c r="BE75" s="508" t="s">
        <v>170</v>
      </c>
      <c r="BF75" s="509"/>
      <c r="BG75" s="284"/>
      <c r="BH75" s="285"/>
      <c r="BI75" s="286"/>
      <c r="BJ75" s="460"/>
      <c r="BM75" s="455"/>
      <c r="BN75" s="456"/>
      <c r="BO75" s="457"/>
      <c r="BP75" s="458"/>
      <c r="BQ75" s="459"/>
      <c r="BR75" s="460"/>
      <c r="BS75" s="460"/>
      <c r="BV75" s="455"/>
      <c r="BW75" s="456"/>
      <c r="BX75" s="457"/>
      <c r="BY75" s="458"/>
      <c r="BZ75" s="459"/>
      <c r="CA75" s="460"/>
      <c r="CB75" s="460"/>
      <c r="CE75" s="455"/>
      <c r="CF75" s="456"/>
      <c r="CG75" s="457"/>
      <c r="CH75" s="458"/>
      <c r="CI75" s="459"/>
      <c r="CJ75" s="460"/>
      <c r="CK75" s="460"/>
      <c r="CN75" s="455"/>
      <c r="CO75" s="456"/>
      <c r="CP75" s="457"/>
      <c r="CQ75" s="458"/>
      <c r="CR75" s="459"/>
      <c r="CS75" s="460"/>
      <c r="CT75" s="460"/>
      <c r="CW75" s="455"/>
      <c r="CX75" s="456"/>
      <c r="CY75" s="457"/>
      <c r="CZ75" s="458"/>
      <c r="DA75" s="459"/>
      <c r="DB75" s="460"/>
      <c r="DC75" s="460"/>
      <c r="DF75" s="455"/>
      <c r="DG75" s="456"/>
      <c r="DH75" s="457"/>
      <c r="DI75" s="458"/>
      <c r="DJ75" s="459"/>
      <c r="DK75" s="460"/>
      <c r="DL75" s="460"/>
      <c r="DO75" s="455"/>
      <c r="DP75" s="456"/>
      <c r="DQ75" s="457"/>
      <c r="DR75" s="458"/>
      <c r="DS75" s="459"/>
      <c r="DT75" s="460"/>
      <c r="DU75" s="460"/>
      <c r="DX75" s="455"/>
      <c r="DY75" s="456"/>
      <c r="DZ75" s="457"/>
      <c r="EA75" s="458"/>
      <c r="EB75" s="459"/>
      <c r="EC75" s="460"/>
      <c r="ED75" s="460"/>
      <c r="EG75" s="455"/>
      <c r="EH75" s="456"/>
      <c r="EI75" s="457"/>
      <c r="EJ75" s="458"/>
      <c r="EK75" s="459"/>
      <c r="EL75" s="460"/>
      <c r="EM75" s="460"/>
      <c r="EP75" s="455"/>
      <c r="EQ75" s="456"/>
      <c r="ER75" s="457"/>
      <c r="ES75" s="458"/>
      <c r="ET75" s="459"/>
      <c r="EU75" s="460"/>
      <c r="EV75" s="460"/>
      <c r="EY75" s="455"/>
      <c r="EZ75" s="456"/>
      <c r="FA75" s="457"/>
      <c r="FB75" s="458"/>
      <c r="FC75" s="459"/>
      <c r="FD75" s="460"/>
      <c r="FE75" s="460"/>
    </row>
    <row r="76" spans="2:161" ht="27" thickTop="1" thickBot="1">
      <c r="B76" s="461" t="s">
        <v>167</v>
      </c>
      <c r="C76" s="462" t="s">
        <v>303</v>
      </c>
      <c r="D76" s="461" t="s">
        <v>165</v>
      </c>
      <c r="E76" s="463">
        <v>5</v>
      </c>
      <c r="F76" s="426"/>
      <c r="G76" s="464">
        <f>+ROUND(E76*F76,0)</f>
        <v>0</v>
      </c>
      <c r="H76" s="464"/>
      <c r="K76" s="510" t="s">
        <v>167</v>
      </c>
      <c r="L76" s="511" t="s">
        <v>303</v>
      </c>
      <c r="M76" s="510" t="s">
        <v>165</v>
      </c>
      <c r="N76" s="512">
        <v>5</v>
      </c>
      <c r="O76" s="489">
        <v>795200</v>
      </c>
      <c r="P76" s="513">
        <f>+ROUND(N76*O76,0)</f>
        <v>3976000</v>
      </c>
      <c r="Q76" s="464"/>
      <c r="R76" s="143"/>
      <c r="S76" s="143"/>
      <c r="T76" s="510" t="s">
        <v>167</v>
      </c>
      <c r="U76" s="511" t="s">
        <v>303</v>
      </c>
      <c r="V76" s="510" t="s">
        <v>165</v>
      </c>
      <c r="W76" s="512">
        <v>5</v>
      </c>
      <c r="X76" s="491">
        <v>192290</v>
      </c>
      <c r="Y76" s="513">
        <f>+ROUND(W76*X76,0)</f>
        <v>961450</v>
      </c>
      <c r="Z76" s="464"/>
      <c r="AA76" s="143"/>
      <c r="AC76" s="510" t="s">
        <v>167</v>
      </c>
      <c r="AD76" s="511" t="s">
        <v>303</v>
      </c>
      <c r="AE76" s="510" t="s">
        <v>165</v>
      </c>
      <c r="AF76" s="512">
        <v>5</v>
      </c>
      <c r="AG76" s="491">
        <v>1400000</v>
      </c>
      <c r="AH76" s="513">
        <f>+ROUND(AF76*AG76,0)</f>
        <v>7000000</v>
      </c>
      <c r="AI76" s="464"/>
      <c r="AL76" s="510" t="s">
        <v>167</v>
      </c>
      <c r="AM76" s="511" t="s">
        <v>303</v>
      </c>
      <c r="AN76" s="510" t="s">
        <v>165</v>
      </c>
      <c r="AO76" s="512">
        <v>5</v>
      </c>
      <c r="AP76" s="491">
        <v>530000</v>
      </c>
      <c r="AQ76" s="513">
        <f>+ROUND(AO76*AP76,0)</f>
        <v>2650000</v>
      </c>
      <c r="AR76" s="464"/>
      <c r="AU76" s="535" t="s">
        <v>167</v>
      </c>
      <c r="AV76" s="524" t="s">
        <v>303</v>
      </c>
      <c r="AW76" s="535" t="s">
        <v>165</v>
      </c>
      <c r="AX76" s="488">
        <v>5</v>
      </c>
      <c r="AY76" s="491">
        <v>460000</v>
      </c>
      <c r="AZ76" s="522">
        <f>+ROUND(AX76*AY76,0)</f>
        <v>2300000</v>
      </c>
      <c r="BA76" s="464"/>
      <c r="BD76" s="421" t="s">
        <v>167</v>
      </c>
      <c r="BE76" s="422" t="s">
        <v>303</v>
      </c>
      <c r="BF76" s="421" t="s">
        <v>165</v>
      </c>
      <c r="BG76" s="546">
        <v>5</v>
      </c>
      <c r="BH76" s="491">
        <v>180000</v>
      </c>
      <c r="BI76" s="547">
        <f>+ROUND(BG76*BH76,0)</f>
        <v>900000</v>
      </c>
      <c r="BJ76" s="464"/>
      <c r="BM76" s="461"/>
      <c r="BN76" s="462"/>
      <c r="BO76" s="461"/>
      <c r="BP76" s="463"/>
      <c r="BQ76" s="426"/>
      <c r="BR76" s="464"/>
      <c r="BS76" s="464"/>
      <c r="BV76" s="461"/>
      <c r="BW76" s="462"/>
      <c r="BX76" s="461"/>
      <c r="BY76" s="463"/>
      <c r="BZ76" s="426"/>
      <c r="CA76" s="464"/>
      <c r="CB76" s="464"/>
      <c r="CE76" s="461"/>
      <c r="CF76" s="462"/>
      <c r="CG76" s="461"/>
      <c r="CH76" s="463"/>
      <c r="CI76" s="426"/>
      <c r="CJ76" s="464"/>
      <c r="CK76" s="464"/>
      <c r="CN76" s="461"/>
      <c r="CO76" s="462"/>
      <c r="CP76" s="461"/>
      <c r="CQ76" s="463"/>
      <c r="CR76" s="426"/>
      <c r="CS76" s="464"/>
      <c r="CT76" s="464"/>
      <c r="CW76" s="461"/>
      <c r="CX76" s="462"/>
      <c r="CY76" s="461"/>
      <c r="CZ76" s="463"/>
      <c r="DA76" s="426"/>
      <c r="DB76" s="464"/>
      <c r="DC76" s="464"/>
      <c r="DF76" s="461"/>
      <c r="DG76" s="462"/>
      <c r="DH76" s="461"/>
      <c r="DI76" s="463"/>
      <c r="DJ76" s="426"/>
      <c r="DK76" s="464"/>
      <c r="DL76" s="464"/>
      <c r="DO76" s="461"/>
      <c r="DP76" s="462"/>
      <c r="DQ76" s="461"/>
      <c r="DR76" s="463"/>
      <c r="DS76" s="426"/>
      <c r="DT76" s="464"/>
      <c r="DU76" s="464"/>
      <c r="DX76" s="461"/>
      <c r="DY76" s="462"/>
      <c r="DZ76" s="461"/>
      <c r="EA76" s="463"/>
      <c r="EB76" s="426"/>
      <c r="EC76" s="464"/>
      <c r="ED76" s="464"/>
      <c r="EG76" s="461"/>
      <c r="EH76" s="462"/>
      <c r="EI76" s="461"/>
      <c r="EJ76" s="463"/>
      <c r="EK76" s="426"/>
      <c r="EL76" s="464"/>
      <c r="EM76" s="464"/>
      <c r="EP76" s="461"/>
      <c r="EQ76" s="462"/>
      <c r="ER76" s="461"/>
      <c r="ES76" s="463"/>
      <c r="ET76" s="426"/>
      <c r="EU76" s="464"/>
      <c r="EV76" s="464"/>
      <c r="EY76" s="461"/>
      <c r="EZ76" s="462"/>
      <c r="FA76" s="461"/>
      <c r="FB76" s="463"/>
      <c r="FC76" s="426"/>
      <c r="FD76" s="464"/>
      <c r="FE76" s="464"/>
    </row>
    <row r="77" spans="2:161" ht="18" thickTop="1" thickBot="1">
      <c r="B77" s="455" t="s">
        <v>304</v>
      </c>
      <c r="C77" s="477" t="s">
        <v>305</v>
      </c>
      <c r="D77" s="457"/>
      <c r="E77" s="458"/>
      <c r="F77" s="459"/>
      <c r="G77" s="460"/>
      <c r="H77" s="460"/>
      <c r="J77" s="144"/>
      <c r="K77" s="507" t="s">
        <v>304</v>
      </c>
      <c r="L77" s="508" t="s">
        <v>305</v>
      </c>
      <c r="M77" s="509"/>
      <c r="N77" s="284"/>
      <c r="O77" s="285"/>
      <c r="P77" s="286"/>
      <c r="Q77" s="460"/>
      <c r="T77" s="507" t="s">
        <v>304</v>
      </c>
      <c r="U77" s="508" t="s">
        <v>305</v>
      </c>
      <c r="V77" s="509"/>
      <c r="W77" s="284"/>
      <c r="X77" s="285"/>
      <c r="Y77" s="286"/>
      <c r="Z77" s="460"/>
      <c r="AC77" s="507" t="s">
        <v>304</v>
      </c>
      <c r="AD77" s="508" t="s">
        <v>305</v>
      </c>
      <c r="AE77" s="509"/>
      <c r="AF77" s="284"/>
      <c r="AG77" s="285"/>
      <c r="AH77" s="286"/>
      <c r="AI77" s="460"/>
      <c r="AJ77" s="143"/>
      <c r="AL77" s="507" t="s">
        <v>304</v>
      </c>
      <c r="AM77" s="508" t="s">
        <v>305</v>
      </c>
      <c r="AN77" s="509"/>
      <c r="AO77" s="284"/>
      <c r="AP77" s="285"/>
      <c r="AQ77" s="286"/>
      <c r="AR77" s="460"/>
      <c r="AS77" s="143"/>
      <c r="AU77" s="507" t="s">
        <v>304</v>
      </c>
      <c r="AV77" s="508" t="s">
        <v>305</v>
      </c>
      <c r="AW77" s="509"/>
      <c r="AX77" s="284"/>
      <c r="AY77" s="285"/>
      <c r="AZ77" s="534"/>
      <c r="BA77" s="460"/>
      <c r="BD77" s="507" t="s">
        <v>304</v>
      </c>
      <c r="BE77" s="508" t="s">
        <v>305</v>
      </c>
      <c r="BF77" s="509"/>
      <c r="BG77" s="284"/>
      <c r="BH77" s="285"/>
      <c r="BI77" s="286"/>
      <c r="BJ77" s="460"/>
      <c r="BM77" s="455"/>
      <c r="BN77" s="456"/>
      <c r="BO77" s="457"/>
      <c r="BP77" s="458"/>
      <c r="BQ77" s="459"/>
      <c r="BR77" s="460"/>
      <c r="BS77" s="460"/>
      <c r="BV77" s="455"/>
      <c r="BW77" s="456"/>
      <c r="BX77" s="457"/>
      <c r="BY77" s="458"/>
      <c r="BZ77" s="459"/>
      <c r="CA77" s="460"/>
      <c r="CB77" s="460"/>
      <c r="CE77" s="455"/>
      <c r="CF77" s="456"/>
      <c r="CG77" s="457"/>
      <c r="CH77" s="458"/>
      <c r="CI77" s="459"/>
      <c r="CJ77" s="460"/>
      <c r="CK77" s="460"/>
      <c r="CN77" s="455"/>
      <c r="CO77" s="456"/>
      <c r="CP77" s="457"/>
      <c r="CQ77" s="458"/>
      <c r="CR77" s="459"/>
      <c r="CS77" s="460"/>
      <c r="CT77" s="460"/>
      <c r="CW77" s="455"/>
      <c r="CX77" s="456"/>
      <c r="CY77" s="457"/>
      <c r="CZ77" s="458"/>
      <c r="DA77" s="459"/>
      <c r="DB77" s="460"/>
      <c r="DC77" s="460"/>
      <c r="DF77" s="455"/>
      <c r="DG77" s="456"/>
      <c r="DH77" s="457"/>
      <c r="DI77" s="458"/>
      <c r="DJ77" s="459"/>
      <c r="DK77" s="460"/>
      <c r="DL77" s="460"/>
      <c r="DO77" s="455"/>
      <c r="DP77" s="456"/>
      <c r="DQ77" s="457"/>
      <c r="DR77" s="458"/>
      <c r="DS77" s="459"/>
      <c r="DT77" s="460"/>
      <c r="DU77" s="460"/>
      <c r="DX77" s="455"/>
      <c r="DY77" s="456"/>
      <c r="DZ77" s="457"/>
      <c r="EA77" s="458"/>
      <c r="EB77" s="459"/>
      <c r="EC77" s="460"/>
      <c r="ED77" s="460"/>
      <c r="EG77" s="455"/>
      <c r="EH77" s="456"/>
      <c r="EI77" s="457"/>
      <c r="EJ77" s="458"/>
      <c r="EK77" s="459"/>
      <c r="EL77" s="460"/>
      <c r="EM77" s="460"/>
      <c r="EP77" s="455"/>
      <c r="EQ77" s="456"/>
      <c r="ER77" s="457"/>
      <c r="ES77" s="458"/>
      <c r="ET77" s="459"/>
      <c r="EU77" s="460"/>
      <c r="EV77" s="460"/>
      <c r="EY77" s="455"/>
      <c r="EZ77" s="456"/>
      <c r="FA77" s="457"/>
      <c r="FB77" s="458"/>
      <c r="FC77" s="459"/>
      <c r="FD77" s="460"/>
      <c r="FE77" s="460"/>
    </row>
    <row r="78" spans="2:161" ht="78" thickTop="1" thickBot="1">
      <c r="B78" s="421" t="s">
        <v>168</v>
      </c>
      <c r="C78" s="422" t="s">
        <v>306</v>
      </c>
      <c r="D78" s="421" t="s">
        <v>165</v>
      </c>
      <c r="E78" s="423">
        <v>2</v>
      </c>
      <c r="F78" s="426"/>
      <c r="G78" s="425">
        <f>+ROUND(E78*F78,0)</f>
        <v>0</v>
      </c>
      <c r="H78" s="425"/>
      <c r="K78" s="421" t="s">
        <v>168</v>
      </c>
      <c r="L78" s="422" t="s">
        <v>306</v>
      </c>
      <c r="M78" s="421" t="s">
        <v>165</v>
      </c>
      <c r="N78" s="488">
        <v>2</v>
      </c>
      <c r="O78" s="489">
        <v>397600</v>
      </c>
      <c r="P78" s="490">
        <f>+ROUND(N78*O78,0)</f>
        <v>795200</v>
      </c>
      <c r="Q78" s="425"/>
      <c r="T78" s="421" t="s">
        <v>168</v>
      </c>
      <c r="U78" s="422" t="s">
        <v>306</v>
      </c>
      <c r="V78" s="421" t="s">
        <v>165</v>
      </c>
      <c r="W78" s="488">
        <v>2</v>
      </c>
      <c r="X78" s="491">
        <v>331700</v>
      </c>
      <c r="Y78" s="490">
        <f>+ROUND(W78*X78,0)</f>
        <v>663400</v>
      </c>
      <c r="Z78" s="425"/>
      <c r="AC78" s="421" t="s">
        <v>168</v>
      </c>
      <c r="AD78" s="422" t="s">
        <v>306</v>
      </c>
      <c r="AE78" s="421" t="s">
        <v>165</v>
      </c>
      <c r="AF78" s="488">
        <v>2</v>
      </c>
      <c r="AG78" s="491">
        <v>650000</v>
      </c>
      <c r="AH78" s="490">
        <f>+ROUND(AF78*AG78,0)</f>
        <v>1300000</v>
      </c>
      <c r="AI78" s="425"/>
      <c r="AL78" s="421" t="s">
        <v>168</v>
      </c>
      <c r="AM78" s="422" t="s">
        <v>306</v>
      </c>
      <c r="AN78" s="421" t="s">
        <v>165</v>
      </c>
      <c r="AO78" s="488">
        <v>2</v>
      </c>
      <c r="AP78" s="491">
        <v>125000</v>
      </c>
      <c r="AQ78" s="490">
        <f>+ROUND(AO78*AP78,0)</f>
        <v>250000</v>
      </c>
      <c r="AR78" s="425"/>
      <c r="AU78" s="421" t="s">
        <v>168</v>
      </c>
      <c r="AV78" s="422" t="s">
        <v>306</v>
      </c>
      <c r="AW78" s="421" t="s">
        <v>165</v>
      </c>
      <c r="AX78" s="488">
        <v>2</v>
      </c>
      <c r="AY78" s="491">
        <v>75000</v>
      </c>
      <c r="AZ78" s="522">
        <f>+ROUND(AX78*AY78,0)</f>
        <v>150000</v>
      </c>
      <c r="BA78" s="425"/>
      <c r="BD78" s="421" t="s">
        <v>168</v>
      </c>
      <c r="BE78" s="422" t="s">
        <v>306</v>
      </c>
      <c r="BF78" s="421" t="s">
        <v>165</v>
      </c>
      <c r="BG78" s="488">
        <v>2</v>
      </c>
      <c r="BH78" s="491">
        <v>450000</v>
      </c>
      <c r="BI78" s="490">
        <f>+ROUND(BG78*BH78,0)</f>
        <v>900000</v>
      </c>
      <c r="BJ78" s="425"/>
      <c r="BM78" s="421"/>
      <c r="BN78" s="422"/>
      <c r="BO78" s="421"/>
      <c r="BP78" s="423"/>
      <c r="BQ78" s="426"/>
      <c r="BR78" s="425"/>
      <c r="BS78" s="425"/>
      <c r="BV78" s="421"/>
      <c r="BW78" s="422"/>
      <c r="BX78" s="421"/>
      <c r="BY78" s="423"/>
      <c r="BZ78" s="426"/>
      <c r="CA78" s="425"/>
      <c r="CB78" s="425"/>
      <c r="CE78" s="421"/>
      <c r="CF78" s="422"/>
      <c r="CG78" s="421"/>
      <c r="CH78" s="423"/>
      <c r="CI78" s="426"/>
      <c r="CJ78" s="425"/>
      <c r="CK78" s="425"/>
      <c r="CN78" s="421"/>
      <c r="CO78" s="422"/>
      <c r="CP78" s="421"/>
      <c r="CQ78" s="423"/>
      <c r="CR78" s="426"/>
      <c r="CS78" s="425"/>
      <c r="CT78" s="425"/>
      <c r="CW78" s="421"/>
      <c r="CX78" s="422"/>
      <c r="CY78" s="421"/>
      <c r="CZ78" s="423"/>
      <c r="DA78" s="426"/>
      <c r="DB78" s="425"/>
      <c r="DC78" s="425"/>
      <c r="DF78" s="421"/>
      <c r="DG78" s="422"/>
      <c r="DH78" s="421"/>
      <c r="DI78" s="423"/>
      <c r="DJ78" s="426"/>
      <c r="DK78" s="425"/>
      <c r="DL78" s="425"/>
      <c r="DO78" s="421"/>
      <c r="DP78" s="422"/>
      <c r="DQ78" s="421"/>
      <c r="DR78" s="423"/>
      <c r="DS78" s="426"/>
      <c r="DT78" s="425"/>
      <c r="DU78" s="425"/>
      <c r="DX78" s="421"/>
      <c r="DY78" s="422"/>
      <c r="DZ78" s="421"/>
      <c r="EA78" s="423"/>
      <c r="EB78" s="426"/>
      <c r="EC78" s="425"/>
      <c r="ED78" s="425"/>
      <c r="EG78" s="421"/>
      <c r="EH78" s="422"/>
      <c r="EI78" s="421"/>
      <c r="EJ78" s="423"/>
      <c r="EK78" s="426"/>
      <c r="EL78" s="425"/>
      <c r="EM78" s="425"/>
      <c r="EP78" s="421"/>
      <c r="EQ78" s="422"/>
      <c r="ER78" s="421"/>
      <c r="ES78" s="423"/>
      <c r="ET78" s="426"/>
      <c r="EU78" s="425"/>
      <c r="EV78" s="425"/>
      <c r="EY78" s="421"/>
      <c r="EZ78" s="422"/>
      <c r="FA78" s="421"/>
      <c r="FB78" s="423"/>
      <c r="FC78" s="426"/>
      <c r="FD78" s="425"/>
      <c r="FE78" s="425"/>
    </row>
    <row r="79" spans="2:161" ht="17.25" customHeight="1" thickTop="1" thickBot="1">
      <c r="B79" s="824" t="s">
        <v>171</v>
      </c>
      <c r="C79" s="825"/>
      <c r="D79" s="825"/>
      <c r="E79" s="825"/>
      <c r="F79" s="826"/>
      <c r="G79" s="465">
        <f>SUM(G74:G78)</f>
        <v>0</v>
      </c>
      <c r="H79" s="465"/>
      <c r="K79" s="742" t="s">
        <v>171</v>
      </c>
      <c r="L79" s="743"/>
      <c r="M79" s="743"/>
      <c r="N79" s="743"/>
      <c r="O79" s="744"/>
      <c r="P79" s="334">
        <f>SUM(P74:P78)</f>
        <v>4771200</v>
      </c>
      <c r="Q79" s="465"/>
      <c r="T79" s="742" t="s">
        <v>171</v>
      </c>
      <c r="U79" s="743"/>
      <c r="V79" s="743"/>
      <c r="W79" s="743"/>
      <c r="X79" s="744"/>
      <c r="Y79" s="334">
        <f>SUM(Y74:Y78)</f>
        <v>1624850</v>
      </c>
      <c r="Z79" s="465"/>
      <c r="AC79" s="742" t="s">
        <v>171</v>
      </c>
      <c r="AD79" s="743"/>
      <c r="AE79" s="743"/>
      <c r="AF79" s="743"/>
      <c r="AG79" s="744"/>
      <c r="AH79" s="334">
        <f>SUM(AH74:AH78)</f>
        <v>8300000</v>
      </c>
      <c r="AI79" s="465"/>
      <c r="AL79" s="742" t="s">
        <v>171</v>
      </c>
      <c r="AM79" s="743"/>
      <c r="AN79" s="743"/>
      <c r="AO79" s="743"/>
      <c r="AP79" s="744"/>
      <c r="AQ79" s="334">
        <f>SUM(AQ74:AQ78)</f>
        <v>2900000</v>
      </c>
      <c r="AR79" s="465"/>
      <c r="AU79" s="742" t="s">
        <v>171</v>
      </c>
      <c r="AV79" s="743"/>
      <c r="AW79" s="743"/>
      <c r="AX79" s="743"/>
      <c r="AY79" s="744"/>
      <c r="AZ79" s="536">
        <f>SUM(AZ74:AZ78)</f>
        <v>2450000</v>
      </c>
      <c r="BA79" s="465"/>
      <c r="BD79" s="742" t="s">
        <v>171</v>
      </c>
      <c r="BE79" s="743"/>
      <c r="BF79" s="743"/>
      <c r="BG79" s="743"/>
      <c r="BH79" s="744"/>
      <c r="BI79" s="334">
        <f>SUM(BI74:BI78)</f>
        <v>1800000</v>
      </c>
      <c r="BJ79" s="465"/>
      <c r="BM79" s="824"/>
      <c r="BN79" s="825"/>
      <c r="BO79" s="825"/>
      <c r="BP79" s="825"/>
      <c r="BQ79" s="826"/>
      <c r="BR79" s="465"/>
      <c r="BS79" s="465"/>
      <c r="BV79" s="824"/>
      <c r="BW79" s="825"/>
      <c r="BX79" s="825"/>
      <c r="BY79" s="825"/>
      <c r="BZ79" s="826"/>
      <c r="CA79" s="465"/>
      <c r="CB79" s="465"/>
      <c r="CE79" s="824"/>
      <c r="CF79" s="825"/>
      <c r="CG79" s="825"/>
      <c r="CH79" s="825"/>
      <c r="CI79" s="826"/>
      <c r="CJ79" s="465"/>
      <c r="CK79" s="465"/>
      <c r="CN79" s="824"/>
      <c r="CO79" s="825"/>
      <c r="CP79" s="825"/>
      <c r="CQ79" s="825"/>
      <c r="CR79" s="826"/>
      <c r="CS79" s="465"/>
      <c r="CT79" s="465"/>
      <c r="CW79" s="824"/>
      <c r="CX79" s="825"/>
      <c r="CY79" s="825"/>
      <c r="CZ79" s="825"/>
      <c r="DA79" s="826"/>
      <c r="DB79" s="465"/>
      <c r="DC79" s="465"/>
      <c r="DF79" s="824"/>
      <c r="DG79" s="825"/>
      <c r="DH79" s="825"/>
      <c r="DI79" s="825"/>
      <c r="DJ79" s="826"/>
      <c r="DK79" s="465"/>
      <c r="DL79" s="465"/>
      <c r="DO79" s="824"/>
      <c r="DP79" s="825"/>
      <c r="DQ79" s="825"/>
      <c r="DR79" s="825"/>
      <c r="DS79" s="826"/>
      <c r="DT79" s="465"/>
      <c r="DU79" s="465"/>
      <c r="DX79" s="824"/>
      <c r="DY79" s="825"/>
      <c r="DZ79" s="825"/>
      <c r="EA79" s="825"/>
      <c r="EB79" s="826"/>
      <c r="EC79" s="465"/>
      <c r="ED79" s="465"/>
      <c r="EG79" s="824"/>
      <c r="EH79" s="825"/>
      <c r="EI79" s="825"/>
      <c r="EJ79" s="825"/>
      <c r="EK79" s="826"/>
      <c r="EL79" s="465"/>
      <c r="EM79" s="465"/>
      <c r="EP79" s="824"/>
      <c r="EQ79" s="825"/>
      <c r="ER79" s="825"/>
      <c r="ES79" s="825"/>
      <c r="ET79" s="826"/>
      <c r="EU79" s="465"/>
      <c r="EV79" s="465"/>
      <c r="EY79" s="824"/>
      <c r="EZ79" s="825"/>
      <c r="FA79" s="825"/>
      <c r="FB79" s="825"/>
      <c r="FC79" s="826"/>
      <c r="FD79" s="465"/>
      <c r="FE79" s="465"/>
    </row>
    <row r="80" spans="2:161" ht="16.5" thickBot="1">
      <c r="B80" s="827" t="s">
        <v>115</v>
      </c>
      <c r="C80" s="828"/>
      <c r="D80" s="828"/>
      <c r="E80" s="829"/>
      <c r="F80" s="466"/>
      <c r="G80" s="467">
        <f>+G39+G53+G73+G79</f>
        <v>0</v>
      </c>
      <c r="H80" s="467"/>
      <c r="K80" s="745" t="s">
        <v>115</v>
      </c>
      <c r="L80" s="746"/>
      <c r="M80" s="746"/>
      <c r="N80" s="747"/>
      <c r="O80" s="514"/>
      <c r="P80" s="515">
        <f>+P39+P53+P73+P79</f>
        <v>324479697</v>
      </c>
      <c r="Q80" s="467"/>
      <c r="T80" s="745" t="s">
        <v>115</v>
      </c>
      <c r="U80" s="746"/>
      <c r="V80" s="746"/>
      <c r="W80" s="747"/>
      <c r="X80" s="514"/>
      <c r="Y80" s="515">
        <f>+Y39+Y53+Y73+Y79</f>
        <v>300883732</v>
      </c>
      <c r="Z80" s="467"/>
      <c r="AC80" s="745" t="s">
        <v>115</v>
      </c>
      <c r="AD80" s="746"/>
      <c r="AE80" s="746"/>
      <c r="AF80" s="747"/>
      <c r="AG80" s="514"/>
      <c r="AH80" s="515">
        <f>+AH39+AH53+AH73+AH79</f>
        <v>313177800</v>
      </c>
      <c r="AI80" s="467"/>
      <c r="AL80" s="745" t="s">
        <v>115</v>
      </c>
      <c r="AM80" s="746"/>
      <c r="AN80" s="746"/>
      <c r="AO80" s="747"/>
      <c r="AP80" s="514"/>
      <c r="AQ80" s="515">
        <f>+AQ39+AQ53+AQ73+AQ79</f>
        <v>308116060</v>
      </c>
      <c r="AR80" s="467"/>
      <c r="AU80" s="745" t="s">
        <v>115</v>
      </c>
      <c r="AV80" s="746"/>
      <c r="AW80" s="746"/>
      <c r="AX80" s="747"/>
      <c r="AY80" s="537"/>
      <c r="AZ80" s="538">
        <f>+AZ39+AZ53+AZ73+AZ79</f>
        <v>317008816</v>
      </c>
      <c r="BA80" s="467"/>
      <c r="BD80" s="745" t="s">
        <v>115</v>
      </c>
      <c r="BE80" s="746"/>
      <c r="BF80" s="746"/>
      <c r="BG80" s="747"/>
      <c r="BH80" s="514"/>
      <c r="BI80" s="515">
        <f>+BI39+BI53+BI73+BI79</f>
        <v>314421056</v>
      </c>
      <c r="BJ80" s="467"/>
      <c r="BM80" s="827"/>
      <c r="BN80" s="828"/>
      <c r="BO80" s="828"/>
      <c r="BP80" s="829"/>
      <c r="BQ80" s="466"/>
      <c r="BR80" s="467"/>
      <c r="BS80" s="467"/>
      <c r="BV80" s="827"/>
      <c r="BW80" s="828"/>
      <c r="BX80" s="828"/>
      <c r="BY80" s="829"/>
      <c r="BZ80" s="466"/>
      <c r="CA80" s="467"/>
      <c r="CB80" s="467"/>
      <c r="CE80" s="827"/>
      <c r="CF80" s="828"/>
      <c r="CG80" s="828"/>
      <c r="CH80" s="829"/>
      <c r="CI80" s="466"/>
      <c r="CJ80" s="467"/>
      <c r="CK80" s="467"/>
      <c r="CN80" s="827"/>
      <c r="CO80" s="828"/>
      <c r="CP80" s="828"/>
      <c r="CQ80" s="829"/>
      <c r="CR80" s="466"/>
      <c r="CS80" s="467"/>
      <c r="CT80" s="467"/>
      <c r="CW80" s="827"/>
      <c r="CX80" s="828"/>
      <c r="CY80" s="828"/>
      <c r="CZ80" s="829"/>
      <c r="DA80" s="466"/>
      <c r="DB80" s="467"/>
      <c r="DC80" s="467"/>
      <c r="DF80" s="827"/>
      <c r="DG80" s="828"/>
      <c r="DH80" s="828"/>
      <c r="DI80" s="829"/>
      <c r="DJ80" s="466"/>
      <c r="DK80" s="467"/>
      <c r="DL80" s="467"/>
      <c r="DO80" s="827"/>
      <c r="DP80" s="828"/>
      <c r="DQ80" s="828"/>
      <c r="DR80" s="829"/>
      <c r="DS80" s="466"/>
      <c r="DT80" s="467"/>
      <c r="DU80" s="467"/>
      <c r="DX80" s="827"/>
      <c r="DY80" s="828"/>
      <c r="DZ80" s="828"/>
      <c r="EA80" s="829"/>
      <c r="EB80" s="466"/>
      <c r="EC80" s="467"/>
      <c r="ED80" s="467"/>
      <c r="EG80" s="827"/>
      <c r="EH80" s="828"/>
      <c r="EI80" s="828"/>
      <c r="EJ80" s="829"/>
      <c r="EK80" s="466"/>
      <c r="EL80" s="467"/>
      <c r="EM80" s="467"/>
      <c r="EP80" s="827"/>
      <c r="EQ80" s="828"/>
      <c r="ER80" s="828"/>
      <c r="ES80" s="829"/>
      <c r="ET80" s="466"/>
      <c r="EU80" s="467"/>
      <c r="EV80" s="467"/>
      <c r="EY80" s="827"/>
      <c r="EZ80" s="828"/>
      <c r="FA80" s="828"/>
      <c r="FB80" s="829"/>
      <c r="FC80" s="466"/>
      <c r="FD80" s="467"/>
      <c r="FE80" s="467"/>
    </row>
    <row r="81" spans="1:161" ht="38.25" customHeight="1" thickBot="1">
      <c r="B81" s="147"/>
      <c r="C81" s="148"/>
      <c r="D81" s="148"/>
      <c r="E81" s="148"/>
      <c r="F81" s="148"/>
      <c r="G81" s="148"/>
      <c r="H81" s="142"/>
      <c r="K81" s="147"/>
      <c r="L81" s="148"/>
      <c r="M81" s="148"/>
      <c r="N81" s="148"/>
      <c r="O81" s="148"/>
      <c r="P81" s="148"/>
      <c r="Q81" s="142"/>
      <c r="T81" s="147"/>
      <c r="U81" s="148"/>
      <c r="V81" s="148"/>
      <c r="W81" s="148"/>
      <c r="X81" s="148"/>
      <c r="Y81" s="148"/>
      <c r="Z81" s="142"/>
      <c r="AC81" s="147"/>
      <c r="AD81" s="148"/>
      <c r="AE81" s="148"/>
      <c r="AF81" s="148"/>
      <c r="AG81" s="148"/>
      <c r="AH81" s="148"/>
      <c r="AI81" s="142"/>
      <c r="AL81" s="147"/>
      <c r="AM81" s="148"/>
      <c r="AN81" s="148"/>
      <c r="AO81" s="148"/>
      <c r="AP81" s="148"/>
      <c r="AQ81" s="148"/>
      <c r="AR81" s="142"/>
      <c r="AU81" s="147"/>
      <c r="AV81" s="148"/>
      <c r="AW81" s="148"/>
      <c r="AX81" s="148"/>
      <c r="AY81" s="148"/>
      <c r="AZ81" s="148"/>
      <c r="BA81" s="142"/>
      <c r="BD81" s="147"/>
      <c r="BE81" s="148"/>
      <c r="BF81" s="148"/>
      <c r="BG81" s="148"/>
      <c r="BH81" s="148"/>
      <c r="BI81" s="148"/>
      <c r="BJ81" s="142"/>
      <c r="BM81" s="147"/>
      <c r="BN81" s="148"/>
      <c r="BO81" s="148"/>
      <c r="BP81" s="148"/>
      <c r="BQ81" s="148"/>
      <c r="BR81" s="148"/>
      <c r="BS81" s="142"/>
      <c r="BV81" s="147"/>
      <c r="BW81" s="148"/>
      <c r="BX81" s="148"/>
      <c r="BY81" s="148"/>
      <c r="BZ81" s="148"/>
      <c r="CA81" s="148"/>
      <c r="CB81" s="142"/>
      <c r="CE81" s="147"/>
      <c r="CF81" s="148"/>
      <c r="CG81" s="148"/>
      <c r="CH81" s="148"/>
      <c r="CI81" s="148"/>
      <c r="CJ81" s="148"/>
      <c r="CK81" s="142"/>
      <c r="CN81" s="147"/>
      <c r="CO81" s="148"/>
      <c r="CP81" s="148"/>
      <c r="CQ81" s="148"/>
      <c r="CR81" s="148"/>
      <c r="CS81" s="148"/>
      <c r="CT81" s="142"/>
      <c r="CW81" s="147"/>
      <c r="CX81" s="148"/>
      <c r="CY81" s="148"/>
      <c r="CZ81" s="148"/>
      <c r="DA81" s="148"/>
      <c r="DB81" s="148"/>
      <c r="DC81" s="142"/>
      <c r="DF81" s="147"/>
      <c r="DG81" s="148"/>
      <c r="DH81" s="148"/>
      <c r="DI81" s="148"/>
      <c r="DJ81" s="148"/>
      <c r="DK81" s="148"/>
      <c r="DL81" s="142"/>
      <c r="DO81" s="147"/>
      <c r="DP81" s="148"/>
      <c r="DQ81" s="148"/>
      <c r="DR81" s="148"/>
      <c r="DS81" s="148"/>
      <c r="DT81" s="148"/>
      <c r="DU81" s="142"/>
      <c r="DX81" s="147"/>
      <c r="DY81" s="148"/>
      <c r="DZ81" s="148"/>
      <c r="EA81" s="148"/>
      <c r="EB81" s="148"/>
      <c r="EC81" s="148"/>
      <c r="ED81" s="142"/>
      <c r="EG81" s="147"/>
      <c r="EH81" s="148"/>
      <c r="EI81" s="148"/>
      <c r="EJ81" s="148"/>
      <c r="EK81" s="148"/>
      <c r="EL81" s="148"/>
      <c r="EM81" s="142"/>
      <c r="EP81" s="147"/>
      <c r="EQ81" s="148"/>
      <c r="ER81" s="148"/>
      <c r="ES81" s="148"/>
      <c r="ET81" s="148"/>
      <c r="EU81" s="148"/>
      <c r="EV81" s="142"/>
      <c r="EY81" s="147"/>
      <c r="EZ81" s="148"/>
      <c r="FA81" s="148"/>
      <c r="FB81" s="148"/>
      <c r="FC81" s="148"/>
      <c r="FD81" s="148"/>
      <c r="FE81" s="142"/>
    </row>
    <row r="82" spans="1:161" ht="27" thickBot="1">
      <c r="F82" s="164" t="s">
        <v>125</v>
      </c>
      <c r="G82" s="165"/>
      <c r="H82" s="142"/>
      <c r="I82" s="142"/>
      <c r="K82" s="166" t="str">
        <f>M2</f>
        <v>WORLDTEK S.A.S.</v>
      </c>
      <c r="L82" s="167"/>
      <c r="M82" s="167"/>
      <c r="N82" s="167"/>
      <c r="O82" s="167"/>
      <c r="P82" s="168"/>
      <c r="T82" s="166" t="str">
        <f>V2</f>
        <v>CIVILMAQ S.A.S.</v>
      </c>
      <c r="U82" s="167"/>
      <c r="V82" s="167"/>
      <c r="W82" s="167"/>
      <c r="X82" s="167"/>
      <c r="Y82" s="168"/>
      <c r="AC82" s="166" t="str">
        <f>AE2</f>
        <v>GRUPO ELECTROCIVIL S.A.S.</v>
      </c>
      <c r="AD82" s="167"/>
      <c r="AE82" s="167"/>
      <c r="AF82" s="167"/>
      <c r="AG82" s="167"/>
      <c r="AH82" s="168"/>
      <c r="AL82" s="166" t="str">
        <f>AN2</f>
        <v>JORGE ENRIQUE MORA HENAO</v>
      </c>
      <c r="AM82" s="167"/>
      <c r="AN82" s="167"/>
      <c r="AO82" s="167"/>
      <c r="AP82" s="167"/>
      <c r="AQ82" s="168"/>
      <c r="AU82" s="166" t="str">
        <f>AW2</f>
        <v>ACEROS Y CONCRETOS S.A.S.</v>
      </c>
      <c r="AV82" s="167"/>
      <c r="AW82" s="167"/>
      <c r="AX82" s="167"/>
      <c r="AY82" s="167"/>
      <c r="AZ82" s="168"/>
      <c r="BD82" s="166" t="str">
        <f>BF2</f>
        <v>CONSTRUINTEGRALES S.A.S.</v>
      </c>
      <c r="BE82" s="167"/>
      <c r="BF82" s="167"/>
      <c r="BG82" s="167"/>
      <c r="BH82" s="167"/>
      <c r="BI82" s="168"/>
      <c r="BM82" s="166">
        <f>BO2</f>
        <v>0</v>
      </c>
      <c r="BN82" s="167"/>
      <c r="BO82" s="167"/>
      <c r="BP82" s="167"/>
      <c r="BQ82" s="167"/>
      <c r="BR82" s="168"/>
      <c r="BV82" s="166">
        <f>BX2</f>
        <v>0</v>
      </c>
      <c r="BW82" s="167"/>
      <c r="BX82" s="167"/>
      <c r="BY82" s="167"/>
      <c r="BZ82" s="167"/>
      <c r="CA82" s="168"/>
      <c r="CE82" s="166">
        <f>CG2</f>
        <v>0</v>
      </c>
      <c r="CF82" s="167"/>
      <c r="CG82" s="167"/>
      <c r="CH82" s="167"/>
      <c r="CI82" s="167"/>
      <c r="CJ82" s="168"/>
      <c r="CN82" s="166">
        <f>CP2</f>
        <v>0</v>
      </c>
      <c r="CO82" s="167"/>
      <c r="CP82" s="167"/>
      <c r="CQ82" s="167"/>
      <c r="CR82" s="167"/>
      <c r="CS82" s="168"/>
      <c r="CW82" s="166">
        <f>CY2</f>
        <v>0</v>
      </c>
      <c r="CX82" s="167"/>
      <c r="CY82" s="167"/>
      <c r="CZ82" s="167"/>
      <c r="DA82" s="167"/>
      <c r="DB82" s="168"/>
      <c r="DF82" s="166">
        <f>DH2</f>
        <v>0</v>
      </c>
      <c r="DG82" s="167"/>
      <c r="DH82" s="167"/>
      <c r="DI82" s="167"/>
      <c r="DJ82" s="167"/>
      <c r="DK82" s="168"/>
      <c r="DO82" s="166">
        <f>DQ2</f>
        <v>0</v>
      </c>
      <c r="DP82" s="167"/>
      <c r="DQ82" s="167"/>
      <c r="DR82" s="167"/>
      <c r="DS82" s="167"/>
      <c r="DT82" s="168"/>
      <c r="DX82" s="166">
        <f>DZ2</f>
        <v>0</v>
      </c>
      <c r="DY82" s="167"/>
      <c r="DZ82" s="167"/>
      <c r="EA82" s="167"/>
      <c r="EB82" s="167"/>
      <c r="EC82" s="168"/>
      <c r="EG82" s="166">
        <f>EI2</f>
        <v>0</v>
      </c>
      <c r="EH82" s="167"/>
      <c r="EI82" s="167"/>
      <c r="EJ82" s="167"/>
      <c r="EK82" s="167"/>
      <c r="EL82" s="168"/>
      <c r="EP82" s="166">
        <f>ER2</f>
        <v>0</v>
      </c>
      <c r="EQ82" s="167"/>
      <c r="ER82" s="167"/>
      <c r="ES82" s="167"/>
      <c r="ET82" s="167"/>
      <c r="EU82" s="168"/>
      <c r="EV82" s="85"/>
      <c r="EY82" s="166">
        <f>FA2</f>
        <v>0</v>
      </c>
      <c r="EZ82" s="167"/>
      <c r="FA82" s="167"/>
      <c r="FB82" s="167"/>
      <c r="FC82" s="167"/>
      <c r="FD82" s="168"/>
      <c r="FE82" s="85"/>
    </row>
    <row r="83" spans="1:161" s="121" customFormat="1" ht="60">
      <c r="A83" s="85"/>
      <c r="B83" s="156"/>
      <c r="C83" s="157"/>
      <c r="D83" s="157"/>
      <c r="E83" s="85"/>
      <c r="F83" s="84" t="s">
        <v>124</v>
      </c>
      <c r="G83" s="84" t="s">
        <v>123</v>
      </c>
      <c r="H83" s="142"/>
      <c r="I83" s="142"/>
      <c r="J83" s="85"/>
    </row>
    <row r="84" spans="1:161" ht="27" customHeight="1">
      <c r="B84" s="157"/>
      <c r="C84" s="157"/>
      <c r="D84" s="157"/>
      <c r="F84" s="220">
        <v>16</v>
      </c>
      <c r="G84" s="220">
        <v>9</v>
      </c>
      <c r="H84" s="142"/>
      <c r="I84" s="142"/>
    </row>
    <row r="85" spans="1:161" s="158" customFormat="1">
      <c r="A85" s="85"/>
      <c r="B85" s="157"/>
      <c r="C85" s="157"/>
      <c r="D85" s="157"/>
      <c r="E85" s="85"/>
      <c r="F85" s="85"/>
      <c r="G85" s="85"/>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row>
    <row r="86" spans="1:161" s="158" customFormat="1" ht="30" customHeight="1">
      <c r="A86" s="90"/>
      <c r="B86" s="169"/>
      <c r="C86" s="169"/>
      <c r="D86" s="159"/>
      <c r="E86" s="110"/>
      <c r="F86" s="245" t="s">
        <v>3</v>
      </c>
      <c r="G86" s="119" t="s">
        <v>129</v>
      </c>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c r="DG86" s="153"/>
      <c r="DH86" s="153"/>
      <c r="DI86" s="153"/>
      <c r="DJ86" s="153"/>
      <c r="DK86" s="153"/>
      <c r="DL86" s="153"/>
      <c r="DM86" s="153"/>
      <c r="DN86" s="153"/>
      <c r="DO86" s="153"/>
      <c r="DP86" s="153"/>
      <c r="DQ86" s="153"/>
      <c r="DR86" s="153"/>
      <c r="DS86" s="153"/>
      <c r="DT86" s="153"/>
      <c r="DU86" s="153"/>
      <c r="DV86" s="153"/>
      <c r="DW86" s="153"/>
      <c r="DX86" s="153"/>
      <c r="DY86" s="153"/>
      <c r="DZ86" s="153"/>
      <c r="EA86" s="153"/>
      <c r="EB86" s="153"/>
      <c r="EC86" s="153"/>
      <c r="ED86" s="153"/>
      <c r="EE86" s="153"/>
      <c r="EF86" s="153"/>
      <c r="EG86" s="153"/>
      <c r="EH86" s="153"/>
      <c r="EI86" s="153"/>
      <c r="EJ86" s="153"/>
      <c r="EK86" s="153"/>
      <c r="EL86" s="153"/>
      <c r="EM86" s="153"/>
    </row>
    <row r="87" spans="1:161" s="158" customFormat="1" ht="30" customHeight="1">
      <c r="A87" s="90"/>
      <c r="B87" s="159"/>
      <c r="C87" s="159"/>
      <c r="D87" s="159"/>
      <c r="E87" s="110"/>
      <c r="F87" s="84">
        <v>1</v>
      </c>
      <c r="G87" s="118">
        <f ca="1">INDIRECT(H87,TRUE)</f>
        <v>324479697</v>
      </c>
      <c r="H87" s="154" t="str">
        <f t="shared" ref="H87:H103" si="24">ADDRESS(80,I87,1,1)</f>
        <v>$P$80</v>
      </c>
      <c r="I87" s="154">
        <f>F84</f>
        <v>16</v>
      </c>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c r="DG87" s="153"/>
      <c r="DH87" s="153"/>
      <c r="DI87" s="153"/>
      <c r="DJ87" s="153"/>
      <c r="DK87" s="153"/>
      <c r="DL87" s="153"/>
      <c r="DM87" s="153"/>
      <c r="DN87" s="153"/>
      <c r="DO87" s="153"/>
      <c r="DP87" s="153"/>
      <c r="DQ87" s="153"/>
      <c r="DR87" s="153"/>
      <c r="DS87" s="153"/>
      <c r="DT87" s="153"/>
      <c r="DU87" s="153"/>
      <c r="DV87" s="153"/>
      <c r="DW87" s="153"/>
      <c r="DX87" s="153"/>
      <c r="DY87" s="153"/>
      <c r="DZ87" s="153"/>
      <c r="EA87" s="153"/>
      <c r="EB87" s="153"/>
      <c r="EC87" s="153"/>
      <c r="ED87" s="153"/>
      <c r="EE87" s="153"/>
      <c r="EF87" s="153"/>
      <c r="EG87" s="153"/>
      <c r="EH87" s="153"/>
      <c r="EI87" s="153"/>
      <c r="EJ87" s="153"/>
      <c r="EK87" s="153"/>
      <c r="EL87" s="153"/>
      <c r="EM87" s="153"/>
    </row>
    <row r="88" spans="1:161" s="158" customFormat="1" ht="30" customHeight="1">
      <c r="A88" s="90"/>
      <c r="B88" s="159"/>
      <c r="C88" s="159"/>
      <c r="D88" s="159"/>
      <c r="E88" s="110"/>
      <c r="F88" s="84">
        <v>2</v>
      </c>
      <c r="G88" s="118">
        <f ca="1">INDIRECT(H88,TRUE)</f>
        <v>300883732</v>
      </c>
      <c r="H88" s="154" t="str">
        <f t="shared" si="24"/>
        <v>$Y$80</v>
      </c>
      <c r="I88" s="154">
        <f>$I87+$G$84</f>
        <v>25</v>
      </c>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t="e">
        <f>COLUMN(#REF!)</f>
        <v>#REF!</v>
      </c>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53"/>
      <c r="ED88" s="153"/>
      <c r="EE88" s="153"/>
      <c r="EF88" s="153"/>
      <c r="EG88" s="153"/>
      <c r="EH88" s="153"/>
      <c r="EI88" s="153"/>
      <c r="EJ88" s="153"/>
      <c r="EK88" s="153"/>
      <c r="EL88" s="153"/>
      <c r="EM88" s="153"/>
    </row>
    <row r="89" spans="1:161" s="158" customFormat="1" ht="30" customHeight="1">
      <c r="A89" s="90"/>
      <c r="B89" s="159"/>
      <c r="C89" s="159"/>
      <c r="D89" s="159"/>
      <c r="E89" s="110"/>
      <c r="F89" s="84">
        <v>3</v>
      </c>
      <c r="G89" s="118">
        <f t="shared" ref="G89:G100" ca="1" si="25">INDIRECT(H89,TRUE)</f>
        <v>313177800</v>
      </c>
      <c r="H89" s="154" t="str">
        <f t="shared" si="24"/>
        <v>$AH$80</v>
      </c>
      <c r="I89" s="154">
        <f t="shared" ref="I89:I103" si="26">$I88+$G$84</f>
        <v>34</v>
      </c>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c r="DG89" s="153"/>
      <c r="DH89" s="153"/>
      <c r="DI89" s="153"/>
      <c r="DJ89" s="153"/>
      <c r="DK89" s="153"/>
      <c r="DL89" s="153"/>
      <c r="DM89" s="153"/>
      <c r="DN89" s="153"/>
      <c r="DO89" s="153"/>
      <c r="DP89" s="153"/>
      <c r="DQ89" s="153"/>
      <c r="DR89" s="153"/>
      <c r="DS89" s="153"/>
      <c r="DT89" s="153"/>
      <c r="DU89" s="153"/>
      <c r="DV89" s="153"/>
      <c r="DW89" s="153"/>
      <c r="DX89" s="153"/>
      <c r="DY89" s="153"/>
      <c r="DZ89" s="153"/>
      <c r="EA89" s="153"/>
      <c r="EB89" s="153"/>
      <c r="EC89" s="153"/>
      <c r="ED89" s="153"/>
      <c r="EE89" s="153"/>
      <c r="EF89" s="153"/>
      <c r="EG89" s="153"/>
      <c r="EH89" s="153"/>
      <c r="EI89" s="153"/>
      <c r="EJ89" s="153"/>
      <c r="EK89" s="153"/>
      <c r="EL89" s="153"/>
      <c r="EM89" s="153"/>
    </row>
    <row r="90" spans="1:161" s="158" customFormat="1" ht="30" customHeight="1">
      <c r="A90" s="90"/>
      <c r="B90" s="159"/>
      <c r="C90" s="159"/>
      <c r="D90" s="159"/>
      <c r="E90" s="110"/>
      <c r="F90" s="84">
        <v>4</v>
      </c>
      <c r="G90" s="118">
        <f t="shared" ca="1" si="25"/>
        <v>308116060</v>
      </c>
      <c r="H90" s="154" t="str">
        <f t="shared" si="24"/>
        <v>$AQ$80</v>
      </c>
      <c r="I90" s="154">
        <f t="shared" si="26"/>
        <v>43</v>
      </c>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53"/>
      <c r="DG90" s="153"/>
      <c r="DH90" s="153"/>
      <c r="DI90" s="153"/>
      <c r="DJ90" s="153"/>
      <c r="DK90" s="153"/>
      <c r="DL90" s="153"/>
      <c r="DM90" s="153"/>
      <c r="DN90" s="153"/>
      <c r="DO90" s="153"/>
      <c r="DP90" s="153"/>
      <c r="DQ90" s="153"/>
      <c r="DR90" s="153"/>
      <c r="DS90" s="153"/>
      <c r="DT90" s="153"/>
      <c r="DU90" s="153"/>
      <c r="DV90" s="153"/>
      <c r="DW90" s="153"/>
      <c r="DX90" s="153"/>
      <c r="DY90" s="153"/>
      <c r="DZ90" s="153"/>
      <c r="EA90" s="153"/>
      <c r="EB90" s="153"/>
      <c r="EC90" s="153"/>
      <c r="ED90" s="153"/>
      <c r="EE90" s="153"/>
      <c r="EF90" s="153"/>
      <c r="EG90" s="153"/>
      <c r="EH90" s="153"/>
      <c r="EI90" s="153"/>
      <c r="EJ90" s="153"/>
      <c r="EK90" s="153"/>
      <c r="EL90" s="153"/>
      <c r="EM90" s="153"/>
    </row>
    <row r="91" spans="1:161" s="158" customFormat="1" ht="30" customHeight="1">
      <c r="A91" s="90"/>
      <c r="B91" s="159"/>
      <c r="C91" s="159"/>
      <c r="D91" s="159"/>
      <c r="E91" s="110"/>
      <c r="F91" s="84">
        <v>5</v>
      </c>
      <c r="G91" s="118">
        <f t="shared" ca="1" si="25"/>
        <v>317008816</v>
      </c>
      <c r="H91" s="154" t="str">
        <f t="shared" si="24"/>
        <v>$AZ$80</v>
      </c>
      <c r="I91" s="154">
        <f t="shared" si="26"/>
        <v>52</v>
      </c>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c r="DG91" s="153"/>
      <c r="DH91" s="153"/>
      <c r="DI91" s="153"/>
      <c r="DJ91" s="153"/>
      <c r="DK91" s="153"/>
      <c r="DL91" s="153"/>
      <c r="DM91" s="153"/>
      <c r="DN91" s="153"/>
      <c r="DO91" s="153"/>
      <c r="DP91" s="153"/>
      <c r="DQ91" s="153"/>
      <c r="DR91" s="153"/>
      <c r="DS91" s="153"/>
      <c r="DT91" s="153"/>
      <c r="DU91" s="153"/>
      <c r="DV91" s="153"/>
      <c r="DW91" s="153"/>
      <c r="DX91" s="153"/>
      <c r="DY91" s="153"/>
      <c r="DZ91" s="153"/>
      <c r="EA91" s="153"/>
      <c r="EB91" s="153"/>
      <c r="EC91" s="153"/>
      <c r="ED91" s="153"/>
      <c r="EE91" s="153"/>
      <c r="EF91" s="153"/>
      <c r="EG91" s="153"/>
      <c r="EH91" s="153"/>
      <c r="EI91" s="153"/>
      <c r="EJ91" s="153"/>
      <c r="EK91" s="153"/>
      <c r="EL91" s="153"/>
      <c r="EM91" s="153"/>
    </row>
    <row r="92" spans="1:161" s="158" customFormat="1" ht="30" customHeight="1">
      <c r="A92" s="90"/>
      <c r="B92" s="159"/>
      <c r="C92" s="159"/>
      <c r="D92" s="159"/>
      <c r="E92" s="110"/>
      <c r="F92" s="84">
        <v>6</v>
      </c>
      <c r="G92" s="118">
        <f t="shared" ca="1" si="25"/>
        <v>314421056</v>
      </c>
      <c r="H92" s="154" t="str">
        <f t="shared" si="24"/>
        <v>$BI$80</v>
      </c>
      <c r="I92" s="154">
        <f t="shared" si="26"/>
        <v>61</v>
      </c>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row>
    <row r="93" spans="1:161" s="158" customFormat="1" ht="30" customHeight="1">
      <c r="A93" s="90"/>
      <c r="B93" s="159"/>
      <c r="C93" s="159"/>
      <c r="D93" s="159"/>
      <c r="E93" s="110"/>
      <c r="F93" s="84">
        <v>7</v>
      </c>
      <c r="G93" s="118">
        <f t="shared" ca="1" si="25"/>
        <v>0</v>
      </c>
      <c r="H93" s="154" t="str">
        <f t="shared" si="24"/>
        <v>$BR$80</v>
      </c>
      <c r="I93" s="154">
        <f t="shared" si="26"/>
        <v>70</v>
      </c>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row>
    <row r="94" spans="1:161" s="158" customFormat="1" ht="30" customHeight="1">
      <c r="A94" s="90"/>
      <c r="B94" s="159"/>
      <c r="C94" s="159"/>
      <c r="D94" s="159"/>
      <c r="E94" s="110"/>
      <c r="F94" s="84">
        <v>8</v>
      </c>
      <c r="G94" s="118">
        <f t="shared" ca="1" si="25"/>
        <v>0</v>
      </c>
      <c r="H94" s="154" t="str">
        <f t="shared" si="24"/>
        <v>$CA$80</v>
      </c>
      <c r="I94" s="154">
        <f t="shared" si="26"/>
        <v>79</v>
      </c>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row>
    <row r="95" spans="1:161" s="158" customFormat="1" ht="30" customHeight="1">
      <c r="A95" s="90"/>
      <c r="B95" s="159"/>
      <c r="C95" s="159"/>
      <c r="D95" s="159"/>
      <c r="E95" s="110"/>
      <c r="F95" s="84">
        <v>9</v>
      </c>
      <c r="G95" s="118">
        <f t="shared" ca="1" si="25"/>
        <v>0</v>
      </c>
      <c r="H95" s="154" t="str">
        <f t="shared" si="24"/>
        <v>$CJ$80</v>
      </c>
      <c r="I95" s="154">
        <f t="shared" si="26"/>
        <v>88</v>
      </c>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EM95" s="153"/>
    </row>
    <row r="96" spans="1:161" s="158" customFormat="1" ht="30" customHeight="1">
      <c r="A96" s="90"/>
      <c r="B96" s="159"/>
      <c r="C96" s="159"/>
      <c r="D96" s="159"/>
      <c r="E96" s="110"/>
      <c r="F96" s="84">
        <v>10</v>
      </c>
      <c r="G96" s="118">
        <f t="shared" ca="1" si="25"/>
        <v>0</v>
      </c>
      <c r="H96" s="154" t="str">
        <f t="shared" si="24"/>
        <v>$CS$80</v>
      </c>
      <c r="I96" s="154">
        <f t="shared" si="26"/>
        <v>97</v>
      </c>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row>
    <row r="97" spans="1:143" s="158" customFormat="1" ht="30" customHeight="1">
      <c r="A97" s="90"/>
      <c r="B97" s="159"/>
      <c r="C97" s="159"/>
      <c r="D97" s="159"/>
      <c r="E97" s="110"/>
      <c r="F97" s="84">
        <v>11</v>
      </c>
      <c r="G97" s="118">
        <f t="shared" ca="1" si="25"/>
        <v>0</v>
      </c>
      <c r="H97" s="154" t="str">
        <f t="shared" si="24"/>
        <v>$DB$80</v>
      </c>
      <c r="I97" s="154">
        <f t="shared" si="26"/>
        <v>106</v>
      </c>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DK97" s="153"/>
      <c r="DL97" s="153"/>
      <c r="DM97" s="153"/>
      <c r="DN97" s="153"/>
      <c r="DO97" s="153"/>
      <c r="DP97" s="153"/>
      <c r="DQ97" s="153"/>
      <c r="DR97" s="153"/>
      <c r="DS97" s="153"/>
      <c r="DT97" s="153"/>
      <c r="DU97" s="153"/>
      <c r="DV97" s="153"/>
      <c r="DW97" s="153"/>
      <c r="DX97" s="153"/>
      <c r="DY97" s="153"/>
      <c r="DZ97" s="153"/>
      <c r="EA97" s="153"/>
      <c r="EB97" s="153"/>
      <c r="EC97" s="153"/>
      <c r="ED97" s="153"/>
      <c r="EE97" s="153"/>
      <c r="EF97" s="153"/>
      <c r="EG97" s="153"/>
      <c r="EH97" s="153"/>
      <c r="EI97" s="153"/>
      <c r="EJ97" s="153"/>
      <c r="EK97" s="153"/>
      <c r="EL97" s="153"/>
      <c r="EM97" s="153"/>
    </row>
    <row r="98" spans="1:143" s="158" customFormat="1" ht="30" customHeight="1">
      <c r="A98" s="90"/>
      <c r="B98" s="159"/>
      <c r="C98" s="159"/>
      <c r="D98" s="159"/>
      <c r="E98" s="110"/>
      <c r="F98" s="84">
        <v>12</v>
      </c>
      <c r="G98" s="118">
        <f t="shared" ca="1" si="25"/>
        <v>0</v>
      </c>
      <c r="H98" s="154" t="str">
        <f t="shared" si="24"/>
        <v>$DK$80</v>
      </c>
      <c r="I98" s="154">
        <f t="shared" si="26"/>
        <v>115</v>
      </c>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row>
    <row r="99" spans="1:143" s="158" customFormat="1" ht="30" customHeight="1">
      <c r="A99" s="90"/>
      <c r="B99" s="159"/>
      <c r="C99" s="159"/>
      <c r="D99" s="159"/>
      <c r="E99" s="110"/>
      <c r="F99" s="84">
        <v>13</v>
      </c>
      <c r="G99" s="118">
        <f t="shared" ca="1" si="25"/>
        <v>0</v>
      </c>
      <c r="H99" s="154" t="str">
        <f t="shared" si="24"/>
        <v>$DT$80</v>
      </c>
      <c r="I99" s="154">
        <f t="shared" si="26"/>
        <v>124</v>
      </c>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row>
    <row r="100" spans="1:143" s="158" customFormat="1" ht="30" customHeight="1">
      <c r="A100" s="90"/>
      <c r="B100" s="159"/>
      <c r="C100" s="159"/>
      <c r="D100" s="159"/>
      <c r="E100" s="110"/>
      <c r="F100" s="84">
        <v>14</v>
      </c>
      <c r="G100" s="118">
        <f t="shared" ca="1" si="25"/>
        <v>0</v>
      </c>
      <c r="H100" s="154" t="str">
        <f t="shared" si="24"/>
        <v>$EC$80</v>
      </c>
      <c r="I100" s="154">
        <f t="shared" si="26"/>
        <v>133</v>
      </c>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row>
    <row r="101" spans="1:143" s="158" customFormat="1" ht="30" customHeight="1">
      <c r="A101" s="90"/>
      <c r="B101" s="159"/>
      <c r="C101" s="159"/>
      <c r="D101" s="159"/>
      <c r="E101" s="110"/>
      <c r="F101" s="84">
        <v>15</v>
      </c>
      <c r="G101" s="118">
        <f t="shared" ref="G101:G103" ca="1" si="27">INDIRECT(H101,TRUE)</f>
        <v>0</v>
      </c>
      <c r="H101" s="154" t="str">
        <f t="shared" si="24"/>
        <v>$EL$80</v>
      </c>
      <c r="I101" s="154">
        <f t="shared" si="26"/>
        <v>142</v>
      </c>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row>
    <row r="102" spans="1:143" s="158" customFormat="1" ht="30" customHeight="1">
      <c r="A102" s="90"/>
      <c r="B102" s="159"/>
      <c r="C102" s="159"/>
      <c r="D102" s="159"/>
      <c r="E102" s="110"/>
      <c r="F102" s="84">
        <v>16</v>
      </c>
      <c r="G102" s="118">
        <f t="shared" ca="1" si="27"/>
        <v>0</v>
      </c>
      <c r="H102" s="154" t="str">
        <f t="shared" si="24"/>
        <v>$EU$80</v>
      </c>
      <c r="I102" s="154">
        <f t="shared" si="26"/>
        <v>151</v>
      </c>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row>
    <row r="103" spans="1:143" s="158" customFormat="1" ht="30" customHeight="1">
      <c r="A103" s="90"/>
      <c r="B103" s="159"/>
      <c r="C103" s="159"/>
      <c r="D103" s="159"/>
      <c r="E103" s="110"/>
      <c r="F103" s="84">
        <v>17</v>
      </c>
      <c r="G103" s="118">
        <f t="shared" ca="1" si="27"/>
        <v>0</v>
      </c>
      <c r="H103" s="154" t="str">
        <f t="shared" si="24"/>
        <v>$FD$80</v>
      </c>
      <c r="I103" s="154">
        <f t="shared" si="26"/>
        <v>160</v>
      </c>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row>
    <row r="104" spans="1:143" s="158" customFormat="1">
      <c r="A104" s="85"/>
      <c r="B104" s="157"/>
      <c r="C104" s="157"/>
      <c r="D104" s="157"/>
      <c r="E104" s="85"/>
      <c r="F104" s="85"/>
      <c r="G104" s="85"/>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row>
    <row r="105" spans="1:143" s="158" customFormat="1">
      <c r="A105" s="85"/>
      <c r="B105" s="157"/>
      <c r="C105" s="157"/>
      <c r="D105" s="157"/>
      <c r="E105" s="85"/>
      <c r="F105" s="85"/>
      <c r="G105" s="85"/>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row>
  </sheetData>
  <sheetProtection algorithmName="SHA-512" hashValue="PWaQ99+zBYjzCDGmKwLR2paqxB3FofcYG+NHVgrWg2A/QoD1P8AyubhAnA16idbpB5zyU8t5VejM3DygY/AZHQ==" saltValue="3BsbTHjx1vlEVIC1Whwk7Q==" spinCount="100000" sheet="1" objects="1" scenarios="1" selectLockedCells="1" selectUnlockedCells="1"/>
  <mergeCells count="231">
    <mergeCell ref="B80:E80"/>
    <mergeCell ref="B39:F39"/>
    <mergeCell ref="B53:F53"/>
    <mergeCell ref="B73:F73"/>
    <mergeCell ref="B79:F79"/>
    <mergeCell ref="FA2:FD3"/>
    <mergeCell ref="EY4:EZ9"/>
    <mergeCell ref="FA4:FE4"/>
    <mergeCell ref="FA5:FE7"/>
    <mergeCell ref="FA8:FA9"/>
    <mergeCell ref="FB8:FE9"/>
    <mergeCell ref="EQ2:EQ3"/>
    <mergeCell ref="ER2:EU3"/>
    <mergeCell ref="EP4:EQ9"/>
    <mergeCell ref="ER4:EV4"/>
    <mergeCell ref="ER5:EV7"/>
    <mergeCell ref="ER8:ER9"/>
    <mergeCell ref="ES8:EV9"/>
    <mergeCell ref="EY2:EY3"/>
    <mergeCell ref="EZ2:EZ3"/>
    <mergeCell ref="EP2:EP3"/>
    <mergeCell ref="AU4:AV9"/>
    <mergeCell ref="D8:D9"/>
    <mergeCell ref="E8:H9"/>
    <mergeCell ref="M8:M9"/>
    <mergeCell ref="N8:Q9"/>
    <mergeCell ref="V8:V9"/>
    <mergeCell ref="W8:Z9"/>
    <mergeCell ref="T4:U9"/>
    <mergeCell ref="D5:H7"/>
    <mergeCell ref="M5:Q7"/>
    <mergeCell ref="V5:Z7"/>
    <mergeCell ref="AE5:AI7"/>
    <mergeCell ref="V4:Z4"/>
    <mergeCell ref="AN5:AR7"/>
    <mergeCell ref="AL4:AM9"/>
    <mergeCell ref="AN4:AR4"/>
    <mergeCell ref="AN8:AN9"/>
    <mergeCell ref="AO8:AR9"/>
    <mergeCell ref="AC4:AD9"/>
    <mergeCell ref="AE4:AI4"/>
    <mergeCell ref="AE8:AE9"/>
    <mergeCell ref="AF8:AI9"/>
    <mergeCell ref="EG2:EG3"/>
    <mergeCell ref="CE4:CF9"/>
    <mergeCell ref="CG4:CK4"/>
    <mergeCell ref="CG5:CK7"/>
    <mergeCell ref="CG8:CG9"/>
    <mergeCell ref="CH8:CK9"/>
    <mergeCell ref="EI4:EM4"/>
    <mergeCell ref="EI5:EM7"/>
    <mergeCell ref="EI8:EI9"/>
    <mergeCell ref="EJ8:EM9"/>
    <mergeCell ref="DF4:DG9"/>
    <mergeCell ref="DH4:DL4"/>
    <mergeCell ref="DH5:DL7"/>
    <mergeCell ref="DH8:DH9"/>
    <mergeCell ref="DI8:DL9"/>
    <mergeCell ref="DZ4:ED4"/>
    <mergeCell ref="EG4:EH9"/>
    <mergeCell ref="DZ5:ED7"/>
    <mergeCell ref="DZ8:DZ9"/>
    <mergeCell ref="EA8:ED9"/>
    <mergeCell ref="DX4:DY9"/>
    <mergeCell ref="DO4:DP9"/>
    <mergeCell ref="DQ4:DU4"/>
    <mergeCell ref="DQ5:DU7"/>
    <mergeCell ref="AW8:AW9"/>
    <mergeCell ref="AX8:BA9"/>
    <mergeCell ref="BF5:BJ7"/>
    <mergeCell ref="BO5:BS7"/>
    <mergeCell ref="AW5:BA7"/>
    <mergeCell ref="BX8:BX9"/>
    <mergeCell ref="BY8:CB9"/>
    <mergeCell ref="BD4:BE9"/>
    <mergeCell ref="BF4:BJ4"/>
    <mergeCell ref="BF8:BF9"/>
    <mergeCell ref="BG8:BJ9"/>
    <mergeCell ref="BX5:CB7"/>
    <mergeCell ref="BV4:BW9"/>
    <mergeCell ref="BM4:BN9"/>
    <mergeCell ref="BO4:BS4"/>
    <mergeCell ref="BO8:BO9"/>
    <mergeCell ref="BP8:BS9"/>
    <mergeCell ref="AW4:BA4"/>
    <mergeCell ref="DQ8:DQ9"/>
    <mergeCell ref="DR8:DU9"/>
    <mergeCell ref="BX4:CB4"/>
    <mergeCell ref="CY4:DC4"/>
    <mergeCell ref="CY5:DC7"/>
    <mergeCell ref="CY8:CY9"/>
    <mergeCell ref="CZ8:DC9"/>
    <mergeCell ref="CW4:CX9"/>
    <mergeCell ref="CN4:CO9"/>
    <mergeCell ref="CP4:CT4"/>
    <mergeCell ref="CP5:CT7"/>
    <mergeCell ref="CP8:CP9"/>
    <mergeCell ref="CQ8:CT9"/>
    <mergeCell ref="EH2:EH3"/>
    <mergeCell ref="EI2:EL3"/>
    <mergeCell ref="B4:C9"/>
    <mergeCell ref="D4:H4"/>
    <mergeCell ref="K4:L9"/>
    <mergeCell ref="M4:Q4"/>
    <mergeCell ref="DO2:DO3"/>
    <mergeCell ref="DP2:DP3"/>
    <mergeCell ref="DQ2:DT3"/>
    <mergeCell ref="DX2:DX3"/>
    <mergeCell ref="DY2:DY3"/>
    <mergeCell ref="DZ2:EC3"/>
    <mergeCell ref="CW2:CW3"/>
    <mergeCell ref="CX2:CX3"/>
    <mergeCell ref="CY2:DB3"/>
    <mergeCell ref="DF2:DF3"/>
    <mergeCell ref="DG2:DG3"/>
    <mergeCell ref="DH2:DK3"/>
    <mergeCell ref="CE2:CE3"/>
    <mergeCell ref="CF2:CF3"/>
    <mergeCell ref="CG2:CJ3"/>
    <mergeCell ref="CN2:CN3"/>
    <mergeCell ref="CO2:CO3"/>
    <mergeCell ref="CP2:CS3"/>
    <mergeCell ref="BM2:BM3"/>
    <mergeCell ref="BN2:BN3"/>
    <mergeCell ref="BO2:BR3"/>
    <mergeCell ref="BV2:BV3"/>
    <mergeCell ref="BW2:BW3"/>
    <mergeCell ref="BX2:CA3"/>
    <mergeCell ref="AU2:AU3"/>
    <mergeCell ref="AV2:AV3"/>
    <mergeCell ref="BD2:BD3"/>
    <mergeCell ref="BE2:BE3"/>
    <mergeCell ref="BF2:BI3"/>
    <mergeCell ref="AW2:AZ3"/>
    <mergeCell ref="AM2:AM3"/>
    <mergeCell ref="AN2:AQ3"/>
    <mergeCell ref="K2:K3"/>
    <mergeCell ref="L2:L3"/>
    <mergeCell ref="M2:P3"/>
    <mergeCell ref="T2:T3"/>
    <mergeCell ref="U2:U3"/>
    <mergeCell ref="V2:Y3"/>
    <mergeCell ref="AC2:AC3"/>
    <mergeCell ref="AD2:AD3"/>
    <mergeCell ref="AE2:AH3"/>
    <mergeCell ref="AL2:AL3"/>
    <mergeCell ref="K39:O39"/>
    <mergeCell ref="K53:O53"/>
    <mergeCell ref="K73:O73"/>
    <mergeCell ref="K79:O79"/>
    <mergeCell ref="K80:N80"/>
    <mergeCell ref="T39:X39"/>
    <mergeCell ref="T53:X53"/>
    <mergeCell ref="T73:X73"/>
    <mergeCell ref="T79:X79"/>
    <mergeCell ref="T80:W80"/>
    <mergeCell ref="AC39:AG39"/>
    <mergeCell ref="AC53:AG53"/>
    <mergeCell ref="AC73:AG73"/>
    <mergeCell ref="AC79:AG79"/>
    <mergeCell ref="AC80:AF80"/>
    <mergeCell ref="AL39:AP39"/>
    <mergeCell ref="AL53:AP53"/>
    <mergeCell ref="AL73:AP73"/>
    <mergeCell ref="AL79:AP79"/>
    <mergeCell ref="AL80:AO80"/>
    <mergeCell ref="AU39:AY39"/>
    <mergeCell ref="AU53:AY53"/>
    <mergeCell ref="AU73:AY73"/>
    <mergeCell ref="AU79:AY79"/>
    <mergeCell ref="AU80:AX80"/>
    <mergeCell ref="BD39:BH39"/>
    <mergeCell ref="BD53:BH53"/>
    <mergeCell ref="BD73:BH73"/>
    <mergeCell ref="BD79:BH79"/>
    <mergeCell ref="BD80:BG80"/>
    <mergeCell ref="BM39:BQ39"/>
    <mergeCell ref="BM53:BQ53"/>
    <mergeCell ref="BM73:BQ73"/>
    <mergeCell ref="BM79:BQ79"/>
    <mergeCell ref="BM80:BP80"/>
    <mergeCell ref="BV39:BZ39"/>
    <mergeCell ref="BV53:BZ53"/>
    <mergeCell ref="BV73:BZ73"/>
    <mergeCell ref="BV79:BZ79"/>
    <mergeCell ref="BV80:BY80"/>
    <mergeCell ref="CE39:CI39"/>
    <mergeCell ref="CE53:CI53"/>
    <mergeCell ref="CE73:CI73"/>
    <mergeCell ref="CE79:CI79"/>
    <mergeCell ref="CE80:CH80"/>
    <mergeCell ref="CN39:CR39"/>
    <mergeCell ref="CN53:CR53"/>
    <mergeCell ref="CN73:CR73"/>
    <mergeCell ref="CN79:CR79"/>
    <mergeCell ref="CN80:CQ80"/>
    <mergeCell ref="CW39:DA39"/>
    <mergeCell ref="CW53:DA53"/>
    <mergeCell ref="CW73:DA73"/>
    <mergeCell ref="CW79:DA79"/>
    <mergeCell ref="CW80:CZ80"/>
    <mergeCell ref="DF39:DJ39"/>
    <mergeCell ref="DF53:DJ53"/>
    <mergeCell ref="DF73:DJ73"/>
    <mergeCell ref="DF79:DJ79"/>
    <mergeCell ref="DF80:DI80"/>
    <mergeCell ref="DO39:DS39"/>
    <mergeCell ref="DO53:DS53"/>
    <mergeCell ref="DO73:DS73"/>
    <mergeCell ref="DO79:DS79"/>
    <mergeCell ref="DO80:DR80"/>
    <mergeCell ref="DX39:EB39"/>
    <mergeCell ref="DX53:EB53"/>
    <mergeCell ref="DX73:EB73"/>
    <mergeCell ref="DX79:EB79"/>
    <mergeCell ref="DX80:EA80"/>
    <mergeCell ref="EY39:FC39"/>
    <mergeCell ref="EY53:FC53"/>
    <mergeCell ref="EY73:FC73"/>
    <mergeCell ref="EY79:FC79"/>
    <mergeCell ref="EY80:FB80"/>
    <mergeCell ref="EG39:EK39"/>
    <mergeCell ref="EG53:EK53"/>
    <mergeCell ref="EG73:EK73"/>
    <mergeCell ref="EG79:EK79"/>
    <mergeCell ref="EG80:EJ80"/>
    <mergeCell ref="EP39:ET39"/>
    <mergeCell ref="EP53:ET53"/>
    <mergeCell ref="EP73:ET73"/>
    <mergeCell ref="EP79:ET79"/>
    <mergeCell ref="EP80:ES80"/>
  </mergeCells>
  <conditionalFormatting sqref="K83">
    <cfRule type="cellIs" dxfId="10" priority="1463" operator="equal">
      <formula>"OK"</formula>
    </cfRule>
    <cfRule type="cellIs" dxfId="9" priority="1464" operator="equal">
      <formula>"NO HABILITADO"</formula>
    </cfRule>
  </conditionalFormatting>
  <conditionalFormatting sqref="D87">
    <cfRule type="cellIs" dxfId="8" priority="3" operator="equal">
      <formula>"NH"</formula>
    </cfRule>
    <cfRule type="cellIs" dxfId="7" priority="4" operator="equal">
      <formula>"H"</formula>
    </cfRule>
  </conditionalFormatting>
  <conditionalFormatting sqref="D88:D103">
    <cfRule type="cellIs" dxfId="6" priority="1" operator="equal">
      <formula>"NH"</formula>
    </cfRule>
    <cfRule type="cellIs" dxfId="5" priority="2" operator="equal">
      <formula>"H"</formula>
    </cfRule>
  </conditionalFormatting>
  <pageMargins left="0.7" right="0.7" top="0.75" bottom="0.75" header="0.3" footer="0.3"/>
  <pageSetup paperSize="9" orientation="portrait" horizontalDpi="4294967292"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4:J21"/>
  <sheetViews>
    <sheetView zoomScale="80" zoomScaleNormal="80" workbookViewId="0">
      <selection activeCell="K6" sqref="K6"/>
    </sheetView>
  </sheetViews>
  <sheetFormatPr baseColWidth="10" defaultRowHeight="12.75"/>
  <cols>
    <col min="1" max="1" width="7.7109375" style="85" bestFit="1" customWidth="1"/>
    <col min="2" max="2" width="47.28515625" style="85" bestFit="1" customWidth="1"/>
    <col min="3" max="3" width="22.140625" style="90" customWidth="1"/>
    <col min="4" max="4" width="20.7109375" style="90" customWidth="1"/>
    <col min="5" max="5" width="23.5703125" style="91" customWidth="1"/>
    <col min="6" max="6" width="25.5703125" style="85" customWidth="1"/>
    <col min="7" max="7" width="19" style="85" customWidth="1"/>
    <col min="8" max="8" width="15.28515625" style="85" bestFit="1" customWidth="1"/>
    <col min="9" max="9" width="36.7109375" style="85" customWidth="1"/>
    <col min="10" max="31" width="20.7109375" style="85" customWidth="1"/>
    <col min="32" max="16384" width="11.42578125" style="85"/>
  </cols>
  <sheetData>
    <row r="4" spans="1:10" ht="60.75">
      <c r="A4" s="234" t="s">
        <v>25</v>
      </c>
      <c r="B4" s="235" t="s">
        <v>3</v>
      </c>
      <c r="C4" s="234" t="s">
        <v>98</v>
      </c>
      <c r="D4" s="234" t="s">
        <v>99</v>
      </c>
      <c r="E4" s="234" t="s">
        <v>100</v>
      </c>
      <c r="F4" s="234" t="s">
        <v>131</v>
      </c>
      <c r="G4" s="234" t="s">
        <v>112</v>
      </c>
      <c r="H4" s="236" t="s">
        <v>104</v>
      </c>
      <c r="I4" s="234" t="s">
        <v>153</v>
      </c>
      <c r="J4" s="107"/>
    </row>
    <row r="5" spans="1:10" ht="23.25">
      <c r="A5" s="237">
        <v>1</v>
      </c>
      <c r="B5" s="238" t="str">
        <f t="shared" ref="B5:B18" si="0">VLOOKUP(A5,LISTA_OFERENTES,2,FALSE)</f>
        <v>WORLDTEK S.A.S.</v>
      </c>
      <c r="C5" s="239" t="str">
        <f t="shared" ref="C5:C21" ca="1" si="1">VLOOKUP(A5,EXPERIENCIA,4,FALSE)</f>
        <v>H</v>
      </c>
      <c r="D5" s="239" t="str">
        <f>VLOOKUP(A5,C_FINANCIERA,3,FALSE)</f>
        <v>H</v>
      </c>
      <c r="E5" s="240" t="str">
        <f t="shared" ref="E5:E18" si="2">VLOOKUP(A5,R_COMERCIALES,3,FALSE)</f>
        <v>H</v>
      </c>
      <c r="F5" s="241" t="str">
        <f t="shared" ref="F5:F21" si="3">VLOOKUP(A5,PRESUPUESTO,3,FALSE)</f>
        <v>H</v>
      </c>
      <c r="G5" s="481" t="s">
        <v>387</v>
      </c>
      <c r="H5" s="242" t="str">
        <f t="shared" ref="H5:H18" ca="1" si="4">IFERROR(IF(AND(C5="H",D5="H",E5="H",F5="H",G5="H"),"H","NH")," ")</f>
        <v>H</v>
      </c>
      <c r="I5" s="243"/>
      <c r="J5" s="107"/>
    </row>
    <row r="6" spans="1:10" ht="23.25">
      <c r="A6" s="237">
        <v>2</v>
      </c>
      <c r="B6" s="238" t="str">
        <f t="shared" si="0"/>
        <v>CIVILMAQ S.A.S.</v>
      </c>
      <c r="C6" s="239" t="str">
        <f t="shared" ca="1" si="1"/>
        <v>H</v>
      </c>
      <c r="D6" s="239" t="str">
        <f t="shared" ref="D6:D18" si="5">VLOOKUP(A6,C_FINANCIERA,3,FALSE)</f>
        <v>H</v>
      </c>
      <c r="E6" s="240" t="str">
        <f t="shared" si="2"/>
        <v>H</v>
      </c>
      <c r="F6" s="241" t="str">
        <f>VLOOKUP(A6,PRESUPUESTO,3,FALSE)</f>
        <v>NH</v>
      </c>
      <c r="G6" s="481" t="s">
        <v>386</v>
      </c>
      <c r="H6" s="242" t="str">
        <f t="shared" ca="1" si="4"/>
        <v>NH</v>
      </c>
      <c r="I6" s="243"/>
      <c r="J6" s="107"/>
    </row>
    <row r="7" spans="1:10" ht="23.25">
      <c r="A7" s="237">
        <v>3</v>
      </c>
      <c r="B7" s="238" t="str">
        <f t="shared" si="0"/>
        <v>GRUPO ELECTROCIVIL S.A.S.</v>
      </c>
      <c r="C7" s="239" t="str">
        <f t="shared" ca="1" si="1"/>
        <v>H</v>
      </c>
      <c r="D7" s="239" t="str">
        <f t="shared" si="5"/>
        <v>H</v>
      </c>
      <c r="E7" s="240" t="str">
        <f t="shared" si="2"/>
        <v>H</v>
      </c>
      <c r="F7" s="241" t="str">
        <f t="shared" si="3"/>
        <v>H</v>
      </c>
      <c r="G7" s="481" t="s">
        <v>386</v>
      </c>
      <c r="H7" s="242" t="str">
        <f t="shared" ca="1" si="4"/>
        <v>NH</v>
      </c>
      <c r="I7" s="243"/>
      <c r="J7" s="107"/>
    </row>
    <row r="8" spans="1:10" ht="23.25">
      <c r="A8" s="86">
        <v>4</v>
      </c>
      <c r="B8" s="87" t="str">
        <f t="shared" si="0"/>
        <v>JORGE ENRIQUE MORA HENAO</v>
      </c>
      <c r="C8" s="88" t="str">
        <f t="shared" ca="1" si="1"/>
        <v>H</v>
      </c>
      <c r="D8" s="88" t="str">
        <f t="shared" si="5"/>
        <v>NH</v>
      </c>
      <c r="E8" s="89" t="str">
        <f t="shared" si="2"/>
        <v>H</v>
      </c>
      <c r="F8" s="112" t="str">
        <f t="shared" si="3"/>
        <v>NH</v>
      </c>
      <c r="G8" s="482" t="s">
        <v>387</v>
      </c>
      <c r="H8" s="242" t="str">
        <f t="shared" ca="1" si="4"/>
        <v>NH</v>
      </c>
      <c r="I8" s="243"/>
    </row>
    <row r="9" spans="1:10" ht="23.25">
      <c r="A9" s="86">
        <v>5</v>
      </c>
      <c r="B9" s="87" t="str">
        <f t="shared" si="0"/>
        <v>ACEROS Y CONCRETOS S.A.S.</v>
      </c>
      <c r="C9" s="88" t="str">
        <f t="shared" ca="1" si="1"/>
        <v>H</v>
      </c>
      <c r="D9" s="88" t="str">
        <f t="shared" si="5"/>
        <v>H</v>
      </c>
      <c r="E9" s="89" t="str">
        <f t="shared" si="2"/>
        <v>H</v>
      </c>
      <c r="F9" s="112" t="str">
        <f t="shared" si="3"/>
        <v>H</v>
      </c>
      <c r="G9" s="482" t="s">
        <v>387</v>
      </c>
      <c r="H9" s="242" t="str">
        <f t="shared" ca="1" si="4"/>
        <v>H</v>
      </c>
      <c r="I9" s="243"/>
    </row>
    <row r="10" spans="1:10" ht="23.25">
      <c r="A10" s="86">
        <v>6</v>
      </c>
      <c r="B10" s="87" t="str">
        <f t="shared" si="0"/>
        <v>CONSTRUINTEGRALES S.A.S.</v>
      </c>
      <c r="C10" s="88" t="str">
        <f t="shared" ca="1" si="1"/>
        <v>H</v>
      </c>
      <c r="D10" s="88" t="str">
        <f t="shared" si="5"/>
        <v>H</v>
      </c>
      <c r="E10" s="89" t="str">
        <f t="shared" si="2"/>
        <v>H</v>
      </c>
      <c r="F10" s="112" t="str">
        <f t="shared" si="3"/>
        <v>H</v>
      </c>
      <c r="G10" s="482" t="s">
        <v>387</v>
      </c>
      <c r="H10" s="242" t="str">
        <f t="shared" ca="1" si="4"/>
        <v>H</v>
      </c>
      <c r="I10" s="243"/>
    </row>
    <row r="11" spans="1:10" ht="23.25" hidden="1">
      <c r="A11" s="86">
        <v>7</v>
      </c>
      <c r="B11" s="87">
        <f t="shared" si="0"/>
        <v>0</v>
      </c>
      <c r="C11" s="88" t="str">
        <f t="shared" ca="1" si="1"/>
        <v>NH</v>
      </c>
      <c r="D11" s="88" t="e">
        <f t="shared" si="5"/>
        <v>#DIV/0!</v>
      </c>
      <c r="E11" s="89" t="str">
        <f t="shared" si="2"/>
        <v xml:space="preserve"> </v>
      </c>
      <c r="F11" s="112" t="e">
        <f t="shared" si="3"/>
        <v>#N/A</v>
      </c>
      <c r="G11" s="213"/>
      <c r="H11" s="242" t="str">
        <f t="shared" ca="1" si="4"/>
        <v xml:space="preserve"> </v>
      </c>
      <c r="I11" s="243"/>
    </row>
    <row r="12" spans="1:10" ht="23.25" hidden="1">
      <c r="A12" s="86">
        <v>8</v>
      </c>
      <c r="B12" s="87">
        <f t="shared" si="0"/>
        <v>0</v>
      </c>
      <c r="C12" s="88" t="str">
        <f t="shared" ca="1" si="1"/>
        <v>NH</v>
      </c>
      <c r="D12" s="88" t="e">
        <f t="shared" si="5"/>
        <v>#DIV/0!</v>
      </c>
      <c r="E12" s="89" t="str">
        <f t="shared" si="2"/>
        <v xml:space="preserve"> </v>
      </c>
      <c r="F12" s="112" t="e">
        <f t="shared" si="3"/>
        <v>#N/A</v>
      </c>
      <c r="G12" s="213"/>
      <c r="H12" s="242" t="str">
        <f t="shared" ca="1" si="4"/>
        <v xml:space="preserve"> </v>
      </c>
      <c r="I12" s="243"/>
    </row>
    <row r="13" spans="1:10" ht="23.25" hidden="1">
      <c r="A13" s="86">
        <v>9</v>
      </c>
      <c r="B13" s="87">
        <f t="shared" si="0"/>
        <v>0</v>
      </c>
      <c r="C13" s="88" t="str">
        <f t="shared" ca="1" si="1"/>
        <v>NH</v>
      </c>
      <c r="D13" s="88" t="e">
        <f t="shared" si="5"/>
        <v>#DIV/0!</v>
      </c>
      <c r="E13" s="89" t="str">
        <f t="shared" si="2"/>
        <v xml:space="preserve"> </v>
      </c>
      <c r="F13" s="112" t="e">
        <f t="shared" si="3"/>
        <v>#N/A</v>
      </c>
      <c r="G13" s="213"/>
      <c r="H13" s="242" t="str">
        <f t="shared" ca="1" si="4"/>
        <v xml:space="preserve"> </v>
      </c>
      <c r="I13" s="243"/>
    </row>
    <row r="14" spans="1:10" ht="23.25" hidden="1">
      <c r="A14" s="86">
        <v>10</v>
      </c>
      <c r="B14" s="87">
        <f t="shared" si="0"/>
        <v>0</v>
      </c>
      <c r="C14" s="88" t="str">
        <f t="shared" ca="1" si="1"/>
        <v>NH</v>
      </c>
      <c r="D14" s="88" t="e">
        <f t="shared" si="5"/>
        <v>#DIV/0!</v>
      </c>
      <c r="E14" s="89" t="str">
        <f t="shared" si="2"/>
        <v xml:space="preserve"> </v>
      </c>
      <c r="F14" s="112" t="e">
        <f t="shared" si="3"/>
        <v>#N/A</v>
      </c>
      <c r="G14" s="213"/>
      <c r="H14" s="242" t="str">
        <f t="shared" ca="1" si="4"/>
        <v xml:space="preserve"> </v>
      </c>
      <c r="I14" s="243"/>
    </row>
    <row r="15" spans="1:10" ht="23.25" hidden="1">
      <c r="A15" s="86">
        <v>11</v>
      </c>
      <c r="B15" s="87">
        <f t="shared" si="0"/>
        <v>0</v>
      </c>
      <c r="C15" s="88" t="str">
        <f t="shared" ca="1" si="1"/>
        <v>NH</v>
      </c>
      <c r="D15" s="88" t="e">
        <f t="shared" si="5"/>
        <v>#DIV/0!</v>
      </c>
      <c r="E15" s="89" t="str">
        <f t="shared" si="2"/>
        <v xml:space="preserve"> </v>
      </c>
      <c r="F15" s="112" t="e">
        <f t="shared" si="3"/>
        <v>#N/A</v>
      </c>
      <c r="G15" s="213"/>
      <c r="H15" s="242" t="str">
        <f t="shared" ca="1" si="4"/>
        <v xml:space="preserve"> </v>
      </c>
      <c r="I15" s="243"/>
    </row>
    <row r="16" spans="1:10" ht="23.25" hidden="1">
      <c r="A16" s="86">
        <v>12</v>
      </c>
      <c r="B16" s="87">
        <f t="shared" si="0"/>
        <v>0</v>
      </c>
      <c r="C16" s="88" t="str">
        <f t="shared" ca="1" si="1"/>
        <v>NH</v>
      </c>
      <c r="D16" s="88" t="e">
        <f t="shared" si="5"/>
        <v>#DIV/0!</v>
      </c>
      <c r="E16" s="89" t="str">
        <f t="shared" si="2"/>
        <v xml:space="preserve"> </v>
      </c>
      <c r="F16" s="112" t="e">
        <f t="shared" si="3"/>
        <v>#N/A</v>
      </c>
      <c r="G16" s="213"/>
      <c r="H16" s="242" t="str">
        <f t="shared" ca="1" si="4"/>
        <v xml:space="preserve"> </v>
      </c>
      <c r="I16" s="243"/>
    </row>
    <row r="17" spans="1:9" ht="23.25" hidden="1">
      <c r="A17" s="86">
        <v>13</v>
      </c>
      <c r="B17" s="87">
        <f t="shared" si="0"/>
        <v>0</v>
      </c>
      <c r="C17" s="88" t="str">
        <f t="shared" ca="1" si="1"/>
        <v>NH</v>
      </c>
      <c r="D17" s="88" t="e">
        <f t="shared" si="5"/>
        <v>#DIV/0!</v>
      </c>
      <c r="E17" s="89" t="str">
        <f t="shared" si="2"/>
        <v xml:space="preserve"> </v>
      </c>
      <c r="F17" s="112" t="e">
        <f t="shared" si="3"/>
        <v>#N/A</v>
      </c>
      <c r="G17" s="213"/>
      <c r="H17" s="242" t="str">
        <f t="shared" ca="1" si="4"/>
        <v xml:space="preserve"> </v>
      </c>
      <c r="I17" s="243"/>
    </row>
    <row r="18" spans="1:9" ht="23.25" hidden="1">
      <c r="A18" s="86">
        <v>14</v>
      </c>
      <c r="B18" s="87">
        <f t="shared" si="0"/>
        <v>0</v>
      </c>
      <c r="C18" s="88" t="str">
        <f t="shared" ca="1" si="1"/>
        <v>NH</v>
      </c>
      <c r="D18" s="88" t="e">
        <f t="shared" si="5"/>
        <v>#DIV/0!</v>
      </c>
      <c r="E18" s="89" t="str">
        <f t="shared" si="2"/>
        <v xml:space="preserve"> </v>
      </c>
      <c r="F18" s="112" t="e">
        <f t="shared" si="3"/>
        <v>#N/A</v>
      </c>
      <c r="G18" s="213"/>
      <c r="H18" s="242" t="str">
        <f t="shared" ca="1" si="4"/>
        <v xml:space="preserve"> </v>
      </c>
      <c r="I18" s="243"/>
    </row>
    <row r="19" spans="1:9" ht="23.25" hidden="1">
      <c r="A19" s="86">
        <v>15</v>
      </c>
      <c r="B19" s="87">
        <f t="shared" ref="B19:B21" si="6">VLOOKUP(A19,LISTA_OFERENTES,2,FALSE)</f>
        <v>0</v>
      </c>
      <c r="C19" s="88" t="str">
        <f t="shared" ca="1" si="1"/>
        <v>NH</v>
      </c>
      <c r="D19" s="88" t="e">
        <f t="shared" ref="D19:D21" si="7">VLOOKUP(A19,C_FINANCIERA,3,FALSE)</f>
        <v>#DIV/0!</v>
      </c>
      <c r="E19" s="89" t="str">
        <f t="shared" ref="E19:E21" si="8">VLOOKUP(A19,R_COMERCIALES,3,FALSE)</f>
        <v xml:space="preserve"> </v>
      </c>
      <c r="F19" s="112" t="e">
        <f t="shared" si="3"/>
        <v>#N/A</v>
      </c>
      <c r="G19" s="213"/>
      <c r="H19" s="242" t="str">
        <f t="shared" ref="H19:H21" ca="1" si="9">IFERROR(IF(AND(C19="H",D19="H",E19="H",F19="H",G19="H"),"H","NH")," ")</f>
        <v xml:space="preserve"> </v>
      </c>
      <c r="I19" s="243"/>
    </row>
    <row r="20" spans="1:9" ht="23.25" hidden="1">
      <c r="A20" s="86">
        <v>16</v>
      </c>
      <c r="B20" s="87">
        <f t="shared" si="6"/>
        <v>0</v>
      </c>
      <c r="C20" s="88" t="str">
        <f t="shared" ca="1" si="1"/>
        <v>NH</v>
      </c>
      <c r="D20" s="88" t="e">
        <f t="shared" si="7"/>
        <v>#DIV/0!</v>
      </c>
      <c r="E20" s="89" t="str">
        <f t="shared" si="8"/>
        <v xml:space="preserve"> </v>
      </c>
      <c r="F20" s="112" t="e">
        <f t="shared" si="3"/>
        <v>#N/A</v>
      </c>
      <c r="G20" s="213"/>
      <c r="H20" s="242" t="str">
        <f t="shared" ca="1" si="9"/>
        <v xml:space="preserve"> </v>
      </c>
      <c r="I20" s="243"/>
    </row>
    <row r="21" spans="1:9" ht="23.25" hidden="1">
      <c r="A21" s="86">
        <v>17</v>
      </c>
      <c r="B21" s="87">
        <f t="shared" si="6"/>
        <v>0</v>
      </c>
      <c r="C21" s="88" t="str">
        <f t="shared" ca="1" si="1"/>
        <v>NH</v>
      </c>
      <c r="D21" s="88" t="e">
        <f t="shared" si="7"/>
        <v>#DIV/0!</v>
      </c>
      <c r="E21" s="89" t="str">
        <f t="shared" si="8"/>
        <v xml:space="preserve"> </v>
      </c>
      <c r="F21" s="112" t="e">
        <f t="shared" si="3"/>
        <v>#N/A</v>
      </c>
      <c r="G21" s="213"/>
      <c r="H21" s="242" t="str">
        <f t="shared" ca="1" si="9"/>
        <v xml:space="preserve"> </v>
      </c>
      <c r="I21" s="243"/>
    </row>
  </sheetData>
  <sheetProtection algorithmName="SHA-512" hashValue="HcvMzTKxBTNkE87kcoPI6KmbF9eUdvsZU7vq56zbmxwqwHxnh4hL0lCcNIJTHjhx38ZsdD8oI98RnVoX2m/JbA==" saltValue="t7RRIUsFaxB7utSiULjGUw==" spinCount="100000" sheet="1" objects="1" scenarios="1" selectLockedCells="1" selectUnlockedCells="1"/>
  <conditionalFormatting sqref="H5:H21">
    <cfRule type="cellIs" dxfId="4" priority="17" operator="equal">
      <formula>"NH"</formula>
    </cfRule>
    <cfRule type="cellIs" dxfId="3" priority="18" operator="equal">
      <formula>"H"</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52</vt:i4>
      </vt:variant>
    </vt:vector>
  </HeadingPairs>
  <TitlesOfParts>
    <vt:vector size="63" baseType="lpstr">
      <vt:lpstr>1_ENTREGA</vt:lpstr>
      <vt:lpstr>2_APERTURA DE SOBRES</vt:lpstr>
      <vt:lpstr>5,1. REQUISITOS JURÍDICOS</vt:lpstr>
      <vt:lpstr>5.2.1 EXPERIENCIA GRAL</vt:lpstr>
      <vt:lpstr>5.2,3 CAP FINANCIERA</vt:lpstr>
      <vt:lpstr>PRESUPUESTO</vt:lpstr>
      <vt:lpstr>5.3 REQUISITOS COMERCIALES</vt:lpstr>
      <vt:lpstr>VALORES UNITARIOS</vt:lpstr>
      <vt:lpstr>RESUMEN</vt:lpstr>
      <vt:lpstr>Cálculo Pt2</vt:lpstr>
      <vt:lpstr>10. EVALUACIÓN</vt:lpstr>
      <vt:lpstr>'1_ENTREGA'!Área_de_impresión</vt:lpstr>
      <vt:lpstr>'2_APERTURA DE SOBRES'!Área_de_impresión</vt:lpstr>
      <vt:lpstr>AU</vt:lpstr>
      <vt:lpstr>BANDERA</vt:lpstr>
      <vt:lpstr>C_FINANCIERA</vt:lpstr>
      <vt:lpstr>CD_1</vt:lpstr>
      <vt:lpstr>'VALORES UNITARIOS'!COSTO_D</vt:lpstr>
      <vt:lpstr>COSTO_D</vt:lpstr>
      <vt:lpstr>'VALORES UNITARIOS'!EST_EXP</vt:lpstr>
      <vt:lpstr>EST_EXP</vt:lpstr>
      <vt:lpstr>ESTATUS</vt:lpstr>
      <vt:lpstr>EXPERIENCIA</vt:lpstr>
      <vt:lpstr>ITEMS_REPRE</vt:lpstr>
      <vt:lpstr>LISTA_OFERENTES</vt:lpstr>
      <vt:lpstr>OFERENTE_1</vt:lpstr>
      <vt:lpstr>OFERENTE_10</vt:lpstr>
      <vt:lpstr>OFERENTE_11</vt:lpstr>
      <vt:lpstr>OFERENTE_12</vt:lpstr>
      <vt:lpstr>OFERENTE_13</vt:lpstr>
      <vt:lpstr>OFERENTE_14</vt:lpstr>
      <vt:lpstr>OFERENTE_15</vt:lpstr>
      <vt:lpstr>OFERENTE_16</vt:lpstr>
      <vt:lpstr>OFERENTE_17</vt:lpstr>
      <vt:lpstr>OFERENTE_2</vt:lpstr>
      <vt:lpstr>OFERENTE_3</vt:lpstr>
      <vt:lpstr>OFERENTE_4</vt:lpstr>
      <vt:lpstr>OFERENTE_5</vt:lpstr>
      <vt:lpstr>OFERENTE_6</vt:lpstr>
      <vt:lpstr>OFERENTE_7</vt:lpstr>
      <vt:lpstr>OFERENTE_8</vt:lpstr>
      <vt:lpstr>OFERENTE_9</vt:lpstr>
      <vt:lpstr>OFERTA_0</vt:lpstr>
      <vt:lpstr>'10. EVALUACIÓN'!ORDEN</vt:lpstr>
      <vt:lpstr>PRESUPUESTO</vt:lpstr>
      <vt:lpstr>R_COMERCIALES</vt:lpstr>
      <vt:lpstr>UNITARIO_1</vt:lpstr>
      <vt:lpstr>UNITARIO_10</vt:lpstr>
      <vt:lpstr>UNITARIO_11</vt:lpstr>
      <vt:lpstr>UNITARIO_12</vt:lpstr>
      <vt:lpstr>UNITARIO_13</vt:lpstr>
      <vt:lpstr>UNITARIO_14</vt:lpstr>
      <vt:lpstr>UNITARIO_15</vt:lpstr>
      <vt:lpstr>UNITARIO_16</vt:lpstr>
      <vt:lpstr>UNITARIO_17</vt:lpstr>
      <vt:lpstr>UNITARIO_2</vt:lpstr>
      <vt:lpstr>UNITARIO_3</vt:lpstr>
      <vt:lpstr>UNITARIO_4</vt:lpstr>
      <vt:lpstr>UNITARIO_5</vt:lpstr>
      <vt:lpstr>UNITARIO_6</vt:lpstr>
      <vt:lpstr>UNITARIO_7</vt:lpstr>
      <vt:lpstr>UNITARIO_8</vt:lpstr>
      <vt:lpstr>UNITARIO_9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Didier Cordoba</cp:lastModifiedBy>
  <cp:lastPrinted>2020-02-17T16:57:18Z</cp:lastPrinted>
  <dcterms:created xsi:type="dcterms:W3CDTF">2013-08-04T21:27:49Z</dcterms:created>
  <dcterms:modified xsi:type="dcterms:W3CDTF">2020-02-27T17:15:04Z</dcterms:modified>
</cp:coreProperties>
</file>